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comments/comment1.xml" ContentType="application/vnd.openxmlformats-officedocument.spreadsheetml.comment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6.xml" ContentType="application/vnd.openxmlformats-officedocument.drawing+xml"/>
  <Override PartName="/xl/worksheets/sheet10.xml" ContentType="application/vnd.openxmlformats-officedocument.spreadsheetml.worksheet+xml"/>
  <Override PartName="/xl/drawings/drawing7.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8.xml" ContentType="application/vnd.openxmlformats-officedocument.drawing+xml"/>
  <Override PartName="/xl/comments/comment2.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drawings/drawing9.xml" ContentType="application/vnd.openxmlformats-officedocument.drawing+xml"/>
  <Override PartName="/xl/comments/comment3.xml" ContentType="application/vnd.openxmlformats-officedocument.spreadsheetml.comments+xml"/>
  <Override PartName="/xl/worksheets/sheet16.xml" ContentType="application/vnd.openxmlformats-officedocument.spreadsheetml.worksheet+xml"/>
  <Override PartName="/xl/worksheets/sheet17.xml" ContentType="application/vnd.openxmlformats-officedocument.spreadsheetml.worksheet+xml"/>
  <Override PartName="/xl/drawings/drawing10.xml" ContentType="application/vnd.openxmlformats-officedocument.drawing+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9040" windowHeight="15720" tabRatio="600" firstSheet="1" activeTab="1" autoFilterDateGrouping="1"/>
    <workbookView visibility="visible" minimized="0" showHorizontalScroll="1" showVerticalScroll="1" showSheetTabs="1" xWindow="14295" yWindow="0" windowWidth="14610" windowHeight="15585" tabRatio="600" firstSheet="1" activeTab="9" autoFilterDateGrouping="1"/>
  </bookViews>
  <sheets>
    <sheet xmlns:r="http://schemas.openxmlformats.org/officeDocument/2006/relationships" name="ITEMS" sheetId="1" state="visible" r:id="rId1"/>
    <sheet xmlns:r="http://schemas.openxmlformats.org/officeDocument/2006/relationships" name="INICIO" sheetId="2" state="visible" r:id="rId2"/>
    <sheet xmlns:r="http://schemas.openxmlformats.org/officeDocument/2006/relationships" name="ESTRATÉGICOS" sheetId="3" state="visible" r:id="rId3"/>
    <sheet xmlns:r="http://schemas.openxmlformats.org/officeDocument/2006/relationships" name="CORRUPCIÓN" sheetId="4" state="visible" r:id="rId4"/>
    <sheet xmlns:r="http://schemas.openxmlformats.org/officeDocument/2006/relationships" name="MATRIZ SGSI" sheetId="5" state="visible" r:id="rId5"/>
    <sheet xmlns:r="http://schemas.openxmlformats.org/officeDocument/2006/relationships" name="D. Y E. DE CONTROLES" sheetId="6" state="visible" r:id="rId6"/>
    <sheet xmlns:r="http://schemas.openxmlformats.org/officeDocument/2006/relationships" name="CRITERIOS" sheetId="7" state="hidden" r:id="rId7"/>
    <sheet xmlns:r="http://schemas.openxmlformats.org/officeDocument/2006/relationships" name="Hoja1" sheetId="8" state="hidden" r:id="rId8"/>
    <sheet xmlns:r="http://schemas.openxmlformats.org/officeDocument/2006/relationships" name="INICIO (2)" sheetId="9" state="visible" r:id="rId9"/>
    <sheet xmlns:r="http://schemas.openxmlformats.org/officeDocument/2006/relationships" name="IDENTIFICACIÓN DOFA" sheetId="10" state="visible" r:id="rId10"/>
    <sheet xmlns:r="http://schemas.openxmlformats.org/officeDocument/2006/relationships" name="Hoja4" sheetId="11" state="hidden" r:id="rId11"/>
    <sheet xmlns:r="http://schemas.openxmlformats.org/officeDocument/2006/relationships" name="Hoja3" sheetId="12" state="hidden" r:id="rId12"/>
    <sheet xmlns:r="http://schemas.openxmlformats.org/officeDocument/2006/relationships" name="CRUCE RIESGOS" sheetId="13" state="visible" r:id="rId13"/>
    <sheet xmlns:r="http://schemas.openxmlformats.org/officeDocument/2006/relationships" name="MAPA RIESGOS" sheetId="14" state="visible" r:id="rId14"/>
    <sheet xmlns:r="http://schemas.openxmlformats.org/officeDocument/2006/relationships" name="CRUCE OPORTUNIDADES" sheetId="15" state="visible" r:id="rId15"/>
    <sheet xmlns:r="http://schemas.openxmlformats.org/officeDocument/2006/relationships" name="MAPA OPORTUNIDADES" sheetId="16" state="visible" r:id="rId16"/>
    <sheet xmlns:r="http://schemas.openxmlformats.org/officeDocument/2006/relationships" name="ACTUALIZACIONES" sheetId="17" state="visible" r:id="rId17"/>
    <sheet xmlns:r="http://schemas.openxmlformats.org/officeDocument/2006/relationships" name="Hoja2" sheetId="18" state="hidden" r:id="rId18"/>
  </sheets>
  <externalReferences>
    <externalReference xmlns:r="http://schemas.openxmlformats.org/officeDocument/2006/relationships" r:id="rId19"/>
    <externalReference xmlns:r="http://schemas.openxmlformats.org/officeDocument/2006/relationships" r:id="rId20"/>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_xlnm.Print_Area" localSheetId="1">'INICIO'!$A$1:$R$33</definedName>
    <definedName name="_xlnm.Print_Area" localSheetId="2">'ESTRATÉGICOS'!$A$1:$P$63</definedName>
    <definedName name="A_Obj1" localSheetId="3">OFFSET(#REF!,0,0,COUNTA(#REF!)-1,1)</definedName>
    <definedName name="A_Obj2" localSheetId="3">OFFSET(#REF!,0,0,COUNTA(#REF!)-1,1)</definedName>
    <definedName name="A_Obj3" localSheetId="3">OFFSET(#REF!,0,0,COUNTA(#REF!)-1,1)</definedName>
    <definedName name="A_Obj4" localSheetId="3">OFFSET(#REF!,0,0,COUNTA(#REF!)-1,1)</definedName>
    <definedName name="Acc_1" localSheetId="3">#REF!</definedName>
    <definedName name="Acc_2" localSheetId="3">#REF!</definedName>
    <definedName name="Acc_3" localSheetId="3">#REF!</definedName>
    <definedName name="Acc_4" localSheetId="3">#REF!</definedName>
    <definedName name="Acc_5" localSheetId="3">#REF!</definedName>
    <definedName name="Acc_6" localSheetId="3">#REF!</definedName>
    <definedName name="Acc_7" localSheetId="3">#REF!</definedName>
    <definedName name="Acc_8" localSheetId="3">#REF!</definedName>
    <definedName name="Acc_9" localSheetId="3">#REF!</definedName>
    <definedName name="Causafactor3" localSheetId="3">'[1]Explicación de los campos'!$B$2:$B$9</definedName>
    <definedName name="ControlTipo" localSheetId="3">[1]Hoja2!$AI$3:$AI$6</definedName>
    <definedName name="Departamentos" localSheetId="3">#REF!</definedName>
    <definedName name="Fuentes" localSheetId="3">#REF!</definedName>
    <definedName name="Indicadores" localSheetId="3">#REF!</definedName>
    <definedName name="Objetivos" localSheetId="3">OFFSET(#REF!,0,0,COUNTA(#REF!)-1,1)</definedName>
    <definedName name="Posibilidad" localSheetId="3">[1]Hoja2!$H$3:$H$7</definedName>
    <definedName name="RiesgoClase3" localSheetId="3">'[1]Explicación de los campos'!$G$2:$G$8</definedName>
    <definedName name="SiNo" localSheetId="3">[1]Hoja2!$AK$3:$AK$4</definedName>
    <definedName name="_xlnm.Print_Area" localSheetId="3">'CORRUPCIÓN'!$A$1:$R$61</definedName>
    <definedName name="_xlnm.Print_Area" localSheetId="4">'MATRIZ SGSI'!$A$1:$R$61</definedName>
    <definedName name="_xlnm.Print_Area" localSheetId="5">'D. Y E. DE CONTROLES'!$A$1:$M$63</definedName>
    <definedName name="_xlnm.Print_Area" localSheetId="8">'INICIO (2)'!$A$1:$R$33</definedName>
    <definedName name="OLE_LINK1" localSheetId="9">'IDENTIFICACIÓN DOFA'!#REF!</definedName>
    <definedName name="_xlnm.Print_Area" localSheetId="12">'CRUCE RIESGOS'!$A$1:$BO$164</definedName>
    <definedName name="_xlnm.Print_Area" localSheetId="14">'CRUCE OPORTUNIDADES'!$A$1:$AQ$113</definedName>
    <definedName name="OLE_LINK2" localSheetId="16">ACTUALIZACIONES!$A$1</definedName>
    <definedName name="_xlnm.Print_Area" localSheetId="16">'ACTUALIZACIONES'!$A$1:$F$109</definedName>
  </definedNames>
  <calcPr calcId="191029" fullCalcOnLoad="1"/>
</workbook>
</file>

<file path=xl/styles.xml><?xml version="1.0" encoding="utf-8"?>
<styleSheet xmlns="http://schemas.openxmlformats.org/spreadsheetml/2006/main">
  <numFmts count="0"/>
  <fonts count="71">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Tahoma"/>
      <family val="2"/>
      <b val="1"/>
      <color indexed="81"/>
      <sz val="9"/>
    </font>
    <font>
      <name val="Tahoma"/>
      <family val="2"/>
      <color indexed="81"/>
      <sz val="9"/>
    </font>
    <font>
      <name val="Calibri"/>
      <family val="2"/>
      <b val="1"/>
      <color theme="1"/>
      <sz val="11"/>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Calibri"/>
      <family val="2"/>
      <sz val="10"/>
      <scheme val="minor"/>
    </font>
    <font>
      <name val="Arial"/>
      <family val="2"/>
      <color theme="1"/>
      <sz val="11"/>
      <u val="single"/>
    </font>
    <font>
      <name val="Calibri"/>
      <family val="2"/>
      <sz val="10"/>
    </font>
    <font>
      <name val="Calibri"/>
      <family val="2"/>
      <b val="1"/>
      <sz val="10"/>
      <u val="single"/>
      <scheme val="minor"/>
    </font>
    <font>
      <name val="Calibri"/>
      <family val="2"/>
      <b val="1"/>
      <sz val="6"/>
      <scheme val="minor"/>
    </font>
  </fonts>
  <fills count="29">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4" tint="0.5999938962981048"/>
        <bgColor indexed="64"/>
      </patternFill>
    </fill>
    <fill>
      <patternFill patternType="solid">
        <fgColor theme="5" tint="0.3999755851924192"/>
        <bgColor indexed="64"/>
      </patternFill>
    </fill>
    <fill>
      <patternFill patternType="solid">
        <fgColor theme="6" tint="0.5999938962981048"/>
        <bgColor indexed="64"/>
      </patternFill>
    </fill>
    <fill>
      <patternFill patternType="solid">
        <fgColor rgb="FFFFFFFF"/>
        <bgColor rgb="FF000000"/>
      </patternFill>
    </fill>
    <fill>
      <patternFill patternType="solid">
        <fgColor theme="7"/>
        <bgColor indexed="64"/>
      </patternFill>
    </fill>
    <fill>
      <patternFill patternType="solid">
        <fgColor theme="9" tint="0.3999755851924192"/>
        <bgColor indexed="64"/>
      </patternFill>
    </fill>
  </fills>
  <borders count="97">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B514E"/>
      </left>
      <right style="thin">
        <color rgb="FF4B514E"/>
      </right>
      <top/>
      <bottom/>
      <diagonal/>
    </border>
    <border>
      <left style="medium">
        <color indexed="64"/>
      </left>
      <right style="thin">
        <color indexed="64"/>
      </right>
      <top style="thin">
        <color indexed="64"/>
      </top>
      <bottom/>
      <diagonal/>
    </border>
    <border>
      <left style="thin">
        <color indexed="64"/>
      </left>
      <right style="thin">
        <color rgb="FF4B514E"/>
      </right>
      <top style="thin">
        <color rgb="FF4B514E"/>
      </top>
      <bottom/>
      <diagonal/>
    </border>
    <border>
      <left style="thin">
        <color indexed="64"/>
      </left>
      <right style="thin">
        <color rgb="FF4B514E"/>
      </right>
      <top/>
      <bottom/>
      <diagonal/>
    </border>
    <border>
      <left style="thin">
        <color indexed="64"/>
      </left>
      <right style="thin">
        <color rgb="FF4B514E"/>
      </right>
      <top/>
      <bottom style="thin">
        <color rgb="FF4B514E"/>
      </bottom>
      <diagonal/>
    </border>
    <border>
      <left style="thin">
        <color rgb="FF4B514E"/>
      </left>
      <right style="thin">
        <color rgb="FF4B514E"/>
      </right>
      <top style="thin">
        <color indexed="64"/>
      </top>
      <bottom/>
      <diagonal/>
    </border>
    <border>
      <left style="thin">
        <color indexed="64"/>
      </left>
      <right style="thin">
        <color indexed="64"/>
      </right>
      <top style="thin">
        <color rgb="FF4B514E"/>
      </top>
      <bottom/>
      <diagonal/>
    </border>
    <border>
      <left/>
      <right/>
      <top/>
      <bottom style="thin">
        <color rgb="FF4B514E"/>
      </bottom>
      <diagonal/>
    </border>
    <border>
      <left/>
      <right/>
      <top style="thin">
        <color indexed="64"/>
      </top>
      <bottom/>
      <diagonal/>
    </border>
    <border>
      <left style="thin">
        <color indexed="64"/>
      </left>
      <right/>
      <top style="thin">
        <color rgb="FF4B514E"/>
      </top>
      <bottom/>
      <diagonal/>
    </border>
    <border>
      <left style="thin">
        <color indexed="64"/>
      </left>
      <right/>
      <top/>
      <bottom/>
      <diagonal/>
    </border>
    <border>
      <left style="thin">
        <color indexed="64"/>
      </left>
      <right/>
      <top/>
      <bottom style="thin">
        <color rgb="FF4B514E"/>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4B514E"/>
      </left>
      <right/>
      <top style="thin">
        <color theme="1" tint="0.249977111117893"/>
      </top>
      <bottom style="thin">
        <color rgb="FF4B514E"/>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theme="1" tint="0.249977111117893"/>
      </left>
      <right/>
      <top/>
      <bottom style="thin">
        <color rgb="FF4B514E"/>
      </bottom>
      <diagonal/>
    </border>
    <border>
      <left/>
      <right style="thin">
        <color theme="1" tint="0.249977111117893"/>
      </right>
      <top/>
      <bottom style="thin">
        <color rgb="FF4B514E"/>
      </bottom>
      <diagonal/>
    </border>
    <border>
      <left/>
      <right/>
      <top style="thin">
        <color rgb="FF4B514E"/>
      </top>
      <bottom/>
      <diagonal/>
    </border>
    <border>
      <left style="thin">
        <color rgb="FF4B514E"/>
      </left>
      <right style="thin">
        <color rgb="FF4B514E"/>
      </right>
      <top style="thin">
        <color theme="1" tint="0.249977111117893"/>
      </top>
      <bottom/>
      <diagonal/>
    </border>
    <border>
      <left style="thin">
        <color rgb="FF4B514E"/>
      </left>
      <right/>
      <top style="thin">
        <color theme="1" tint="0.249977111117893"/>
      </top>
      <bottom/>
      <diagonal/>
    </border>
    <border>
      <left/>
      <right style="thin">
        <color rgb="FF4B514E"/>
      </right>
      <top style="thin">
        <color theme="1" tint="0.249977111117893"/>
      </top>
      <bottom/>
      <diagonal/>
    </border>
    <border>
      <left style="thin">
        <color theme="1" tint="0.249977111117893"/>
      </left>
      <right style="thin">
        <color rgb="FF4B514E"/>
      </right>
      <top style="thin">
        <color rgb="FF4B514E"/>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right/>
      <top style="thin">
        <color rgb="FF4E4B48"/>
      </top>
      <bottom/>
      <diagonal/>
    </border>
    <border>
      <left/>
      <right style="thin">
        <color rgb="FF4E4B48"/>
      </right>
      <top style="thin">
        <color rgb="FF4E4B48"/>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tint="0.249977111117893"/>
      </left>
      <right style="thin">
        <color theme="1" tint="0.249977111117893"/>
      </right>
      <top/>
      <bottom style="thin">
        <color rgb="FF4B514E"/>
      </bottom>
      <diagonal/>
    </border>
    <border>
      <left/>
      <right style="thin">
        <color theme="1" tint="0.249977111117893"/>
      </right>
      <top/>
      <bottom/>
      <diagonal/>
    </border>
    <border>
      <left/>
      <right style="thin">
        <color rgb="FF4B514E"/>
      </right>
      <top style="thin">
        <color theme="1" tint="0.249977111117893"/>
      </top>
      <bottom style="thin">
        <color rgb="FF4B514E"/>
      </bottom>
      <diagonal/>
    </border>
    <border>
      <left/>
      <right/>
      <top style="thin">
        <color theme="1" tint="0.249977111117893"/>
      </top>
      <bottom/>
      <diagonal/>
    </border>
    <border>
      <left/>
      <right/>
      <top style="thin">
        <color theme="1" tint="0.249977111117893"/>
      </top>
      <bottom style="thin">
        <color rgb="FF4B514E"/>
      </bottom>
      <diagonal/>
    </border>
  </borders>
  <cellStyleXfs count="4">
    <xf numFmtId="0" fontId="32" fillId="0" borderId="0"/>
    <xf numFmtId="0" fontId="37" fillId="0" borderId="0"/>
    <xf numFmtId="9" fontId="32" fillId="0" borderId="0"/>
    <xf numFmtId="0" fontId="52" fillId="0" borderId="0"/>
  </cellStyleXfs>
  <cellXfs count="895">
    <xf numFmtId="0" fontId="0" fillId="0" borderId="0" pivotButton="0" quotePrefix="0" xfId="0"/>
    <xf numFmtId="0" fontId="0" fillId="0" borderId="0" applyAlignment="1" pivotButton="0" quotePrefix="0" xfId="0">
      <alignment wrapText="1"/>
    </xf>
    <xf numFmtId="0" fontId="6" fillId="4" borderId="0" pivotButton="0" quotePrefix="0" xfId="0"/>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15" fillId="6" borderId="1" applyAlignment="1" applyProtection="1" pivotButton="0" quotePrefix="0" xfId="0">
      <alignment horizontal="center" vertical="center" wrapText="1"/>
      <protection locked="1" hidden="1"/>
    </xf>
    <xf numFmtId="0" fontId="6" fillId="2" borderId="0" pivotButton="0" quotePrefix="0" xfId="0"/>
    <xf numFmtId="0" fontId="6" fillId="2" borderId="0" applyAlignment="1" pivotButton="0" quotePrefix="0" xfId="0">
      <alignment vertical="center"/>
    </xf>
    <xf numFmtId="0" fontId="28" fillId="9" borderId="8" applyAlignment="1" pivotButton="0" quotePrefix="0" xfId="0">
      <alignment horizontal="center" vertical="center" wrapText="1"/>
    </xf>
    <xf numFmtId="0" fontId="25" fillId="9" borderId="8" applyAlignment="1" pivotButton="0" quotePrefix="0" xfId="0">
      <alignment horizontal="justify" vertical="center" wrapText="1"/>
    </xf>
    <xf numFmtId="0" fontId="25" fillId="0" borderId="8" applyAlignment="1" pivotButton="0" quotePrefix="0" xfId="0">
      <alignment horizontal="justify" vertical="center"/>
    </xf>
    <xf numFmtId="0" fontId="28" fillId="2" borderId="0" applyAlignment="1" pivotButton="0" quotePrefix="0" xfId="0">
      <alignment horizontal="center" vertical="center" wrapText="1"/>
    </xf>
    <xf numFmtId="0" fontId="25" fillId="2" borderId="0" applyAlignment="1" pivotButton="0" quotePrefix="0" xfId="0">
      <alignment horizontal="justify" vertical="center"/>
    </xf>
    <xf numFmtId="0" fontId="6" fillId="9" borderId="8" applyAlignment="1" pivotButton="0" quotePrefix="0" xfId="0">
      <alignment horizontal="center" vertical="center"/>
    </xf>
    <xf numFmtId="0" fontId="25"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8"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5" fillId="2" borderId="8" applyAlignment="1" pivotButton="0" quotePrefix="0" xfId="0">
      <alignment vertical="center" wrapText="1"/>
    </xf>
    <xf numFmtId="0" fontId="25" fillId="9" borderId="8" applyAlignment="1" pivotButton="0" quotePrefix="0" xfId="0">
      <alignment vertical="center" wrapText="1"/>
    </xf>
    <xf numFmtId="0" fontId="29" fillId="2" borderId="0" applyAlignment="1" pivotButton="0" quotePrefix="0" xfId="0">
      <alignment vertical="center"/>
    </xf>
    <xf numFmtId="0" fontId="6" fillId="0" borderId="8" applyAlignment="1" pivotButton="0" quotePrefix="0" xfId="0">
      <alignment horizontal="justify" vertical="center" wrapText="1"/>
    </xf>
    <xf numFmtId="0" fontId="25"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8" fillId="2" borderId="0" applyAlignment="1" pivotButton="0" quotePrefix="0" xfId="0">
      <alignment horizontal="center" vertical="center"/>
    </xf>
    <xf numFmtId="0" fontId="6" fillId="9" borderId="8" applyAlignment="1" pivotButton="0" quotePrefix="0" xfId="0">
      <alignment horizontal="center" wrapText="1"/>
    </xf>
    <xf numFmtId="0" fontId="25"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5"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4" fillId="2" borderId="8" applyAlignment="1" pivotButton="0" quotePrefix="0" xfId="0">
      <alignment horizontal="center" vertical="center"/>
    </xf>
    <xf numFmtId="0" fontId="34" fillId="2" borderId="7" applyAlignment="1" pivotButton="0" quotePrefix="0" xfId="0">
      <alignment horizontal="center" vertical="center" wrapText="1"/>
    </xf>
    <xf numFmtId="0" fontId="35" fillId="9" borderId="8" applyAlignment="1" pivotButton="0" quotePrefix="0" xfId="0">
      <alignment horizontal="center" vertical="center" wrapText="1"/>
    </xf>
    <xf numFmtId="0" fontId="35" fillId="9" borderId="7" applyAlignment="1" pivotButton="0" quotePrefix="0" xfId="0">
      <alignment horizontal="center" vertical="center"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4" fillId="2" borderId="8" applyAlignment="1" pivotButton="0" quotePrefix="0" xfId="0">
      <alignment horizontal="center" vertical="center" wrapText="1"/>
    </xf>
    <xf numFmtId="0" fontId="10" fillId="0" borderId="1" applyAlignment="1" applyProtection="1" pivotButton="0" quotePrefix="0" xfId="0">
      <alignment horizontal="center" vertical="center" wrapText="1"/>
      <protection locked="1" hidden="1"/>
    </xf>
    <xf numFmtId="0" fontId="38" fillId="4" borderId="0" applyAlignment="1" pivotButton="0" quotePrefix="0" xfId="1">
      <alignment horizontal="center" vertical="center" wrapText="1"/>
    </xf>
    <xf numFmtId="0" fontId="38" fillId="0" borderId="0" applyAlignment="1" applyProtection="1" pivotButton="0" quotePrefix="0" xfId="1">
      <alignment horizontal="center" wrapText="1"/>
      <protection locked="0" hidden="0"/>
    </xf>
    <xf numFmtId="0" fontId="46" fillId="11" borderId="8" applyAlignment="1" pivotButton="0" quotePrefix="0" xfId="0">
      <alignment horizontal="center" vertical="center" wrapText="1"/>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0" fontId="52" fillId="0" borderId="23" applyAlignment="1" pivotButton="0" quotePrefix="0" xfId="0">
      <alignment horizontal="justify" vertical="center" wrapText="1"/>
    </xf>
    <xf numFmtId="0" fontId="53" fillId="0" borderId="8" applyAlignment="1" pivotButton="0" quotePrefix="0" xfId="0">
      <alignment horizontal="center" vertical="center" wrapText="1"/>
    </xf>
    <xf numFmtId="0" fontId="53" fillId="2" borderId="8" applyAlignment="1" pivotButton="0" quotePrefix="0" xfId="0">
      <alignment horizontal="center" vertical="center"/>
    </xf>
    <xf numFmtId="0" fontId="51" fillId="2" borderId="8" applyAlignment="1" pivotButton="0" quotePrefix="0" xfId="0">
      <alignment horizontal="center" vertical="center"/>
    </xf>
    <xf numFmtId="9" fontId="51" fillId="2" borderId="8" applyAlignment="1" pivotButton="0" quotePrefix="0" xfId="2">
      <alignment horizontal="center" vertical="center"/>
    </xf>
    <xf numFmtId="0" fontId="54" fillId="10" borderId="24" applyAlignment="1" pivotButton="0" quotePrefix="0" xfId="3">
      <alignment horizontal="center" vertical="center" wrapText="1"/>
    </xf>
    <xf numFmtId="0" fontId="55" fillId="2" borderId="0" pivotButton="0" quotePrefix="0" xfId="0"/>
    <xf numFmtId="0" fontId="56" fillId="10" borderId="8" applyAlignment="1" pivotButton="0" quotePrefix="0" xfId="0">
      <alignment horizontal="center" vertical="center" wrapText="1"/>
    </xf>
    <xf numFmtId="0" fontId="56" fillId="10" borderId="8" applyAlignment="1" pivotButton="0" quotePrefix="0" xfId="0">
      <alignment horizontal="center" vertical="center"/>
    </xf>
    <xf numFmtId="0" fontId="53" fillId="13" borderId="8" applyAlignment="1" pivotButton="0" quotePrefix="0" xfId="0">
      <alignment horizontal="center" vertical="center"/>
    </xf>
    <xf numFmtId="0" fontId="53" fillId="13" borderId="8" pivotButton="0" quotePrefix="0" xfId="0"/>
    <xf numFmtId="0" fontId="53" fillId="13" borderId="24" applyAlignment="1" pivotButton="0" quotePrefix="0" xfId="0">
      <alignment wrapText="1"/>
    </xf>
    <xf numFmtId="0" fontId="46" fillId="13" borderId="23" applyAlignment="1" pivotButton="0" quotePrefix="0" xfId="0">
      <alignment horizontal="center" vertical="center"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53" fillId="0" borderId="31" applyAlignment="1" pivotButton="0" quotePrefix="0" xfId="0">
      <alignment horizontal="center" vertical="center" wrapText="1"/>
    </xf>
    <xf numFmtId="0" fontId="53" fillId="2" borderId="31" applyAlignment="1" pivotButton="0" quotePrefix="0" xfId="0">
      <alignment horizontal="center" vertical="center"/>
    </xf>
    <xf numFmtId="0" fontId="51" fillId="2" borderId="31" applyAlignment="1" pivotButton="0" quotePrefix="0" xfId="0">
      <alignment horizontal="center" vertical="center"/>
    </xf>
    <xf numFmtId="0" fontId="54" fillId="10" borderId="32" applyAlignment="1" pivotButton="0" quotePrefix="0" xfId="3">
      <alignment horizontal="center" vertical="center" wrapText="1"/>
    </xf>
    <xf numFmtId="0" fontId="46" fillId="13" borderId="25" applyAlignment="1" pivotButton="0" quotePrefix="0" xfId="0">
      <alignment horizontal="center" vertical="center" wrapText="1"/>
    </xf>
    <xf numFmtId="9" fontId="52" fillId="14" borderId="25" applyAlignment="1" pivotButton="0" quotePrefix="0" xfId="2">
      <alignment horizontal="center" vertical="center"/>
    </xf>
    <xf numFmtId="9" fontId="54" fillId="14" borderId="25" applyAlignment="1" pivotButton="0" quotePrefix="0" xfId="0">
      <alignment horizontal="center" vertical="center"/>
    </xf>
    <xf numFmtId="9" fontId="54" fillId="14" borderId="25" applyAlignment="1" pivotButton="0" quotePrefix="0" xfId="2">
      <alignment horizontal="center" vertical="center"/>
    </xf>
    <xf numFmtId="0" fontId="6" fillId="2" borderId="33" applyAlignment="1" pivotButton="0" quotePrefix="0" xfId="0">
      <alignment horizontal="center" vertical="center"/>
    </xf>
    <xf numFmtId="0" fontId="6" fillId="2" borderId="33" applyAlignment="1" pivotButton="0" quotePrefix="0" xfId="0">
      <alignment horizontal="center" wrapText="1"/>
    </xf>
    <xf numFmtId="0" fontId="6" fillId="2" borderId="33" pivotButton="0" quotePrefix="0" xfId="0"/>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8" fillId="5" borderId="8" applyAlignment="1" pivotButton="0" quotePrefix="0" xfId="0">
      <alignment horizontal="center" vertical="center" wrapText="1"/>
    </xf>
    <xf numFmtId="0" fontId="28" fillId="6" borderId="8" applyAlignment="1" pivotButton="0" quotePrefix="0" xfId="0">
      <alignment horizontal="center" vertical="center" wrapText="1"/>
    </xf>
    <xf numFmtId="0" fontId="28"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8" fillId="17" borderId="8" applyAlignment="1" pivotButton="0" quotePrefix="0" xfId="0">
      <alignment horizontal="center" vertical="center"/>
    </xf>
    <xf numFmtId="0" fontId="28" fillId="19" borderId="8" applyAlignment="1" pivotButton="0" quotePrefix="0" xfId="0">
      <alignment horizontal="center" vertical="center"/>
    </xf>
    <xf numFmtId="0" fontId="28" fillId="3" borderId="8" applyAlignment="1" pivotButton="0" quotePrefix="0" xfId="0">
      <alignment horizontal="center" vertical="center"/>
    </xf>
    <xf numFmtId="0" fontId="28" fillId="15" borderId="8" applyAlignment="1" pivotButton="0" quotePrefix="0" xfId="0">
      <alignment horizontal="center" vertical="center"/>
    </xf>
    <xf numFmtId="0" fontId="28" fillId="2" borderId="0" applyAlignment="1" pivotButton="0" quotePrefix="0" xfId="0">
      <alignment wrapText="1"/>
    </xf>
    <xf numFmtId="0" fontId="28" fillId="3" borderId="8" applyAlignment="1" pivotButton="0" quotePrefix="0" xfId="0">
      <alignment horizontal="center" vertical="center" wrapText="1"/>
    </xf>
    <xf numFmtId="0" fontId="28" fillId="19" borderId="8" applyAlignment="1" pivotButton="0" quotePrefix="0" xfId="0">
      <alignment horizontal="center" vertical="center" wrapText="1"/>
    </xf>
    <xf numFmtId="0" fontId="28"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0"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0" fontId="0" fillId="13" borderId="0" pivotButton="0" quotePrefix="0" xfId="0"/>
    <xf numFmtId="0" fontId="1" fillId="13" borderId="0" pivotButton="0" quotePrefix="0" xfId="0"/>
    <xf numFmtId="0" fontId="43" fillId="13" borderId="0" pivotButton="0" quotePrefix="0" xfId="0"/>
    <xf numFmtId="0" fontId="62" fillId="13" borderId="0" applyAlignment="1" pivotButton="0" quotePrefix="0" xfId="1">
      <alignment horizontal="center" vertical="center"/>
    </xf>
    <xf numFmtId="0" fontId="6" fillId="0" borderId="0" applyAlignment="1" pivotButton="0" quotePrefix="0" xfId="0">
      <alignment horizontal="center" vertical="center"/>
    </xf>
    <xf numFmtId="0" fontId="47" fillId="0" borderId="0" applyAlignment="1" pivotButton="0" quotePrefix="0" xfId="0">
      <alignment vertical="center"/>
    </xf>
    <xf numFmtId="0" fontId="6" fillId="0" borderId="0" applyAlignment="1" pivotButton="0" quotePrefix="0" xfId="0">
      <alignment vertical="center"/>
    </xf>
    <xf numFmtId="0" fontId="47" fillId="0" borderId="0" applyAlignment="1" pivotButton="0" quotePrefix="0" xfId="0">
      <alignment vertical="center" wrapText="1"/>
    </xf>
    <xf numFmtId="0" fontId="6" fillId="0" borderId="0" applyAlignment="1" pivotButton="0" quotePrefix="0" xfId="0">
      <alignment vertical="center" wrapText="1"/>
    </xf>
    <xf numFmtId="0" fontId="21" fillId="11" borderId="34" applyAlignment="1" pivotButton="0" quotePrefix="0" xfId="0">
      <alignment horizontal="center" vertical="center" wrapText="1"/>
    </xf>
    <xf numFmtId="0" fontId="4" fillId="11" borderId="8" applyAlignment="1" pivotButton="0" quotePrefix="0" xfId="0">
      <alignment horizontal="center" vertical="center" wrapText="1"/>
    </xf>
    <xf numFmtId="0" fontId="6" fillId="2" borderId="8" applyAlignment="1" pivotButton="0" quotePrefix="0" xfId="0">
      <alignment horizontal="center" vertical="center"/>
    </xf>
    <xf numFmtId="0" fontId="6" fillId="2" borderId="8" applyAlignment="1" pivotButton="0" quotePrefix="0" xfId="0">
      <alignment horizontal="center" vertical="center" wrapText="1"/>
    </xf>
    <xf numFmtId="0" fontId="28" fillId="2" borderId="8" applyAlignment="1" pivotButton="0" quotePrefix="0" xfId="0">
      <alignment horizontal="center" wrapText="1"/>
    </xf>
    <xf numFmtId="0" fontId="28" fillId="2" borderId="0" applyAlignment="1" pivotButton="0" quotePrefix="0" xfId="0">
      <alignment horizontal="center" vertical="center" textRotation="90"/>
    </xf>
    <xf numFmtId="0" fontId="6" fillId="9" borderId="8" applyAlignment="1" pivotButton="0" quotePrefix="0" xfId="0">
      <alignment horizontal="justify" vertical="center" wrapText="1"/>
    </xf>
    <xf numFmtId="0" fontId="6" fillId="2" borderId="8" applyAlignment="1" pivotButton="0" quotePrefix="0" xfId="0">
      <alignment horizontal="justify" vertical="center" wrapText="1"/>
    </xf>
    <xf numFmtId="0" fontId="28" fillId="2" borderId="8" applyAlignment="1" pivotButton="0" quotePrefix="0" xfId="0">
      <alignment horizontal="center" vertical="center" wrapText="1"/>
    </xf>
    <xf numFmtId="0" fontId="57" fillId="2" borderId="0" applyAlignment="1" pivotButton="0" quotePrefix="0" xfId="0">
      <alignment horizontal="center" vertical="center" wrapText="1"/>
    </xf>
    <xf numFmtId="0" fontId="6" fillId="9" borderId="8" applyAlignment="1" pivotButton="0" quotePrefix="0" xfId="0">
      <alignment horizontal="center" vertical="center" wrapText="1"/>
    </xf>
    <xf numFmtId="0" fontId="28" fillId="2" borderId="8" applyAlignment="1" pivotButton="0" quotePrefix="0" xfId="0">
      <alignment horizontal="center" vertical="center"/>
    </xf>
    <xf numFmtId="0" fontId="4" fillId="11" borderId="8" applyAlignment="1" pivotButton="0" quotePrefix="0" xfId="0">
      <alignment horizontal="center" vertical="center"/>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46" fillId="13" borderId="49" applyAlignment="1" pivotButton="0" quotePrefix="0" xfId="0">
      <alignment horizontal="center" vertical="center" wrapText="1"/>
    </xf>
    <xf numFmtId="9" fontId="6" fillId="4" borderId="0" applyAlignment="1" pivotButton="0" quotePrefix="0" xfId="2">
      <alignment horizontal="center" vertical="center" wrapText="1"/>
    </xf>
    <xf numFmtId="9" fontId="21" fillId="21" borderId="1" applyAlignment="1" pivotButton="0" quotePrefix="0" xfId="2">
      <alignment horizontal="center" vertical="center" wrapText="1"/>
    </xf>
    <xf numFmtId="0" fontId="52" fillId="6" borderId="23" applyAlignment="1" pivotButton="0" quotePrefix="0" xfId="0">
      <alignment horizontal="justify" vertical="center" wrapText="1"/>
    </xf>
    <xf numFmtId="0" fontId="52" fillId="2" borderId="23" applyAlignment="1" pivotButton="0" quotePrefix="0" xfId="0">
      <alignment horizontal="justify" vertical="center" wrapText="1"/>
    </xf>
    <xf numFmtId="9" fontId="6" fillId="2" borderId="1" applyAlignment="1" pivotButton="0" quotePrefix="0" xfId="2">
      <alignment horizontal="center" vertical="center" wrapText="1"/>
    </xf>
    <xf numFmtId="9" fontId="33" fillId="2" borderId="4" applyAlignment="1" pivotButton="0" quotePrefix="0" xfId="2">
      <alignment horizontal="center" vertical="center" wrapText="1"/>
    </xf>
    <xf numFmtId="0" fontId="21" fillId="11" borderId="1" applyAlignment="1" pivotButton="0" quotePrefix="0" xfId="0">
      <alignment horizontal="center" vertical="center" wrapText="1"/>
    </xf>
    <xf numFmtId="0" fontId="21" fillId="21" borderId="1" applyAlignment="1" pivotButton="0" quotePrefix="0" xfId="0">
      <alignment horizontal="center" vertical="center" wrapText="1"/>
    </xf>
    <xf numFmtId="0" fontId="6" fillId="2" borderId="1" applyAlignment="1" pivotButton="0" quotePrefix="0" xfId="0">
      <alignment horizontal="center" vertical="center" wrapText="1"/>
    </xf>
    <xf numFmtId="0" fontId="6" fillId="2" borderId="1" applyAlignment="1" pivotButton="0" quotePrefix="0" xfId="0">
      <alignment horizontal="left" vertical="center" wrapText="1"/>
    </xf>
    <xf numFmtId="0" fontId="6" fillId="2" borderId="1" applyAlignment="1" pivotButton="0" quotePrefix="0" xfId="0">
      <alignment horizontal="justify" vertical="center" wrapText="1"/>
    </xf>
    <xf numFmtId="0" fontId="6" fillId="2" borderId="4" applyAlignment="1" pivotButton="0" quotePrefix="0" xfId="0">
      <alignment horizontal="left" vertical="center" wrapText="1"/>
    </xf>
    <xf numFmtId="0" fontId="6" fillId="2" borderId="4" applyAlignment="1" pivotButton="0" quotePrefix="0" xfId="0">
      <alignment horizontal="center" vertical="center" wrapText="1"/>
    </xf>
    <xf numFmtId="0" fontId="6" fillId="2" borderId="2" applyAlignment="1" pivotButton="0" quotePrefix="0" xfId="0">
      <alignment horizontal="center" vertical="center" wrapText="1"/>
    </xf>
    <xf numFmtId="0" fontId="6" fillId="2" borderId="3" applyAlignment="1" pivotButton="0" quotePrefix="0" xfId="0">
      <alignment horizontal="center" vertical="center" wrapText="1"/>
    </xf>
    <xf numFmtId="0" fontId="6" fillId="2" borderId="6" applyAlignment="1" pivotButton="0" quotePrefix="0" xfId="0">
      <alignment horizontal="justify" vertical="center" wrapText="1"/>
    </xf>
    <xf numFmtId="0" fontId="7" fillId="4" borderId="0" applyAlignment="1" pivotButton="0" quotePrefix="0" xfId="0">
      <alignment horizontal="justify" vertical="center"/>
    </xf>
    <xf numFmtId="0" fontId="28" fillId="4" borderId="0" applyAlignment="1" pivotButton="0" quotePrefix="0" xfId="0">
      <alignment horizontal="center" vertical="center"/>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30" fillId="4" borderId="0" applyAlignment="1" pivotButton="0" quotePrefix="0" xfId="0">
      <alignment horizontal="center" vertical="center" wrapText="1"/>
    </xf>
    <xf numFmtId="0" fontId="27" fillId="4" borderId="0" applyAlignment="1" pivotButton="0" quotePrefix="0" xfId="0">
      <alignment horizontal="justify" vertical="center" wrapText="1"/>
    </xf>
    <xf numFmtId="0" fontId="30" fillId="4" borderId="0" applyAlignment="1" pivotButton="0" quotePrefix="0" xfId="0">
      <alignment horizontal="justify" vertical="center" wrapText="1"/>
    </xf>
    <xf numFmtId="14" fontId="6" fillId="4" borderId="0" applyAlignment="1" pivotButton="0" quotePrefix="0" xfId="0">
      <alignment horizontal="justify" vertical="center"/>
    </xf>
    <xf numFmtId="0" fontId="6" fillId="4" borderId="0" applyAlignment="1" pivotButton="0" quotePrefix="0" xfId="0">
      <alignment horizontal="justify" vertical="center"/>
    </xf>
    <xf numFmtId="0" fontId="24" fillId="8" borderId="0" applyAlignment="1" pivotButton="0" quotePrefix="0" xfId="0">
      <alignment horizontal="center" vertical="center"/>
    </xf>
    <xf numFmtId="0" fontId="47" fillId="4" borderId="0" applyAlignment="1" pivotButton="0" quotePrefix="0" xfId="0">
      <alignment horizontal="center" vertical="center"/>
    </xf>
    <xf numFmtId="0" fontId="21" fillId="11" borderId="1" applyAlignment="1" pivotButton="0" quotePrefix="0" xfId="0">
      <alignment horizontal="center" vertical="top" wrapText="1"/>
    </xf>
    <xf numFmtId="0" fontId="21" fillId="21" borderId="1" applyAlignment="1" pivotButton="0" quotePrefix="0" xfId="0">
      <alignment horizontal="center" vertical="top" wrapText="1"/>
    </xf>
    <xf numFmtId="0" fontId="24" fillId="21" borderId="1" applyAlignment="1" pivotButton="0" quotePrefix="0" xfId="0">
      <alignment horizontal="center" vertical="center" wrapText="1"/>
    </xf>
    <xf numFmtId="0" fontId="24" fillId="21" borderId="2" applyAlignment="1" pivotButton="0" quotePrefix="0" xfId="0">
      <alignment horizontal="center" vertical="center" wrapText="1"/>
    </xf>
    <xf numFmtId="0" fontId="21" fillId="21" borderId="44" applyAlignment="1" pivotButton="0" quotePrefix="0" xfId="0">
      <alignment horizontal="center" vertical="center" wrapText="1"/>
    </xf>
    <xf numFmtId="0" fontId="21" fillId="21" borderId="45" applyAlignment="1" pivotButton="0" quotePrefix="0" xfId="0">
      <alignment horizontal="center" vertical="center" wrapText="1"/>
    </xf>
    <xf numFmtId="0" fontId="60" fillId="4" borderId="0" applyAlignment="1" pivotButton="0" quotePrefix="0" xfId="0">
      <alignment horizontal="justify" vertical="center"/>
    </xf>
    <xf numFmtId="0" fontId="33" fillId="0" borderId="1" applyAlignment="1" pivotButton="0" quotePrefix="0" xfId="0">
      <alignment horizontal="left" vertical="center" wrapText="1"/>
    </xf>
    <xf numFmtId="0" fontId="6" fillId="2" borderId="1" applyAlignment="1" pivotButton="0" quotePrefix="0" xfId="0">
      <alignment vertical="center" wrapText="1"/>
    </xf>
    <xf numFmtId="0" fontId="33" fillId="2" borderId="1" applyAlignment="1" pivotButton="0" quotePrefix="0" xfId="0">
      <alignment horizontal="justify" vertical="center" wrapText="1"/>
    </xf>
    <xf numFmtId="1" fontId="6" fillId="2" borderId="1" applyAlignment="1" pivotButton="0" quotePrefix="0" xfId="0">
      <alignment horizontal="center" vertical="center" wrapText="1"/>
    </xf>
    <xf numFmtId="0" fontId="30" fillId="2" borderId="1" applyAlignment="1" pivotButton="0" quotePrefix="0" xfId="0">
      <alignment horizontal="center" vertical="center" wrapText="1"/>
    </xf>
    <xf numFmtId="0" fontId="30" fillId="2" borderId="4" applyAlignment="1" pivotButton="0" quotePrefix="0" xfId="0">
      <alignment horizontal="center" vertical="center" wrapText="1"/>
    </xf>
    <xf numFmtId="14" fontId="6" fillId="2" borderId="4" applyAlignment="1" pivotButton="0" quotePrefix="0" xfId="0">
      <alignment horizontal="center" vertical="center" wrapText="1"/>
    </xf>
    <xf numFmtId="9" fontId="6" fillId="2" borderId="1" applyAlignment="1" pivotButton="0" quotePrefix="0" xfId="0">
      <alignment horizontal="center" vertical="center" wrapText="1"/>
    </xf>
    <xf numFmtId="9" fontId="6" fillId="2" borderId="6" applyAlignment="1" pivotButton="0" quotePrefix="0" xfId="0">
      <alignment horizontal="center" vertical="center" wrapText="1"/>
    </xf>
    <xf numFmtId="0" fontId="30" fillId="2" borderId="6" applyAlignment="1" pivotButton="0" quotePrefix="0" xfId="0">
      <alignment horizontal="center" vertical="center" wrapText="1"/>
    </xf>
    <xf numFmtId="14" fontId="33" fillId="2" borderId="53" applyAlignment="1" pivotButton="0" quotePrefix="0" xfId="0">
      <alignment horizontal="center" vertical="center"/>
    </xf>
    <xf numFmtId="14" fontId="33" fillId="2" borderId="53" applyAlignment="1" pivotButton="0" quotePrefix="0" xfId="0">
      <alignment horizontal="center" vertical="center" wrapText="1"/>
    </xf>
    <xf numFmtId="14" fontId="6" fillId="2" borderId="1" applyAlignment="1" pivotButton="0" quotePrefix="0" xfId="0">
      <alignment horizontal="center" vertical="center" wrapText="1"/>
    </xf>
    <xf numFmtId="0" fontId="6" fillId="2" borderId="1" applyAlignment="1" pivotButton="0" quotePrefix="0" xfId="0">
      <alignment horizontal="center" vertical="center"/>
    </xf>
    <xf numFmtId="9" fontId="6" fillId="2" borderId="4" applyAlignment="1" pivotButton="0" quotePrefix="0" xfId="0">
      <alignment horizontal="center" vertical="center" wrapText="1"/>
    </xf>
    <xf numFmtId="0" fontId="6" fillId="0" borderId="1" applyAlignment="1" pivotButton="0" quotePrefix="0" xfId="0">
      <alignment horizontal="justify" vertical="center" wrapText="1"/>
    </xf>
    <xf numFmtId="0" fontId="6" fillId="2" borderId="48" applyAlignment="1" pivotButton="0" quotePrefix="0" xfId="0">
      <alignment vertical="center" wrapText="1"/>
    </xf>
    <xf numFmtId="0" fontId="30" fillId="2" borderId="48" applyAlignment="1" pivotButton="0" quotePrefix="0" xfId="0">
      <alignment vertical="center" wrapText="1"/>
    </xf>
    <xf numFmtId="0" fontId="30" fillId="2" borderId="8" applyAlignment="1" pivotButton="0" quotePrefix="0" xfId="0">
      <alignment horizontal="center" vertical="center" wrapText="1"/>
    </xf>
    <xf numFmtId="0" fontId="0" fillId="4" borderId="0" pivotButton="0" quotePrefix="0" xfId="0"/>
    <xf numFmtId="14" fontId="26" fillId="11" borderId="1" applyAlignment="1" pivotButton="0" quotePrefix="0" xfId="0">
      <alignment horizontal="center" vertical="center" wrapText="1"/>
    </xf>
    <xf numFmtId="0" fontId="26" fillId="11" borderId="1" applyAlignment="1" pivotButton="0" quotePrefix="0" xfId="0">
      <alignment horizontal="center" vertical="center" wrapText="1"/>
    </xf>
    <xf numFmtId="14" fontId="6" fillId="0" borderId="1" applyAlignment="1" pivotButton="0" quotePrefix="0" xfId="0">
      <alignment horizontal="center" vertical="center"/>
    </xf>
    <xf numFmtId="0" fontId="6" fillId="0" borderId="1" applyAlignment="1" pivotButton="0" quotePrefix="0" xfId="0">
      <alignment horizontal="justify"/>
    </xf>
    <xf numFmtId="0" fontId="6" fillId="0" borderId="1" applyAlignment="1" pivotButton="0" quotePrefix="0" xfId="0">
      <alignment horizontal="center" wrapText="1"/>
    </xf>
    <xf numFmtId="0" fontId="6" fillId="0" borderId="1" applyAlignment="1" pivotButton="0" quotePrefix="0" xfId="0">
      <alignment horizontal="center" vertical="center"/>
    </xf>
    <xf numFmtId="0" fontId="6" fillId="0" borderId="4" applyAlignment="1" pivotButton="0" quotePrefix="0" xfId="0">
      <alignment horizontal="justify"/>
    </xf>
    <xf numFmtId="0" fontId="28" fillId="0" borderId="48" applyAlignment="1" pivotButton="0" quotePrefix="0" xfId="0">
      <alignment horizontal="justify"/>
    </xf>
    <xf numFmtId="0" fontId="6" fillId="2" borderId="48" applyAlignment="1" pivotButton="0" quotePrefix="0" xfId="0">
      <alignment horizontal="justify" vertical="center" wrapText="1"/>
    </xf>
    <xf numFmtId="0" fontId="6" fillId="0" borderId="48" applyAlignment="1" pivotButton="0" quotePrefix="0" xfId="0">
      <alignment horizontal="justify" vertical="center" wrapText="1"/>
    </xf>
    <xf numFmtId="0" fontId="28" fillId="2" borderId="48" applyAlignment="1" pivotButton="0" quotePrefix="0" xfId="0">
      <alignment horizontal="justify" vertical="center" wrapText="1"/>
    </xf>
    <xf numFmtId="0" fontId="6" fillId="0" borderId="1" applyAlignment="1" pivotButton="0" quotePrefix="0" xfId="0">
      <alignment horizontal="justify" vertical="top" wrapText="1"/>
    </xf>
    <xf numFmtId="0" fontId="6" fillId="0" borderId="1" applyAlignment="1" pivotButton="0" quotePrefix="0" xfId="0">
      <alignment horizontal="justify" wrapText="1"/>
    </xf>
    <xf numFmtId="0" fontId="6" fillId="0" borderId="1" applyAlignment="1" pivotButton="0" quotePrefix="0" xfId="0">
      <alignment horizontal="justify" vertical="center"/>
    </xf>
    <xf numFmtId="0" fontId="6" fillId="0" borderId="1" applyAlignment="1" pivotButton="0" quotePrefix="0" xfId="0">
      <alignment horizontal="center" vertical="center" wrapText="1"/>
    </xf>
    <xf numFmtId="0" fontId="6" fillId="0" borderId="1" applyAlignment="1" pivotButton="0" quotePrefix="0" xfId="0">
      <alignment horizontal="left" vertical="center" wrapText="1"/>
    </xf>
    <xf numFmtId="0" fontId="6" fillId="0" borderId="4" applyAlignment="1" pivotButton="0" quotePrefix="0" xfId="0">
      <alignment horizontal="left" vertical="center" wrapText="1"/>
    </xf>
    <xf numFmtId="14" fontId="6" fillId="0" borderId="8" applyAlignment="1" pivotButton="0" quotePrefix="0" xfId="0">
      <alignment horizontal="center" vertical="center"/>
    </xf>
    <xf numFmtId="0" fontId="6" fillId="0" borderId="8" applyAlignment="1" pivotButton="0" quotePrefix="0" xfId="0">
      <alignment vertical="center"/>
    </xf>
    <xf numFmtId="0" fontId="6" fillId="0" borderId="8" applyAlignment="1" pivotButton="0" quotePrefix="0" xfId="0">
      <alignment horizontal="center" vertical="center" wrapText="1"/>
    </xf>
    <xf numFmtId="0" fontId="52" fillId="24" borderId="23" applyAlignment="1" pivotButton="0" quotePrefix="0" xfId="0">
      <alignment horizontal="justify" vertical="center" wrapText="1"/>
    </xf>
    <xf numFmtId="0" fontId="29" fillId="24" borderId="23" applyAlignment="1" pivotButton="0" quotePrefix="0" xfId="0">
      <alignment horizontal="justify" vertical="center" wrapText="1"/>
    </xf>
    <xf numFmtId="0" fontId="0" fillId="0" borderId="0" applyProtection="1" pivotButton="0" quotePrefix="0" xfId="0">
      <protection locked="0" hidden="0"/>
    </xf>
    <xf numFmtId="0" fontId="64" fillId="0" borderId="0" applyAlignment="1" pivotButton="0" quotePrefix="0" xfId="0">
      <alignment vertical="center" wrapText="1"/>
    </xf>
    <xf numFmtId="0" fontId="64" fillId="0" borderId="30" applyAlignment="1" pivotButton="0" quotePrefix="0" xfId="0">
      <alignment vertical="center" wrapText="1"/>
    </xf>
    <xf numFmtId="0" fontId="0" fillId="25" borderId="0" pivotButton="0" quotePrefix="0" xfId="0"/>
    <xf numFmtId="0" fontId="64" fillId="0" borderId="35" applyAlignment="1" pivotButton="0" quotePrefix="0" xfId="0">
      <alignment vertical="center" wrapText="1"/>
    </xf>
    <xf numFmtId="0" fontId="64" fillId="0" borderId="60" applyAlignment="1" pivotButton="0" quotePrefix="0" xfId="0">
      <alignment vertical="center" wrapText="1"/>
    </xf>
    <xf numFmtId="0" fontId="64" fillId="0" borderId="62" applyAlignment="1" pivotButton="0" quotePrefix="0" xfId="0">
      <alignment vertical="center" wrapText="1"/>
    </xf>
    <xf numFmtId="9" fontId="33" fillId="2" borderId="8" applyAlignment="1" pivotButton="0" quotePrefix="0" xfId="2">
      <alignment horizontal="center" vertical="center" wrapText="1"/>
    </xf>
    <xf numFmtId="14" fontId="66" fillId="2" borderId="8" applyAlignment="1" pivotButton="0" quotePrefix="0" xfId="0">
      <alignment horizontal="center" vertical="center" wrapText="1"/>
    </xf>
    <xf numFmtId="0" fontId="33" fillId="4" borderId="0" pivotButton="0" quotePrefix="0" xfId="0"/>
    <xf numFmtId="14" fontId="53" fillId="0" borderId="8" applyAlignment="1" pivotButton="0" quotePrefix="0" xfId="0">
      <alignment horizontal="center" vertical="center"/>
    </xf>
    <xf numFmtId="0" fontId="53" fillId="0" borderId="8" applyAlignment="1" pivotButton="0" quotePrefix="0" xfId="0">
      <alignment horizontal="left" wrapText="1"/>
    </xf>
    <xf numFmtId="0" fontId="53" fillId="2" borderId="8" applyAlignment="1" pivotButton="0" quotePrefix="0" xfId="0">
      <alignment horizontal="center" vertical="center" wrapText="1"/>
    </xf>
    <xf numFmtId="14" fontId="66" fillId="2" borderId="51" applyAlignment="1" pivotButton="0" quotePrefix="0" xfId="0">
      <alignment vertical="center" wrapText="1"/>
    </xf>
    <xf numFmtId="14" fontId="6" fillId="2" borderId="2" applyAlignment="1" pivotButton="0" quotePrefix="0" xfId="0">
      <alignment horizontal="center" vertical="center" wrapText="1"/>
    </xf>
    <xf numFmtId="14" fontId="66" fillId="2" borderId="8" applyAlignment="1" pivotButton="0" quotePrefix="0" xfId="0">
      <alignment vertical="center" wrapText="1"/>
    </xf>
    <xf numFmtId="0" fontId="6" fillId="2" borderId="4" applyAlignment="1" pivotButton="0" quotePrefix="0" xfId="0">
      <alignment horizontal="justify" vertical="center" wrapText="1"/>
    </xf>
    <xf numFmtId="9" fontId="6" fillId="2" borderId="4" applyAlignment="1" pivotButton="0" quotePrefix="0" xfId="2">
      <alignment horizontal="center" vertical="center" wrapText="1"/>
    </xf>
    <xf numFmtId="0" fontId="6" fillId="2" borderId="4" applyAlignment="1" pivotButton="0" quotePrefix="0" xfId="0">
      <alignment vertical="center" wrapText="1"/>
    </xf>
    <xf numFmtId="0" fontId="6" fillId="0" borderId="0" applyAlignment="1" pivotButton="0" quotePrefix="0" xfId="0">
      <alignment horizontal="justify" vertical="center" wrapText="1"/>
    </xf>
    <xf numFmtId="0" fontId="6" fillId="2" borderId="0" applyAlignment="1" pivotButton="0" quotePrefix="0" xfId="0">
      <alignment horizontal="justify" vertical="center" wrapText="1"/>
    </xf>
    <xf numFmtId="9" fontId="6" fillId="2" borderId="0" applyAlignment="1" pivotButton="0" quotePrefix="0" xfId="2">
      <alignment horizontal="center" vertical="center" wrapText="1"/>
    </xf>
    <xf numFmtId="0" fontId="30" fillId="2" borderId="0" applyAlignment="1" pivotButton="0" quotePrefix="0" xfId="0">
      <alignment horizontal="center" vertical="center" wrapText="1"/>
    </xf>
    <xf numFmtId="9" fontId="33" fillId="2" borderId="0" applyAlignment="1" pivotButton="0" quotePrefix="0" xfId="2">
      <alignment horizontal="center" vertical="center" wrapText="1"/>
    </xf>
    <xf numFmtId="0" fontId="30" fillId="2" borderId="0" applyAlignment="1" pivotButton="0" quotePrefix="0" xfId="0">
      <alignment horizontal="justify" vertical="center" wrapText="1"/>
    </xf>
    <xf numFmtId="14" fontId="6" fillId="2" borderId="0" applyAlignment="1" pivotButton="0" quotePrefix="0" xfId="0">
      <alignment horizontal="justify" vertical="center"/>
    </xf>
    <xf numFmtId="0" fontId="6" fillId="2" borderId="0" applyAlignment="1" pivotButton="0" quotePrefix="0" xfId="0">
      <alignment horizontal="justify" vertical="center"/>
    </xf>
    <xf numFmtId="0" fontId="27" fillId="2" borderId="0" applyAlignment="1" pivotButton="0" quotePrefix="0" xfId="0">
      <alignment horizontal="justify" vertical="center" wrapText="1"/>
    </xf>
    <xf numFmtId="0" fontId="6" fillId="0" borderId="4" applyAlignment="1" pivotButton="0" quotePrefix="0" xfId="0">
      <alignment horizontal="justify" vertical="center" wrapText="1"/>
    </xf>
    <xf numFmtId="9" fontId="6" fillId="2" borderId="8" applyAlignment="1" pivotButton="0" quotePrefix="0" xfId="2">
      <alignment horizontal="center" vertical="center" wrapText="1"/>
    </xf>
    <xf numFmtId="14" fontId="6" fillId="2" borderId="8" applyAlignment="1" pivotButton="0" quotePrefix="0" xfId="0">
      <alignment horizontal="center" vertical="center" wrapText="1"/>
    </xf>
    <xf numFmtId="14" fontId="6" fillId="2" borderId="8" applyAlignment="1" pivotButton="0" quotePrefix="0" xfId="0">
      <alignment horizontal="center" vertical="center"/>
    </xf>
    <xf numFmtId="14" fontId="34" fillId="10" borderId="47" applyAlignment="1" pivotButton="0" quotePrefix="0" xfId="0">
      <alignment horizontal="center" vertical="center" wrapText="1"/>
    </xf>
    <xf numFmtId="0" fontId="34" fillId="10" borderId="48" applyAlignment="1" pivotButton="0" quotePrefix="0" xfId="0">
      <alignment horizontal="center" vertical="center" wrapText="1"/>
    </xf>
    <xf numFmtId="14" fontId="34" fillId="10" borderId="48" applyAlignment="1" pivotButton="0" quotePrefix="0" xfId="0">
      <alignment horizontal="center" vertical="center" wrapText="1"/>
    </xf>
    <xf numFmtId="14" fontId="34" fillId="10" borderId="6" applyAlignment="1" pivotButton="0" quotePrefix="0" xfId="0">
      <alignment horizontal="center" vertical="center" wrapText="1"/>
    </xf>
    <xf numFmtId="0" fontId="34" fillId="10" borderId="6" applyAlignment="1" pivotButton="0" quotePrefix="0" xfId="0">
      <alignment horizontal="center" vertical="center" wrapText="1"/>
    </xf>
    <xf numFmtId="0" fontId="34" fillId="10" borderId="6" applyAlignment="1" pivotButton="0" quotePrefix="0" xfId="0">
      <alignment horizontal="center" vertical="center"/>
    </xf>
    <xf numFmtId="14" fontId="66" fillId="2" borderId="50" applyAlignment="1" applyProtection="1" pivotButton="0" quotePrefix="0" xfId="0">
      <alignment vertical="center" wrapText="1"/>
      <protection locked="0" hidden="0"/>
    </xf>
    <xf numFmtId="14" fontId="66" fillId="2" borderId="51" applyAlignment="1" applyProtection="1" pivotButton="0" quotePrefix="0" xfId="0">
      <alignment vertical="center" wrapText="1"/>
      <protection locked="0" hidden="0"/>
    </xf>
    <xf numFmtId="14" fontId="66" fillId="2" borderId="8" applyAlignment="1" applyProtection="1" pivotButton="0" quotePrefix="0" xfId="0">
      <alignment vertical="center" wrapText="1"/>
      <protection locked="0" hidden="0"/>
    </xf>
    <xf numFmtId="0" fontId="60" fillId="0" borderId="0" applyAlignment="1" pivotButton="0" quotePrefix="0" xfId="0">
      <alignment horizontal="justify" vertical="center"/>
    </xf>
    <xf numFmtId="0" fontId="7" fillId="0" borderId="0" applyAlignment="1" pivotButton="0" quotePrefix="0" xfId="0">
      <alignment horizontal="justify" vertical="center"/>
    </xf>
    <xf numFmtId="0" fontId="33" fillId="0" borderId="8" applyAlignment="1" pivotButton="0" quotePrefix="0" xfId="0">
      <alignment horizontal="justify" vertical="center" wrapText="1"/>
    </xf>
    <xf numFmtId="14" fontId="33" fillId="2" borderId="8" applyAlignment="1" applyProtection="1" pivotButton="0" quotePrefix="0" xfId="0">
      <alignment horizontal="center" vertical="center" wrapText="1"/>
      <protection locked="0" hidden="0"/>
    </xf>
    <xf numFmtId="14" fontId="33" fillId="2" borderId="8" applyAlignment="1" applyProtection="1" pivotButton="0" quotePrefix="0" xfId="0">
      <alignment horizontal="justify" vertical="center" wrapText="1"/>
      <protection locked="0" hidden="0"/>
    </xf>
    <xf numFmtId="14" fontId="66" fillId="2" borderId="57" applyAlignment="1" applyProtection="1" pivotButton="0" quotePrefix="0" xfId="0">
      <alignment vertical="center" wrapText="1"/>
      <protection locked="0" hidden="0"/>
    </xf>
    <xf numFmtId="14" fontId="66" fillId="2" borderId="58" applyAlignment="1" applyProtection="1" pivotButton="0" quotePrefix="0" xfId="0">
      <alignment vertical="center" wrapText="1"/>
      <protection locked="0" hidden="0"/>
    </xf>
    <xf numFmtId="14" fontId="66" fillId="2" borderId="35" applyAlignment="1" applyProtection="1" pivotButton="0" quotePrefix="0" xfId="0">
      <alignment vertical="center" wrapText="1"/>
      <protection locked="0" hidden="0"/>
    </xf>
    <xf numFmtId="14" fontId="33" fillId="2" borderId="8" applyAlignment="1" applyProtection="1" pivotButton="0" quotePrefix="0" xfId="0">
      <alignment vertical="center" wrapText="1"/>
      <protection locked="0" hidden="0"/>
    </xf>
    <xf numFmtId="0" fontId="0" fillId="4" borderId="0" applyAlignment="1" applyProtection="1" pivotButton="0" quotePrefix="0" xfId="0">
      <alignment vertical="center"/>
      <protection locked="0" hidden="0"/>
    </xf>
    <xf numFmtId="14" fontId="6" fillId="2" borderId="48" applyAlignment="1" pivotButton="0" quotePrefix="0" xfId="0">
      <alignment horizontal="center" vertical="center" wrapText="1"/>
    </xf>
    <xf numFmtId="0" fontId="6" fillId="2" borderId="48" applyAlignment="1" pivotButton="0" quotePrefix="0" xfId="0">
      <alignment horizontal="center" vertical="center" wrapText="1"/>
    </xf>
    <xf numFmtId="14" fontId="66" fillId="2" borderId="51" applyAlignment="1" pivotButton="0" quotePrefix="0" xfId="0">
      <alignment horizontal="center" vertical="center" wrapText="1"/>
    </xf>
    <xf numFmtId="14" fontId="66" fillId="2" borderId="58" applyAlignment="1" applyProtection="1" pivotButton="0" quotePrefix="0" xfId="0">
      <alignment horizontal="justify" vertical="center" wrapText="1"/>
      <protection locked="0" hidden="0"/>
    </xf>
    <xf numFmtId="14" fontId="66" fillId="2" borderId="0" applyAlignment="1" pivotButton="0" quotePrefix="0" xfId="0">
      <alignment horizontal="center" vertical="center" wrapText="1"/>
    </xf>
    <xf numFmtId="14" fontId="33" fillId="2" borderId="56" applyAlignment="1" pivotButton="0" quotePrefix="0" xfId="0">
      <alignment horizontal="center" vertical="center"/>
    </xf>
    <xf numFmtId="0" fontId="3" fillId="2" borderId="56" applyAlignment="1" pivotButton="0" quotePrefix="0" xfId="0">
      <alignment horizontal="center" vertical="center" wrapText="1"/>
    </xf>
    <xf numFmtId="14" fontId="3" fillId="2" borderId="56" applyAlignment="1" pivotButton="0" quotePrefix="0" xfId="0">
      <alignment horizontal="center" vertical="center" wrapText="1"/>
    </xf>
    <xf numFmtId="14" fontId="66" fillId="2" borderId="56" applyAlignment="1" pivotButton="0" quotePrefix="0" xfId="0">
      <alignment horizontal="center" vertical="center" wrapText="1"/>
    </xf>
    <xf numFmtId="0" fontId="66" fillId="2" borderId="56" applyAlignment="1" pivotButton="0" quotePrefix="0" xfId="0">
      <alignment horizontal="center" vertical="center" wrapText="1"/>
    </xf>
    <xf numFmtId="14" fontId="66" fillId="2" borderId="47" applyAlignment="1" pivotButton="0" quotePrefix="0" xfId="0">
      <alignment horizontal="center" vertical="center" wrapText="1"/>
    </xf>
    <xf numFmtId="14" fontId="66" fillId="2" borderId="47" applyAlignment="1" applyProtection="1" pivotButton="0" quotePrefix="0" xfId="0">
      <alignment horizontal="center" vertical="center" wrapText="1"/>
      <protection locked="0" hidden="0"/>
    </xf>
    <xf numFmtId="0" fontId="28" fillId="28" borderId="1" applyAlignment="1" pivotButton="0" quotePrefix="0" xfId="0">
      <alignment horizontal="center" vertical="center" wrapText="1"/>
    </xf>
    <xf numFmtId="0" fontId="64" fillId="2" borderId="8" applyAlignment="1" pivotButton="0" quotePrefix="0" xfId="0">
      <alignment horizontal="center" vertical="center" wrapText="1"/>
    </xf>
    <xf numFmtId="0" fontId="64" fillId="2" borderId="1" applyAlignment="1" pivotButton="0" quotePrefix="0" xfId="0">
      <alignment horizontal="center" vertical="center" wrapText="1"/>
    </xf>
    <xf numFmtId="0" fontId="0" fillId="2" borderId="0" pivotButton="0" quotePrefix="0" xfId="0"/>
    <xf numFmtId="0" fontId="0" fillId="2" borderId="0" applyAlignment="1" pivotButton="0" quotePrefix="0" xfId="0">
      <alignment wrapText="1"/>
    </xf>
    <xf numFmtId="0" fontId="52" fillId="2" borderId="0" applyAlignment="1" pivotButton="0" quotePrefix="0" xfId="0">
      <alignment horizontal="justify"/>
    </xf>
    <xf numFmtId="0" fontId="52" fillId="2" borderId="0" applyAlignment="1" pivotButton="0" quotePrefix="0" xfId="0">
      <alignment wrapText="1"/>
    </xf>
    <xf numFmtId="0" fontId="0" fillId="0" borderId="0" applyAlignment="1" pivotButton="0" quotePrefix="0" xfId="0">
      <alignment horizontal="center" vertical="center" wrapText="1"/>
    </xf>
    <xf numFmtId="0" fontId="46" fillId="13" borderId="8" applyAlignment="1" pivotButton="0" quotePrefix="0" xfId="0">
      <alignment horizontal="center" vertical="center" wrapText="1"/>
    </xf>
    <xf numFmtId="0" fontId="0" fillId="0" borderId="6" applyAlignment="1" pivotButton="0" quotePrefix="0" xfId="0">
      <alignment horizontal="center" vertical="center" wrapText="1"/>
    </xf>
    <xf numFmtId="0" fontId="0" fillId="0" borderId="1" applyAlignment="1" pivotButton="0" quotePrefix="0" xfId="0">
      <alignment horizontal="center" vertical="center" wrapText="1"/>
    </xf>
    <xf numFmtId="0" fontId="39" fillId="0" borderId="0" applyAlignment="1" pivotButton="0" quotePrefix="0" xfId="0">
      <alignment vertical="center" wrapText="1"/>
    </xf>
    <xf numFmtId="0" fontId="38" fillId="0" borderId="0" applyAlignment="1" pivotButton="0" quotePrefix="0" xfId="1">
      <alignment horizontal="center" wrapText="1"/>
    </xf>
    <xf numFmtId="0" fontId="4" fillId="11" borderId="1" applyAlignment="1" pivotButton="0" quotePrefix="0" xfId="0">
      <alignment horizontal="center" vertical="center" textRotation="90" wrapText="1"/>
    </xf>
    <xf numFmtId="0" fontId="41" fillId="0" borderId="1" applyAlignment="1" pivotButton="0" quotePrefix="0" xfId="0">
      <alignment horizontal="center" vertical="center" wrapText="1"/>
    </xf>
    <xf numFmtId="0" fontId="0" fillId="0" borderId="1" applyAlignment="1" pivotButton="0" quotePrefix="0" xfId="0">
      <alignment horizontal="center" vertical="center" textRotation="90" wrapText="1"/>
    </xf>
    <xf numFmtId="49" fontId="0" fillId="0" borderId="1" applyAlignment="1" pivotButton="0" quotePrefix="0" xfId="0">
      <alignment horizontal="center" vertical="center" wrapText="1"/>
    </xf>
    <xf numFmtId="49" fontId="41" fillId="0" borderId="1" applyAlignment="1" pivotButton="0" quotePrefix="0" xfId="0">
      <alignment horizontal="center" vertical="center" wrapText="1"/>
    </xf>
    <xf numFmtId="0" fontId="3" fillId="0" borderId="1" applyAlignment="1" pivotButton="0" quotePrefix="0" xfId="0">
      <alignment horizontal="center" vertical="center" wrapText="1"/>
    </xf>
    <xf numFmtId="0" fontId="0" fillId="0" borderId="1" applyAlignment="1" pivotButton="0" quotePrefix="0" xfId="0">
      <alignment horizontal="center" vertical="top" wrapText="1"/>
    </xf>
    <xf numFmtId="0" fontId="0" fillId="0" borderId="1" applyAlignment="1" pivotButton="0" quotePrefix="0" xfId="0">
      <alignment horizontal="center" vertical="center"/>
    </xf>
    <xf numFmtId="0" fontId="3" fillId="0" borderId="1" applyAlignment="1" pivotButton="0" quotePrefix="0" xfId="0">
      <alignment horizontal="center" wrapText="1"/>
    </xf>
    <xf numFmtId="0" fontId="3" fillId="0" borderId="0" applyAlignment="1" pivotButton="0" quotePrefix="0" xfId="0">
      <alignment horizontal="center" vertical="center" wrapText="1"/>
    </xf>
    <xf numFmtId="0" fontId="21" fillId="11" borderId="22" applyAlignment="1" pivotButton="0" quotePrefix="0" xfId="0">
      <alignment horizontal="center" vertical="center" wrapText="1"/>
    </xf>
    <xf numFmtId="0" fontId="6" fillId="2" borderId="22" applyAlignment="1" pivotButton="0" quotePrefix="0" xfId="0">
      <alignment vertical="center"/>
    </xf>
    <xf numFmtId="0" fontId="33" fillId="2" borderId="0" pivotButton="0" quotePrefix="0" xfId="0"/>
    <xf numFmtId="0" fontId="53" fillId="0" borderId="31" applyAlignment="1" applyProtection="1" pivotButton="0" quotePrefix="0" xfId="0">
      <alignment horizontal="center" vertical="center" wrapText="1"/>
      <protection locked="0" hidden="0"/>
    </xf>
    <xf numFmtId="0" fontId="70" fillId="2" borderId="0" applyAlignment="1" pivotButton="0" quotePrefix="0" xfId="1">
      <alignment horizontal="center" vertical="center"/>
    </xf>
    <xf numFmtId="0" fontId="33" fillId="2" borderId="0" applyAlignment="1" pivotButton="0" quotePrefix="0" xfId="0">
      <alignment wrapText="1"/>
    </xf>
    <xf numFmtId="0" fontId="52" fillId="23" borderId="23" applyAlignment="1" pivotButton="0" quotePrefix="0" xfId="0">
      <alignment horizontal="justify" vertical="center" wrapText="1"/>
    </xf>
    <xf numFmtId="0" fontId="53" fillId="0" borderId="23" applyAlignment="1" pivotButton="0" quotePrefix="0" xfId="0">
      <alignment vertical="center" wrapText="1"/>
    </xf>
    <xf numFmtId="0" fontId="53" fillId="27" borderId="23" applyAlignment="1" pivotButton="0" quotePrefix="0" xfId="0">
      <alignment vertical="center" wrapText="1"/>
    </xf>
    <xf numFmtId="0" fontId="52" fillId="2" borderId="69" applyAlignment="1" pivotButton="0" quotePrefix="0" xfId="0">
      <alignment horizontal="justify" vertical="center" wrapText="1"/>
    </xf>
    <xf numFmtId="0" fontId="53" fillId="0" borderId="25" applyAlignment="1" pivotButton="0" quotePrefix="0" xfId="0">
      <alignment horizontal="center" vertical="center" wrapText="1"/>
    </xf>
    <xf numFmtId="0" fontId="53" fillId="0" borderId="70" applyAlignment="1" applyProtection="1" pivotButton="0" quotePrefix="0" xfId="0">
      <alignment horizontal="center" vertical="center" wrapText="1"/>
      <protection locked="0" hidden="0"/>
    </xf>
    <xf numFmtId="0" fontId="53" fillId="2" borderId="25" applyAlignment="1" pivotButton="0" quotePrefix="0" xfId="0">
      <alignment horizontal="center" vertical="center"/>
    </xf>
    <xf numFmtId="0" fontId="51" fillId="2" borderId="25" applyAlignment="1" pivotButton="0" quotePrefix="0" xfId="0">
      <alignment horizontal="center" vertical="center"/>
    </xf>
    <xf numFmtId="9" fontId="51" fillId="2" borderId="25" applyAlignment="1" pivotButton="0" quotePrefix="0" xfId="2">
      <alignment horizontal="center" vertical="center"/>
    </xf>
    <xf numFmtId="0" fontId="54" fillId="10" borderId="26" applyAlignment="1" pivotButton="0" quotePrefix="0" xfId="3">
      <alignment horizontal="center" vertical="center" wrapText="1"/>
    </xf>
    <xf numFmtId="0" fontId="42" fillId="0" borderId="34" applyAlignment="1" applyProtection="1" pivotButton="0" quotePrefix="0" xfId="0">
      <alignment vertical="center" wrapText="1"/>
      <protection locked="0" hidden="0"/>
    </xf>
    <xf numFmtId="0" fontId="42" fillId="0" borderId="34" applyAlignment="1" pivotButton="0" quotePrefix="0" xfId="0">
      <alignment vertical="center"/>
    </xf>
    <xf numFmtId="0" fontId="42" fillId="0" borderId="61" applyAlignment="1" applyProtection="1" pivotButton="0" quotePrefix="0" xfId="0">
      <alignment vertical="center" wrapText="1"/>
      <protection locked="0" hidden="0"/>
    </xf>
    <xf numFmtId="0" fontId="42" fillId="0" borderId="71" applyAlignment="1" applyProtection="1" pivotButton="0" quotePrefix="0" xfId="0">
      <alignment horizontal="left" vertical="center" wrapText="1"/>
      <protection locked="0" hidden="0"/>
    </xf>
    <xf numFmtId="0" fontId="33" fillId="0" borderId="35" applyAlignment="1" pivotButton="0" quotePrefix="0" xfId="0">
      <alignment horizontal="justify" vertical="justify"/>
    </xf>
    <xf numFmtId="0" fontId="33" fillId="0" borderId="35" applyAlignment="1" applyProtection="1" pivotButton="0" quotePrefix="0" xfId="0">
      <alignment horizontal="justify" vertical="justify" wrapText="1"/>
      <protection locked="0" hidden="0"/>
    </xf>
    <xf numFmtId="0" fontId="33" fillId="0" borderId="35" applyAlignment="1" pivotButton="0" quotePrefix="0" xfId="0">
      <alignment horizontal="justify" vertical="justify" wrapText="1"/>
    </xf>
    <xf numFmtId="0" fontId="33" fillId="0" borderId="35" applyAlignment="1" applyProtection="1" pivotButton="0" quotePrefix="0" xfId="0">
      <alignment horizontal="left" vertical="justify" wrapText="1"/>
      <protection locked="0" hidden="0"/>
    </xf>
    <xf numFmtId="0" fontId="33" fillId="0" borderId="35" applyAlignment="1" applyProtection="1" pivotButton="0" quotePrefix="0" xfId="0">
      <alignment vertical="justify" wrapText="1"/>
      <protection locked="0" hidden="0"/>
    </xf>
    <xf numFmtId="0" fontId="33" fillId="0" borderId="35" applyAlignment="1" pivotButton="0" quotePrefix="0" xfId="0">
      <alignment horizontal="left" vertical="justify"/>
    </xf>
    <xf numFmtId="0" fontId="33" fillId="0" borderId="72" applyAlignment="1" pivotButton="0" quotePrefix="0" xfId="0">
      <alignment horizontal="justify" vertical="justify" wrapText="1"/>
    </xf>
    <xf numFmtId="0" fontId="6" fillId="2" borderId="0" applyAlignment="1" applyProtection="1" pivotButton="0" quotePrefix="0" xfId="0">
      <alignment horizontal="justify" vertical="center" wrapText="1"/>
      <protection locked="0" hidden="0"/>
    </xf>
    <xf numFmtId="0" fontId="6" fillId="2" borderId="0" applyAlignment="1" applyProtection="1" pivotButton="0" quotePrefix="0" xfId="0">
      <alignment horizontal="center" vertical="center" wrapText="1"/>
      <protection locked="0" hidden="0"/>
    </xf>
    <xf numFmtId="0" fontId="30" fillId="2" borderId="0" applyAlignment="1" applyProtection="1" pivotButton="0" quotePrefix="0" xfId="0">
      <alignment horizontal="center" vertical="center" wrapText="1"/>
      <protection locked="0" hidden="0"/>
    </xf>
    <xf numFmtId="9" fontId="6" fillId="2" borderId="0" applyAlignment="1" applyProtection="1" pivotButton="0" quotePrefix="0" xfId="2">
      <alignment horizontal="center" vertical="center" wrapText="1"/>
      <protection locked="0" hidden="0"/>
    </xf>
    <xf numFmtId="0" fontId="27" fillId="2" borderId="0" applyAlignment="1" applyProtection="1" pivotButton="0" quotePrefix="0" xfId="0">
      <alignment horizontal="justify" vertical="center" wrapText="1"/>
      <protection locked="0" hidden="0"/>
    </xf>
    <xf numFmtId="0" fontId="30" fillId="2" borderId="0" applyAlignment="1" applyProtection="1" pivotButton="0" quotePrefix="0" xfId="0">
      <alignment horizontal="justify" vertical="center" wrapText="1"/>
      <protection locked="0" hidden="0"/>
    </xf>
    <xf numFmtId="14" fontId="6" fillId="2" borderId="0" applyAlignment="1" applyProtection="1" pivotButton="0" quotePrefix="0" xfId="0">
      <alignment horizontal="justify" vertical="center"/>
      <protection locked="0" hidden="0"/>
    </xf>
    <xf numFmtId="9" fontId="6" fillId="2" borderId="0" applyAlignment="1" pivotButton="0" quotePrefix="0" xfId="2">
      <alignment horizontal="center" vertical="center" wrapText="1"/>
    </xf>
    <xf numFmtId="0" fontId="42" fillId="2" borderId="0" applyAlignment="1" pivotButton="0" quotePrefix="0" xfId="1">
      <alignment horizontal="justify" vertical="center" wrapText="1"/>
    </xf>
    <xf numFmtId="0" fontId="47" fillId="2" borderId="0" applyAlignment="1" pivotButton="0" quotePrefix="0" xfId="0">
      <alignment horizontal="center" vertical="center"/>
    </xf>
    <xf numFmtId="0" fontId="38" fillId="2" borderId="0" applyAlignment="1" pivotButton="0" quotePrefix="0" xfId="1">
      <alignment horizontal="left" vertical="center" wrapText="1"/>
    </xf>
    <xf numFmtId="0" fontId="25" fillId="26" borderId="8" applyAlignment="1" applyProtection="1" pivotButton="0" quotePrefix="0" xfId="0">
      <alignment horizontal="center" vertical="center" wrapText="1"/>
      <protection locked="0" hidden="0"/>
    </xf>
    <xf numFmtId="0" fontId="33" fillId="26" borderId="8" applyAlignment="1" applyProtection="1" pivotButton="0" quotePrefix="0" xfId="0">
      <alignment horizontal="justify" vertical="center" wrapText="1"/>
      <protection locked="0" hidden="0"/>
    </xf>
    <xf numFmtId="14" fontId="33" fillId="2" borderId="8" applyAlignment="1" pivotButton="0" quotePrefix="0" xfId="0">
      <alignment horizontal="center" vertical="center"/>
    </xf>
    <xf numFmtId="0" fontId="3" fillId="2" borderId="8" applyAlignment="1" pivotButton="0" quotePrefix="0" xfId="0">
      <alignment horizontal="center" vertical="center" wrapText="1"/>
    </xf>
    <xf numFmtId="9" fontId="33" fillId="2" borderId="48" applyAlignment="1" pivotButton="0" quotePrefix="0" xfId="2">
      <alignment horizontal="center" vertical="center" wrapText="1"/>
    </xf>
    <xf numFmtId="0" fontId="6" fillId="0" borderId="4" applyAlignment="1" pivotButton="0" quotePrefix="0" xfId="0">
      <alignment horizontal="center" vertical="center" wrapText="1"/>
    </xf>
    <xf numFmtId="0" fontId="33" fillId="2" borderId="4" applyAlignment="1" pivotButton="0" quotePrefix="0" xfId="0">
      <alignment horizontal="center" vertical="center" wrapText="1"/>
    </xf>
    <xf numFmtId="0" fontId="6" fillId="2" borderId="48" applyAlignment="1" pivotButton="0" quotePrefix="0" xfId="0">
      <alignment horizontal="left" vertical="center" wrapText="1"/>
    </xf>
    <xf numFmtId="0" fontId="66" fillId="2" borderId="8" applyAlignment="1" pivotButton="0" quotePrefix="0" xfId="0">
      <alignment horizontal="center" vertical="center" wrapText="1"/>
    </xf>
    <xf numFmtId="14" fontId="66" fillId="2" borderId="54" applyAlignment="1" pivotButton="0" quotePrefix="0" xfId="0">
      <alignment horizontal="center" vertical="center" wrapText="1"/>
    </xf>
    <xf numFmtId="14" fontId="66" fillId="2" borderId="50" applyAlignment="1" pivotButton="0" quotePrefix="0" xfId="0">
      <alignment horizontal="center" vertical="center" wrapText="1"/>
    </xf>
    <xf numFmtId="14" fontId="3" fillId="2" borderId="8" applyAlignment="1" pivotButton="0" quotePrefix="0" xfId="0">
      <alignment horizontal="center" vertical="center" wrapText="1"/>
    </xf>
    <xf numFmtId="14" fontId="66" fillId="2" borderId="50" applyAlignment="1" applyProtection="1" pivotButton="0" quotePrefix="0" xfId="0">
      <alignment horizontal="center" vertical="center" wrapText="1"/>
      <protection locked="0" hidden="0"/>
    </xf>
    <xf numFmtId="14" fontId="66" fillId="2" borderId="57" applyAlignment="1" applyProtection="1" pivotButton="0" quotePrefix="0" xfId="0">
      <alignment horizontal="justify" vertical="center" wrapText="1"/>
      <protection locked="0" hidden="0"/>
    </xf>
    <xf numFmtId="0" fontId="25" fillId="26" borderId="48" applyAlignment="1" applyProtection="1" pivotButton="0" quotePrefix="0" xfId="0">
      <alignment horizontal="center" vertical="center" wrapText="1"/>
      <protection locked="0" hidden="0"/>
    </xf>
    <xf numFmtId="0" fontId="68" fillId="26" borderId="58" applyAlignment="1" applyProtection="1" pivotButton="0" quotePrefix="0" xfId="0">
      <alignment wrapText="1"/>
      <protection locked="0" hidden="0"/>
    </xf>
    <xf numFmtId="0" fontId="25" fillId="26" borderId="48" applyAlignment="1" pivotButton="0" quotePrefix="0" xfId="0">
      <alignment horizontal="center" vertical="center" wrapText="1"/>
    </xf>
    <xf numFmtId="0" fontId="68" fillId="26" borderId="51" applyAlignment="1" pivotButton="0" quotePrefix="0" xfId="0">
      <alignment horizontal="center" vertical="center" wrapText="1"/>
    </xf>
    <xf numFmtId="0" fontId="6" fillId="2" borderId="5" applyAlignment="1" pivotButton="0" quotePrefix="0" xfId="0">
      <alignment horizontal="center" vertical="center" wrapText="1"/>
    </xf>
    <xf numFmtId="0" fontId="33" fillId="2" borderId="8" applyAlignment="1" pivotButton="0" quotePrefix="0" xfId="0">
      <alignment horizontal="left" vertical="center" wrapText="1"/>
    </xf>
    <xf numFmtId="0" fontId="6" fillId="2" borderId="7" applyAlignment="1" pivotButton="0" quotePrefix="0" xfId="0">
      <alignment horizontal="center" vertical="center" wrapText="1"/>
    </xf>
    <xf numFmtId="9" fontId="33" fillId="2" borderId="39" applyAlignment="1" pivotButton="0" quotePrefix="0" xfId="2">
      <alignment horizontal="center" vertical="center" wrapText="1"/>
    </xf>
    <xf numFmtId="9" fontId="33" fillId="2" borderId="75" applyAlignment="1" pivotButton="0" quotePrefix="0" xfId="2">
      <alignment horizontal="center" vertical="center" wrapText="1"/>
    </xf>
    <xf numFmtId="0" fontId="30" fillId="2" borderId="38" applyAlignment="1" pivotButton="0" quotePrefix="0" xfId="0">
      <alignment horizontal="center" vertical="center" wrapText="1"/>
    </xf>
    <xf numFmtId="14" fontId="6" fillId="2" borderId="7" applyAlignment="1" pivotButton="0" quotePrefix="0" xfId="0">
      <alignment horizontal="center" vertical="center"/>
    </xf>
    <xf numFmtId="0" fontId="64" fillId="0" borderId="36" applyAlignment="1" pivotButton="0" quotePrefix="0" xfId="0">
      <alignment horizontal="center" vertical="center" wrapText="1"/>
    </xf>
    <xf numFmtId="0" fontId="64" fillId="0" borderId="56" applyAlignment="1" pivotButton="0" quotePrefix="0" xfId="0">
      <alignment horizontal="center" vertical="center" wrapText="1"/>
    </xf>
    <xf numFmtId="0" fontId="64" fillId="0" borderId="21" applyAlignment="1" pivotButton="0" quotePrefix="0" xfId="0">
      <alignment horizontal="center" vertical="center" wrapText="1"/>
    </xf>
    <xf numFmtId="0" fontId="21" fillId="21" borderId="55" applyAlignment="1" pivotButton="0" quotePrefix="0" xfId="0">
      <alignment horizontal="center" vertical="center"/>
    </xf>
    <xf numFmtId="14" fontId="66" fillId="2" borderId="0" applyAlignment="1" applyProtection="1" pivotButton="0" quotePrefix="0" xfId="0">
      <alignment horizontal="center" vertical="center" wrapText="1"/>
      <protection locked="0" hidden="0"/>
    </xf>
    <xf numFmtId="14" fontId="66" fillId="2" borderId="0" applyAlignment="1" applyProtection="1" pivotButton="0" quotePrefix="0" xfId="0">
      <alignment horizontal="justify" vertical="center" wrapText="1"/>
      <protection locked="0" hidden="0"/>
    </xf>
    <xf numFmtId="14" fontId="53" fillId="2" borderId="8" applyAlignment="1" pivotButton="0" quotePrefix="0" xfId="0">
      <alignment horizontal="center" vertical="center" wrapText="1"/>
    </xf>
    <xf numFmtId="14" fontId="25" fillId="26" borderId="8" applyAlignment="1" applyProtection="1" pivotButton="0" quotePrefix="0" xfId="0">
      <alignment horizontal="center" vertical="center" wrapText="1"/>
      <protection locked="0" hidden="0"/>
    </xf>
    <xf numFmtId="0" fontId="0" fillId="2" borderId="0" applyAlignment="1" pivotButton="0" quotePrefix="0" xfId="0">
      <alignment horizontal="center" wrapText="1"/>
    </xf>
    <xf numFmtId="0" fontId="52" fillId="2" borderId="0" applyAlignment="1" pivotButton="0" quotePrefix="0" xfId="0">
      <alignment horizontal="right" vertical="top" wrapText="1"/>
    </xf>
    <xf numFmtId="0" fontId="63" fillId="10" borderId="14" applyAlignment="1" pivotButton="0" quotePrefix="0" xfId="0">
      <alignment horizontal="center" vertical="center"/>
    </xf>
    <xf numFmtId="0" fontId="63" fillId="10" borderId="9" applyAlignment="1" pivotButton="0" quotePrefix="0" xfId="0">
      <alignment horizontal="center" vertical="center"/>
    </xf>
    <xf numFmtId="0" fontId="63" fillId="10" borderId="15" applyAlignment="1" pivotButton="0" quotePrefix="0" xfId="0">
      <alignment horizontal="center" vertical="center"/>
    </xf>
    <xf numFmtId="0" fontId="63" fillId="10" borderId="16" applyAlignment="1" pivotButton="0" quotePrefix="0" xfId="0">
      <alignment horizontal="center" vertical="center"/>
    </xf>
    <xf numFmtId="0" fontId="63" fillId="10" borderId="0" applyAlignment="1" pivotButton="0" quotePrefix="0" xfId="0">
      <alignment horizontal="center" vertical="center"/>
    </xf>
    <xf numFmtId="0" fontId="63" fillId="10" borderId="17" applyAlignment="1" pivotButton="0" quotePrefix="0" xfId="0">
      <alignment horizontal="center" vertical="center"/>
    </xf>
    <xf numFmtId="0" fontId="63" fillId="10" borderId="18" applyAlignment="1" pivotButton="0" quotePrefix="0" xfId="0">
      <alignment horizontal="center" vertical="center"/>
    </xf>
    <xf numFmtId="0" fontId="63" fillId="10" borderId="19" applyAlignment="1" pivotButton="0" quotePrefix="0" xfId="0">
      <alignment horizontal="center" vertical="center"/>
    </xf>
    <xf numFmtId="0" fontId="63" fillId="10" borderId="20" applyAlignment="1" pivotButton="0" quotePrefix="0" xfId="0">
      <alignment horizontal="center" vertical="center"/>
    </xf>
    <xf numFmtId="0" fontId="44" fillId="11" borderId="14" applyAlignment="1" pivotButton="0" quotePrefix="0" xfId="0">
      <alignment horizontal="center" vertical="top"/>
    </xf>
    <xf numFmtId="0" fontId="44" fillId="11" borderId="9" applyAlignment="1" pivotButton="0" quotePrefix="0" xfId="0">
      <alignment horizontal="center" vertical="top"/>
    </xf>
    <xf numFmtId="0" fontId="44" fillId="11" borderId="15"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44" fillId="11" borderId="16" applyAlignment="1" pivotButton="0" quotePrefix="0" xfId="0">
      <alignment horizontal="center" vertical="top"/>
    </xf>
    <xf numFmtId="0" fontId="44" fillId="11" borderId="0" applyAlignment="1" pivotButton="0" quotePrefix="0" xfId="0">
      <alignment horizontal="center" vertical="top"/>
    </xf>
    <xf numFmtId="0" fontId="44" fillId="11" borderId="17" applyAlignment="1" pivotButton="0" quotePrefix="0" xfId="0">
      <alignment horizontal="center" vertical="top"/>
    </xf>
    <xf numFmtId="0" fontId="44" fillId="11" borderId="18" applyAlignment="1" pivotButton="0" quotePrefix="0" xfId="0">
      <alignment horizontal="center" vertical="top"/>
    </xf>
    <xf numFmtId="0" fontId="44" fillId="11" borderId="19" applyAlignment="1" pivotButton="0" quotePrefix="0" xfId="0">
      <alignment horizontal="center" vertical="top"/>
    </xf>
    <xf numFmtId="0" fontId="44" fillId="11" borderId="20" applyAlignment="1" pivotButton="0" quotePrefix="0" xfId="0">
      <alignment horizontal="center" vertical="top"/>
    </xf>
    <xf numFmtId="0" fontId="65" fillId="13" borderId="0" applyAlignment="1" pivotButton="0" quotePrefix="0" xfId="1">
      <alignment horizontal="center" wrapText="1"/>
    </xf>
    <xf numFmtId="0" fontId="25" fillId="0" borderId="8" applyAlignment="1" pivotButton="0" quotePrefix="0" xfId="0">
      <alignment horizontal="center" vertical="top" wrapText="1"/>
    </xf>
    <xf numFmtId="0" fontId="64" fillId="0" borderId="8" applyAlignment="1" pivotButton="0" quotePrefix="0" xfId="0">
      <alignment horizontal="center" vertical="center" wrapText="1"/>
    </xf>
    <xf numFmtId="0" fontId="42" fillId="12" borderId="8" applyAlignment="1" pivotButton="0" quotePrefix="0" xfId="0">
      <alignment horizontal="center" vertical="center" wrapText="1"/>
    </xf>
    <xf numFmtId="0" fontId="0" fillId="0" borderId="6" applyAlignment="1" pivotButton="0" quotePrefix="0" xfId="0">
      <alignment horizontal="center" vertical="center" wrapText="1"/>
    </xf>
    <xf numFmtId="0" fontId="0" fillId="0" borderId="1" applyAlignment="1" pivotButton="0" quotePrefix="0" xfId="0">
      <alignment horizontal="center" vertical="center" wrapText="1"/>
    </xf>
    <xf numFmtId="0" fontId="42" fillId="10" borderId="8" applyAlignment="1" pivotButton="0" quotePrefix="0" xfId="0">
      <alignment horizontal="center" vertical="center" wrapText="1"/>
    </xf>
    <xf numFmtId="0" fontId="64" fillId="0" borderId="35" applyAlignment="1" pivotButton="0" quotePrefix="0" xfId="0">
      <alignment horizontal="center" vertical="center" wrapText="1"/>
    </xf>
    <xf numFmtId="0" fontId="64" fillId="0" borderId="36" applyAlignment="1" pivotButton="0" quotePrefix="0" xfId="0">
      <alignment horizontal="center" vertical="center" wrapText="1"/>
    </xf>
    <xf numFmtId="0" fontId="64" fillId="0" borderId="7" applyAlignment="1" pivotButton="0" quotePrefix="0" xfId="0">
      <alignment horizontal="center" vertical="center" wrapText="1"/>
    </xf>
    <xf numFmtId="0" fontId="64" fillId="0" borderId="60" applyAlignment="1" pivotButton="0" quotePrefix="0" xfId="0">
      <alignment horizontal="center" vertical="center" wrapText="1"/>
    </xf>
    <xf numFmtId="0" fontId="64" fillId="0" borderId="56" applyAlignment="1" pivotButton="0" quotePrefix="0" xfId="0">
      <alignment horizontal="center" vertical="center" wrapText="1"/>
    </xf>
    <xf numFmtId="0" fontId="64" fillId="0" borderId="61" applyAlignment="1" pivotButton="0" quotePrefix="0" xfId="0">
      <alignment horizontal="center" vertical="center" wrapText="1"/>
    </xf>
    <xf numFmtId="0" fontId="64" fillId="0" borderId="62" applyAlignment="1" pivotButton="0" quotePrefix="0" xfId="0">
      <alignment horizontal="center" vertical="center" wrapText="1"/>
    </xf>
    <xf numFmtId="0" fontId="64" fillId="0" borderId="21" applyAlignment="1" pivotButton="0" quotePrefix="0" xfId="0">
      <alignment horizontal="center" vertical="center" wrapText="1"/>
    </xf>
    <xf numFmtId="0" fontId="64" fillId="0" borderId="63" applyAlignment="1" pivotButton="0" quotePrefix="0" xfId="0">
      <alignment horizontal="center" vertical="center" wrapText="1"/>
    </xf>
    <xf numFmtId="0" fontId="38" fillId="0" borderId="0" applyAlignment="1" pivotButton="0" quotePrefix="0" xfId="1">
      <alignment horizontal="left" vertical="center" wrapText="1"/>
    </xf>
    <xf numFmtId="0" fontId="38" fillId="0" borderId="21" applyAlignment="1" pivotButton="0" quotePrefix="0" xfId="1">
      <alignment horizontal="left" vertical="center" wrapText="1"/>
    </xf>
    <xf numFmtId="0" fontId="26" fillId="11" borderId="1" applyAlignment="1" pivotButton="0" quotePrefix="0" xfId="0">
      <alignment horizontal="center" vertical="center" wrapText="1"/>
    </xf>
    <xf numFmtId="0" fontId="40" fillId="10" borderId="1" applyAlignment="1" pivotButton="0" quotePrefix="0" xfId="0">
      <alignment horizontal="center" vertical="center" wrapText="1"/>
    </xf>
    <xf numFmtId="0" fontId="20" fillId="22" borderId="65" applyAlignment="1" pivotButton="0" quotePrefix="0" xfId="0">
      <alignment horizontal="center"/>
    </xf>
    <xf numFmtId="0" fontId="20" fillId="22" borderId="66" applyAlignment="1" pivotButton="0" quotePrefix="0" xfId="0">
      <alignment horizontal="center"/>
    </xf>
    <xf numFmtId="0" fontId="20" fillId="22" borderId="67" applyAlignment="1" pivotButton="0" quotePrefix="0" xfId="0">
      <alignment horizontal="center"/>
    </xf>
    <xf numFmtId="0" fontId="20" fillId="12" borderId="65" applyAlignment="1" pivotButton="0" quotePrefix="0" xfId="0">
      <alignment horizontal="center"/>
    </xf>
    <xf numFmtId="0" fontId="20" fillId="12" borderId="66" applyAlignment="1" pivotButton="0" quotePrefix="0" xfId="0">
      <alignment horizontal="center"/>
    </xf>
    <xf numFmtId="0" fontId="20" fillId="12" borderId="67" applyAlignment="1" pivotButton="0" quotePrefix="0" xfId="0">
      <alignment horizontal="center"/>
    </xf>
    <xf numFmtId="0" fontId="21" fillId="11" borderId="22" applyAlignment="1" pivotButton="0" quotePrefix="0" xfId="0">
      <alignment horizontal="center"/>
    </xf>
    <xf numFmtId="0" fontId="28" fillId="0" borderId="0" applyAlignment="1" pivotButton="0" quotePrefix="0" xfId="0">
      <alignment horizontal="center" vertical="center"/>
    </xf>
    <xf numFmtId="0" fontId="6" fillId="0" borderId="0" applyAlignment="1" pivotButton="0" quotePrefix="0" xfId="0">
      <alignment horizontal="center" vertical="center"/>
    </xf>
    <xf numFmtId="0" fontId="6" fillId="0" borderId="9" applyAlignment="1" pivotButton="0" quotePrefix="0" xfId="0">
      <alignment horizontal="center" vertical="center"/>
    </xf>
    <xf numFmtId="0" fontId="21" fillId="11" borderId="10" applyAlignment="1" pivotButton="0" quotePrefix="0" xfId="0">
      <alignment horizontal="center" vertical="center" wrapText="1"/>
    </xf>
    <xf numFmtId="0" fontId="21" fillId="11" borderId="11" applyAlignment="1" pivotButton="0" quotePrefix="0" xfId="0">
      <alignment horizontal="center" vertical="center" wrapText="1"/>
    </xf>
    <xf numFmtId="0" fontId="47" fillId="0" borderId="10" applyAlignment="1" pivotButton="0" quotePrefix="0" xfId="0">
      <alignment horizontal="center" vertical="center"/>
    </xf>
    <xf numFmtId="0" fontId="47" fillId="0" borderId="12" applyAlignment="1" pivotButton="0" quotePrefix="0" xfId="0">
      <alignment horizontal="center" vertical="center"/>
    </xf>
    <xf numFmtId="0" fontId="47" fillId="0" borderId="13" applyAlignment="1" pivotButton="0" quotePrefix="0" xfId="0">
      <alignment horizontal="center" vertical="center"/>
    </xf>
    <xf numFmtId="0" fontId="4" fillId="8" borderId="8" applyAlignment="1" pivotButton="0" quotePrefix="0" xfId="0">
      <alignment horizontal="center"/>
    </xf>
    <xf numFmtId="0" fontId="4" fillId="8" borderId="8" applyAlignment="1" pivotButton="0" quotePrefix="0" xfId="0">
      <alignment horizontal="center" wrapText="1"/>
    </xf>
    <xf numFmtId="0" fontId="28" fillId="2" borderId="8" applyAlignment="1" pivotButton="0" quotePrefix="0" xfId="0">
      <alignment horizontal="center" vertical="center"/>
    </xf>
    <xf numFmtId="0" fontId="6" fillId="9" borderId="8" applyAlignment="1" pivotButton="0" quotePrefix="0" xfId="0">
      <alignment horizontal="justify" vertical="center" wrapText="1"/>
    </xf>
    <xf numFmtId="0" fontId="21" fillId="8" borderId="8" applyAlignment="1" pivotButton="0" quotePrefix="0" xfId="0">
      <alignment horizontal="center"/>
    </xf>
    <xf numFmtId="0" fontId="28" fillId="2" borderId="8" applyAlignment="1" pivotButton="0" quotePrefix="0" xfId="0">
      <alignment horizontal="center" vertical="center" wrapText="1"/>
    </xf>
    <xf numFmtId="0" fontId="28" fillId="2" borderId="8" applyAlignment="1" pivotButton="0" quotePrefix="0" xfId="0">
      <alignment horizontal="center" wrapText="1"/>
    </xf>
    <xf numFmtId="0" fontId="57"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8" fillId="2" borderId="35" applyAlignment="1" pivotButton="0" quotePrefix="0" xfId="0">
      <alignment horizontal="center" wrapText="1"/>
    </xf>
    <xf numFmtId="0" fontId="28" fillId="2" borderId="36" applyAlignment="1" pivotButton="0" quotePrefix="0" xfId="0">
      <alignment horizontal="center" wrapText="1"/>
    </xf>
    <xf numFmtId="0" fontId="28" fillId="2" borderId="7" applyAlignment="1" pivotButton="0" quotePrefix="0" xfId="0">
      <alignment horizontal="center" wrapText="1"/>
    </xf>
    <xf numFmtId="0" fontId="28" fillId="2" borderId="0" applyAlignment="1" pivotButton="0" quotePrefix="0" xfId="0">
      <alignment horizontal="center" vertical="center" textRotation="90" wrapText="1"/>
    </xf>
    <xf numFmtId="0" fontId="28" fillId="2" borderId="0" applyAlignment="1" pivotButton="0" quotePrefix="0" xfId="0">
      <alignment horizontal="center" vertical="center" textRotation="90"/>
    </xf>
    <xf numFmtId="0" fontId="4" fillId="11" borderId="35" applyAlignment="1" pivotButton="0" quotePrefix="0" xfId="0">
      <alignment horizontal="center" vertical="center"/>
    </xf>
    <xf numFmtId="0" fontId="4" fillId="11" borderId="7" applyAlignment="1" pivotButton="0" quotePrefix="0" xfId="0">
      <alignment horizontal="center" vertical="center"/>
    </xf>
    <xf numFmtId="0" fontId="28"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4" applyAlignment="1" pivotButton="0" quotePrefix="0" xfId="0">
      <alignment horizontal="center" vertical="center"/>
    </xf>
    <xf numFmtId="0" fontId="6" fillId="2" borderId="37" applyAlignment="1" pivotButton="0" quotePrefix="0" xfId="0">
      <alignment horizontal="center" vertical="center"/>
    </xf>
    <xf numFmtId="0" fontId="6" fillId="2" borderId="31" applyAlignment="1" pivotButton="0" quotePrefix="0" xfId="0">
      <alignment horizontal="center" vertical="center"/>
    </xf>
    <xf numFmtId="0" fontId="28" fillId="0" borderId="35" applyAlignment="1" pivotButton="0" quotePrefix="0" xfId="0">
      <alignment horizontal="center" vertical="center"/>
    </xf>
    <xf numFmtId="0" fontId="28" fillId="0" borderId="36" applyAlignment="1" pivotButton="0" quotePrefix="0" xfId="0">
      <alignment horizontal="center" vertical="center"/>
    </xf>
    <xf numFmtId="0" fontId="28"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8" fillId="2" borderId="8" applyAlignment="1" pivotButton="0" quotePrefix="0" xfId="0">
      <alignment horizontal="left" vertical="center"/>
    </xf>
    <xf numFmtId="0" fontId="4" fillId="11" borderId="36" applyAlignment="1" pivotButton="0" quotePrefix="0" xfId="0">
      <alignment horizontal="center" vertical="center"/>
    </xf>
    <xf numFmtId="0" fontId="36" fillId="10" borderId="14" applyAlignment="1" pivotButton="0" quotePrefix="0" xfId="0">
      <alignment horizontal="center" vertical="center"/>
    </xf>
    <xf numFmtId="0" fontId="36" fillId="10" borderId="9" applyAlignment="1" pivotButton="0" quotePrefix="0" xfId="0">
      <alignment horizontal="center" vertical="center"/>
    </xf>
    <xf numFmtId="0" fontId="36" fillId="10" borderId="15" applyAlignment="1" pivotButton="0" quotePrefix="0" xfId="0">
      <alignment horizontal="center" vertical="center"/>
    </xf>
    <xf numFmtId="0" fontId="36" fillId="10" borderId="16" applyAlignment="1" pivotButton="0" quotePrefix="0" xfId="0">
      <alignment horizontal="center" vertical="center"/>
    </xf>
    <xf numFmtId="0" fontId="36" fillId="10" borderId="0" applyAlignment="1" pivotButton="0" quotePrefix="0" xfId="0">
      <alignment horizontal="center" vertical="center"/>
    </xf>
    <xf numFmtId="0" fontId="36" fillId="10" borderId="17" applyAlignment="1" pivotButton="0" quotePrefix="0" xfId="0">
      <alignment horizontal="center" vertical="center"/>
    </xf>
    <xf numFmtId="0" fontId="36" fillId="10" borderId="18" applyAlignment="1" pivotButton="0" quotePrefix="0" xfId="0">
      <alignment horizontal="center" vertical="center"/>
    </xf>
    <xf numFmtId="0" fontId="36" fillId="10" borderId="19" applyAlignment="1" pivotButton="0" quotePrefix="0" xfId="0">
      <alignment horizontal="center" vertical="center"/>
    </xf>
    <xf numFmtId="0" fontId="36" fillId="10" borderId="20" applyAlignment="1" pivotButton="0" quotePrefix="0" xfId="0">
      <alignment horizontal="center" vertical="center"/>
    </xf>
    <xf numFmtId="0" fontId="25" fillId="2" borderId="8" applyAlignment="1" pivotButton="0" quotePrefix="0" xfId="0">
      <alignment horizontal="center" vertical="top" wrapText="1"/>
    </xf>
    <xf numFmtId="0" fontId="64" fillId="2" borderId="8" applyAlignment="1" pivotButton="0" quotePrefix="0" xfId="0">
      <alignment horizontal="center" vertical="center" wrapText="1"/>
    </xf>
    <xf numFmtId="0" fontId="4" fillId="11" borderId="28" applyAlignment="1" pivotButton="0" quotePrefix="0" xfId="0">
      <alignment horizontal="center" vertical="center"/>
    </xf>
    <xf numFmtId="0" fontId="4" fillId="11" borderId="8" applyAlignment="1" pivotButton="0" quotePrefix="0" xfId="0">
      <alignment horizontal="center" vertical="center"/>
    </xf>
    <xf numFmtId="9" fontId="4" fillId="11" borderId="28" applyAlignment="1" pivotButton="0" quotePrefix="0" xfId="2">
      <alignment horizontal="center" vertical="center"/>
    </xf>
    <xf numFmtId="9" fontId="4" fillId="11" borderId="8" applyAlignment="1" pivotButton="0" quotePrefix="0" xfId="2">
      <alignment horizontal="center" vertical="center"/>
    </xf>
    <xf numFmtId="0" fontId="46" fillId="11" borderId="68" applyAlignment="1" pivotButton="0" quotePrefix="0" xfId="0">
      <alignment horizontal="center" vertical="center" wrapText="1"/>
    </xf>
    <xf numFmtId="0" fontId="46" fillId="11" borderId="31" applyAlignment="1" pivotButton="0" quotePrefix="0" xfId="0">
      <alignment horizontal="center" vertical="center" wrapText="1"/>
    </xf>
    <xf numFmtId="0" fontId="28" fillId="12" borderId="29" applyAlignment="1" pivotButton="0" quotePrefix="0" xfId="0">
      <alignment horizontal="center" vertical="center" wrapText="1"/>
    </xf>
    <xf numFmtId="0" fontId="28" fillId="12" borderId="24" applyAlignment="1" pivotButton="0" quotePrefix="0" xfId="0">
      <alignment horizontal="center" vertical="center" wrapText="1"/>
    </xf>
    <xf numFmtId="0" fontId="28" fillId="12" borderId="26" applyAlignment="1" pivotButton="0" quotePrefix="0" xfId="0">
      <alignment horizontal="center" vertical="center" wrapText="1"/>
    </xf>
    <xf numFmtId="0" fontId="28" fillId="12" borderId="27" applyAlignment="1" pivotButton="0" quotePrefix="0" xfId="0">
      <alignment horizontal="center" vertical="center" wrapText="1"/>
    </xf>
    <xf numFmtId="0" fontId="28" fillId="12" borderId="28" applyAlignment="1" pivotButton="0" quotePrefix="0" xfId="0">
      <alignment horizontal="center" vertical="center" wrapText="1"/>
    </xf>
    <xf numFmtId="0" fontId="28" fillId="12" borderId="23" applyAlignment="1" pivotButton="0" quotePrefix="0" xfId="0">
      <alignment horizontal="center" vertical="center" wrapText="1"/>
    </xf>
    <xf numFmtId="0" fontId="28" fillId="12" borderId="8" applyAlignment="1" pivotButton="0" quotePrefix="0" xfId="0">
      <alignment horizontal="center" vertical="center" wrapText="1"/>
    </xf>
    <xf numFmtId="0" fontId="4" fillId="11" borderId="28" applyAlignment="1" pivotButton="0" quotePrefix="0" xfId="0">
      <alignment horizontal="center"/>
    </xf>
    <xf numFmtId="14" fontId="33" fillId="2" borderId="8" applyAlignment="1" applyProtection="1" pivotButton="0" quotePrefix="0" xfId="0">
      <alignment horizontal="justify" vertical="center" wrapText="1"/>
      <protection locked="0" hidden="0"/>
    </xf>
    <xf numFmtId="14" fontId="33" fillId="2" borderId="34" applyAlignment="1" applyProtection="1" pivotButton="0" quotePrefix="0" xfId="0">
      <alignment horizontal="center" vertical="center" wrapText="1"/>
      <protection locked="0" hidden="0"/>
    </xf>
    <xf numFmtId="14" fontId="33" fillId="2" borderId="37" applyAlignment="1" applyProtection="1" pivotButton="0" quotePrefix="0" xfId="0">
      <alignment horizontal="center" vertical="center" wrapText="1"/>
      <protection locked="0" hidden="0"/>
    </xf>
    <xf numFmtId="14" fontId="33" fillId="2" borderId="31" applyAlignment="1" applyProtection="1" pivotButton="0" quotePrefix="0" xfId="0">
      <alignment horizontal="center" vertical="center" wrapText="1"/>
      <protection locked="0" hidden="0"/>
    </xf>
    <xf numFmtId="0" fontId="33" fillId="26" borderId="34" applyAlignment="1" applyProtection="1" pivotButton="0" quotePrefix="0" xfId="0">
      <alignment horizontal="center" vertical="center" wrapText="1"/>
      <protection locked="0" hidden="0"/>
    </xf>
    <xf numFmtId="0" fontId="33" fillId="26" borderId="37" applyAlignment="1" applyProtection="1" pivotButton="0" quotePrefix="0" xfId="0">
      <alignment horizontal="center" vertical="center" wrapText="1"/>
      <protection locked="0" hidden="0"/>
    </xf>
    <xf numFmtId="0" fontId="33" fillId="26" borderId="31" applyAlignment="1" applyProtection="1" pivotButton="0" quotePrefix="0" xfId="0">
      <alignment horizontal="center" vertical="center" wrapText="1"/>
      <protection locked="0" hidden="0"/>
    </xf>
    <xf numFmtId="14" fontId="33" fillId="2" borderId="8" applyAlignment="1" applyProtection="1" pivotButton="0" quotePrefix="0" xfId="0">
      <alignment horizontal="center" vertical="center" wrapText="1"/>
      <protection locked="0" hidden="0"/>
    </xf>
    <xf numFmtId="14" fontId="66" fillId="2" borderId="57" applyAlignment="1" applyProtection="1" pivotButton="0" quotePrefix="0" xfId="0">
      <alignment horizontal="justify" vertical="center" wrapText="1"/>
      <protection locked="0" hidden="0"/>
    </xf>
    <xf numFmtId="14" fontId="66" fillId="2" borderId="58" applyAlignment="1" applyProtection="1" pivotButton="0" quotePrefix="0" xfId="0">
      <alignment horizontal="justify" vertical="center" wrapText="1"/>
      <protection locked="0" hidden="0"/>
    </xf>
    <xf numFmtId="14" fontId="66" fillId="2" borderId="59" applyAlignment="1" applyProtection="1" pivotButton="0" quotePrefix="0" xfId="0">
      <alignment horizontal="justify" vertical="center" wrapText="1"/>
      <protection locked="0" hidden="0"/>
    </xf>
    <xf numFmtId="14" fontId="66" fillId="2" borderId="0" applyAlignment="1" applyProtection="1" pivotButton="0" quotePrefix="0" xfId="0">
      <alignment horizontal="center" vertical="center" wrapText="1"/>
      <protection locked="0" hidden="0"/>
    </xf>
    <xf numFmtId="14" fontId="66" fillId="2" borderId="0" applyAlignment="1" applyProtection="1" pivotButton="0" quotePrefix="0" xfId="0">
      <alignment horizontal="justify" vertical="center" wrapText="1"/>
      <protection locked="0" hidden="0"/>
    </xf>
    <xf numFmtId="14" fontId="6" fillId="2" borderId="1" applyAlignment="1" pivotButton="0" quotePrefix="0" xfId="0">
      <alignment horizontal="center" vertical="center" wrapText="1"/>
    </xf>
    <xf numFmtId="0" fontId="6" fillId="2" borderId="1" applyAlignment="1" pivotButton="0" quotePrefix="0" xfId="0">
      <alignment horizontal="center" vertical="center" wrapText="1"/>
    </xf>
    <xf numFmtId="0" fontId="6" fillId="2" borderId="4" applyAlignment="1" pivotButton="0" quotePrefix="0" xfId="0">
      <alignment horizontal="center" vertical="center" wrapText="1"/>
    </xf>
    <xf numFmtId="14" fontId="6" fillId="2" borderId="4" applyAlignment="1" pivotButton="0" quotePrefix="0" xfId="0">
      <alignment horizontal="center" vertical="center" wrapText="1"/>
    </xf>
    <xf numFmtId="0" fontId="6" fillId="2" borderId="6" applyAlignment="1" pivotButton="0" quotePrefix="0" xfId="0">
      <alignment horizontal="center" vertical="center" wrapText="1"/>
    </xf>
    <xf numFmtId="14" fontId="66" fillId="2" borderId="50" applyAlignment="1" pivotButton="0" quotePrefix="0" xfId="0">
      <alignment horizontal="center" vertical="center" wrapText="1"/>
    </xf>
    <xf numFmtId="14" fontId="66" fillId="2" borderId="51" applyAlignment="1" pivotButton="0" quotePrefix="0" xfId="0">
      <alignment horizontal="center" vertical="center" wrapText="1"/>
    </xf>
    <xf numFmtId="14" fontId="66" fillId="2" borderId="52" applyAlignment="1" pivotButton="0" quotePrefix="0" xfId="0">
      <alignment horizontal="center" vertical="center" wrapText="1"/>
    </xf>
    <xf numFmtId="14" fontId="66" fillId="2" borderId="0" applyAlignment="1" pivotButton="0" quotePrefix="0" xfId="0">
      <alignment horizontal="center" vertical="center" wrapText="1"/>
    </xf>
    <xf numFmtId="14" fontId="33" fillId="2" borderId="0" applyAlignment="1" pivotButton="0" quotePrefix="0" xfId="0">
      <alignment horizontal="center" vertical="center"/>
    </xf>
    <xf numFmtId="0" fontId="6" fillId="2" borderId="0" applyAlignment="1" pivotButton="0" quotePrefix="0" xfId="0">
      <alignment horizontal="center" vertical="center"/>
    </xf>
    <xf numFmtId="14" fontId="6" fillId="2" borderId="0" applyAlignment="1" pivotButton="0" quotePrefix="0" xfId="0">
      <alignment horizontal="center" vertical="center" wrapText="1"/>
    </xf>
    <xf numFmtId="0" fontId="28" fillId="28" borderId="4" applyAlignment="1" pivotButton="0" quotePrefix="0" xfId="0">
      <alignment horizontal="center" vertical="center" wrapText="1"/>
    </xf>
    <xf numFmtId="0" fontId="28" fillId="28" borderId="48" applyAlignment="1" pivotButton="0" quotePrefix="0" xfId="0">
      <alignment horizontal="center" vertical="center" wrapText="1"/>
    </xf>
    <xf numFmtId="0" fontId="28" fillId="28" borderId="6" applyAlignment="1" pivotButton="0" quotePrefix="0" xfId="0">
      <alignment horizontal="center" vertical="center" wrapText="1"/>
    </xf>
    <xf numFmtId="14" fontId="66" fillId="2" borderId="50" applyAlignment="1" applyProtection="1" pivotButton="0" quotePrefix="0" xfId="0">
      <alignment horizontal="center" vertical="center" wrapText="1"/>
      <protection locked="0" hidden="0"/>
    </xf>
    <xf numFmtId="14" fontId="66" fillId="2" borderId="51" applyAlignment="1" applyProtection="1" pivotButton="0" quotePrefix="0" xfId="0">
      <alignment horizontal="center" vertical="center" wrapText="1"/>
      <protection locked="0" hidden="0"/>
    </xf>
    <xf numFmtId="14" fontId="66" fillId="2" borderId="52" applyAlignment="1" applyProtection="1" pivotButton="0" quotePrefix="0" xfId="0">
      <alignment horizontal="center" vertical="center" wrapText="1"/>
      <protection locked="0" hidden="0"/>
    </xf>
    <xf numFmtId="0" fontId="6" fillId="2" borderId="48" applyAlignment="1" pivotButton="0" quotePrefix="0" xfId="0">
      <alignment horizontal="center" vertical="center" wrapText="1"/>
    </xf>
    <xf numFmtId="0" fontId="6" fillId="2" borderId="0" applyAlignment="1" pivotButton="0" quotePrefix="0" xfId="0">
      <alignment horizontal="center" vertical="center" wrapText="1"/>
    </xf>
    <xf numFmtId="14" fontId="6" fillId="2" borderId="0" applyAlignment="1" pivotButton="0" quotePrefix="0" xfId="0">
      <alignment horizontal="center" vertical="center"/>
    </xf>
    <xf numFmtId="9" fontId="6" fillId="2" borderId="1" applyAlignment="1" pivotButton="0" quotePrefix="0" xfId="0">
      <alignment horizontal="center" vertical="center" wrapText="1"/>
    </xf>
    <xf numFmtId="9" fontId="6" fillId="2" borderId="6" applyAlignment="1" pivotButton="0" quotePrefix="0" xfId="0">
      <alignment horizontal="center" vertical="center" wrapText="1"/>
    </xf>
    <xf numFmtId="14" fontId="33" fillId="2" borderId="53" applyAlignment="1" pivotButton="0" quotePrefix="0" xfId="0">
      <alignment horizontal="center" vertical="center"/>
    </xf>
    <xf numFmtId="14" fontId="33" fillId="2" borderId="48" applyAlignment="1" pivotButton="0" quotePrefix="0" xfId="0">
      <alignment horizontal="center" vertical="center"/>
    </xf>
    <xf numFmtId="14" fontId="33" fillId="2" borderId="53" applyAlignment="1" pivotButton="0" quotePrefix="0" xfId="0">
      <alignment horizontal="center" vertical="center" wrapText="1"/>
    </xf>
    <xf numFmtId="14" fontId="33" fillId="2" borderId="48" applyAlignment="1" pivotButton="0" quotePrefix="0" xfId="0">
      <alignment horizontal="center" vertical="center" wrapText="1"/>
    </xf>
    <xf numFmtId="0" fontId="6" fillId="2" borderId="1" applyAlignment="1" pivotButton="0" quotePrefix="0" xfId="0">
      <alignment horizontal="center" vertical="center"/>
    </xf>
    <xf numFmtId="0" fontId="6" fillId="2" borderId="4" applyAlignment="1" pivotButton="0" quotePrefix="0" xfId="0">
      <alignment horizontal="center" vertical="center"/>
    </xf>
    <xf numFmtId="0" fontId="3" fillId="2" borderId="4" applyAlignment="1" pivotButton="0" quotePrefix="0" xfId="0">
      <alignment horizontal="center" vertical="center" wrapText="1"/>
    </xf>
    <xf numFmtId="0" fontId="3" fillId="2" borderId="48" applyAlignment="1" pivotButton="0" quotePrefix="0" xfId="0">
      <alignment horizontal="center" vertical="center" wrapText="1"/>
    </xf>
    <xf numFmtId="0" fontId="3" fillId="2" borderId="6" applyAlignment="1" pivotButton="0" quotePrefix="0" xfId="0">
      <alignment horizontal="center" vertical="center" wrapText="1"/>
    </xf>
    <xf numFmtId="14" fontId="3" fillId="2" borderId="4" applyAlignment="1" pivotButton="0" quotePrefix="0" xfId="0">
      <alignment horizontal="center" vertical="center" wrapText="1"/>
    </xf>
    <xf numFmtId="14" fontId="3" fillId="2" borderId="48" applyAlignment="1" pivotButton="0" quotePrefix="0" xfId="0">
      <alignment horizontal="center" vertical="center" wrapText="1"/>
    </xf>
    <xf numFmtId="14" fontId="3" fillId="2" borderId="6" applyAlignment="1" pivotButton="0" quotePrefix="0" xfId="0">
      <alignment horizontal="center" vertical="center" wrapText="1"/>
    </xf>
    <xf numFmtId="0" fontId="21" fillId="21" borderId="2" applyAlignment="1" pivotButton="0" quotePrefix="0" xfId="0">
      <alignment horizontal="center" vertical="center"/>
    </xf>
    <xf numFmtId="0" fontId="21" fillId="21" borderId="5" applyAlignment="1" pivotButton="0" quotePrefix="0" xfId="0">
      <alignment horizontal="center" vertical="center"/>
    </xf>
    <xf numFmtId="0" fontId="21" fillId="11" borderId="2" applyAlignment="1" pivotButton="0" quotePrefix="0" xfId="0">
      <alignment horizontal="center" vertical="center" wrapText="1"/>
    </xf>
    <xf numFmtId="0" fontId="21" fillId="11" borderId="3" applyAlignment="1" pivotButton="0" quotePrefix="0" xfId="0">
      <alignment horizontal="center" vertical="center" wrapText="1"/>
    </xf>
    <xf numFmtId="0" fontId="21" fillId="11" borderId="2" applyAlignment="1" pivotButton="0" quotePrefix="0" xfId="0">
      <alignment horizontal="center" vertical="center"/>
    </xf>
    <xf numFmtId="0" fontId="21" fillId="11" borderId="5" applyAlignment="1" pivotButton="0" quotePrefix="0" xfId="0">
      <alignment horizontal="center" vertical="center"/>
    </xf>
    <xf numFmtId="0" fontId="21" fillId="11" borderId="3" applyAlignment="1" pivotButton="0" quotePrefix="0" xfId="0">
      <alignment horizontal="center" vertical="center"/>
    </xf>
    <xf numFmtId="0" fontId="30" fillId="2" borderId="0" applyAlignment="1" pivotButton="0" quotePrefix="0" xfId="0">
      <alignment horizontal="center" vertical="center" wrapText="1"/>
    </xf>
    <xf numFmtId="9" fontId="6" fillId="2" borderId="0" applyAlignment="1" pivotButton="0" quotePrefix="0" xfId="2">
      <alignment horizontal="center" vertical="center" wrapText="1"/>
    </xf>
    <xf numFmtId="1" fontId="6" fillId="0" borderId="4" applyAlignment="1" pivotButton="0" quotePrefix="0" xfId="0">
      <alignment horizontal="center" vertical="center" wrapText="1"/>
    </xf>
    <xf numFmtId="1" fontId="6" fillId="0" borderId="48" applyAlignment="1" pivotButton="0" quotePrefix="0" xfId="0">
      <alignment horizontal="center" vertical="center" wrapText="1"/>
    </xf>
    <xf numFmtId="1" fontId="6" fillId="0" borderId="6" applyAlignment="1" pivotButton="0" quotePrefix="0" xfId="0">
      <alignment horizontal="center" vertical="center" wrapText="1"/>
    </xf>
    <xf numFmtId="1" fontId="6" fillId="2" borderId="1" applyAlignment="1" pivotButton="0" quotePrefix="0" xfId="0">
      <alignment horizontal="center" vertical="center" wrapText="1"/>
    </xf>
    <xf numFmtId="0" fontId="30" fillId="2" borderId="1" applyAlignment="1" pivotButton="0" quotePrefix="0" xfId="0">
      <alignment horizontal="center" vertical="center" wrapText="1"/>
    </xf>
    <xf numFmtId="0" fontId="6" fillId="2" borderId="1" applyAlignment="1" pivotButton="0" quotePrefix="0" xfId="0">
      <alignment horizontal="justify" vertical="center" wrapText="1"/>
    </xf>
    <xf numFmtId="1" fontId="6" fillId="2" borderId="4" applyAlignment="1" pivotButton="0" quotePrefix="0" xfId="0">
      <alignment horizontal="center" vertical="center" wrapText="1"/>
    </xf>
    <xf numFmtId="0" fontId="6" fillId="2" borderId="0" applyAlignment="1" pivotButton="0" quotePrefix="0" xfId="0">
      <alignment horizontal="justify" vertical="center" wrapText="1"/>
    </xf>
    <xf numFmtId="1" fontId="6" fillId="2" borderId="1" applyAlignment="1" pivotButton="0" quotePrefix="0" xfId="0">
      <alignment horizontal="justify" vertical="center" wrapText="1"/>
    </xf>
    <xf numFmtId="1" fontId="6" fillId="2" borderId="4" applyAlignment="1" pivotButton="0" quotePrefix="0" xfId="0">
      <alignment horizontal="justify" vertical="center" wrapText="1"/>
    </xf>
    <xf numFmtId="9" fontId="6" fillId="2" borderId="1" applyAlignment="1" pivotButton="0" quotePrefix="0" xfId="2">
      <alignment horizontal="center" vertical="center" wrapText="1"/>
    </xf>
    <xf numFmtId="9" fontId="6" fillId="2" borderId="4" applyAlignment="1" pivotButton="0" quotePrefix="0" xfId="2">
      <alignment horizontal="center" vertical="center" wrapText="1"/>
    </xf>
    <xf numFmtId="0" fontId="28" fillId="6" borderId="1" applyAlignment="1" pivotButton="0" quotePrefix="0" xfId="0">
      <alignment horizontal="center" vertical="center" wrapText="1"/>
    </xf>
    <xf numFmtId="0" fontId="28" fillId="28" borderId="1" applyAlignment="1" pivotButton="0" quotePrefix="0" xfId="0">
      <alignment horizontal="center" vertical="center" wrapText="1"/>
    </xf>
    <xf numFmtId="1" fontId="6" fillId="2" borderId="0" applyAlignment="1" pivotButton="0" quotePrefix="0" xfId="0">
      <alignment horizontal="center" vertical="center" wrapText="1"/>
    </xf>
    <xf numFmtId="0" fontId="6" fillId="2" borderId="4" applyAlignment="1" pivotButton="0" quotePrefix="0" xfId="0">
      <alignment horizontal="justify" vertical="center" wrapText="1"/>
    </xf>
    <xf numFmtId="0" fontId="28" fillId="28" borderId="34" applyAlignment="1" pivotButton="0" quotePrefix="0" xfId="0">
      <alignment horizontal="center" vertical="center" wrapText="1"/>
    </xf>
    <xf numFmtId="0" fontId="28" fillId="28" borderId="37" applyAlignment="1" pivotButton="0" quotePrefix="0" xfId="0">
      <alignment horizontal="center" vertical="center" wrapText="1"/>
    </xf>
    <xf numFmtId="0" fontId="28" fillId="28" borderId="31" applyAlignment="1" pivotButton="0" quotePrefix="0" xfId="0">
      <alignment horizontal="center" vertical="center" wrapText="1"/>
    </xf>
    <xf numFmtId="0" fontId="33" fillId="2" borderId="1" applyAlignment="1" pivotButton="0" quotePrefix="0" xfId="0">
      <alignment horizontal="justify" vertical="center" wrapText="1"/>
    </xf>
    <xf numFmtId="14" fontId="33" fillId="2" borderId="4" applyAlignment="1" pivotButton="0" quotePrefix="0" xfId="0">
      <alignment horizontal="center" vertical="center"/>
    </xf>
    <xf numFmtId="14" fontId="33" fillId="2" borderId="6" applyAlignment="1" pivotButton="0" quotePrefix="0" xfId="0">
      <alignment horizontal="center" vertical="center"/>
    </xf>
    <xf numFmtId="0" fontId="30" fillId="2" borderId="6" applyAlignment="1" pivotButton="0" quotePrefix="0" xfId="0">
      <alignment horizontal="center" vertical="center" wrapText="1"/>
    </xf>
    <xf numFmtId="0" fontId="33" fillId="2" borderId="8" applyAlignment="1" pivotButton="0" quotePrefix="0" xfId="0">
      <alignment horizontal="center" vertical="center" wrapText="1"/>
    </xf>
    <xf numFmtId="1" fontId="33" fillId="2" borderId="8" applyAlignment="1" pivotButton="0" quotePrefix="0" xfId="0">
      <alignment horizontal="center" vertical="center" wrapText="1"/>
    </xf>
    <xf numFmtId="9" fontId="6" fillId="2" borderId="8" applyAlignment="1" pivotButton="0" quotePrefix="0" xfId="0">
      <alignment horizontal="center" vertical="center" wrapText="1"/>
    </xf>
    <xf numFmtId="0" fontId="30" fillId="2" borderId="8" applyAlignment="1" pivotButton="0" quotePrefix="0" xfId="0">
      <alignment horizontal="center" vertical="center" wrapText="1"/>
    </xf>
    <xf numFmtId="14" fontId="6" fillId="2" borderId="48" applyAlignment="1" pivotButton="0" quotePrefix="0" xfId="0">
      <alignment horizontal="center" vertical="center" wrapText="1"/>
    </xf>
    <xf numFmtId="14" fontId="6" fillId="2" borderId="6" applyAlignment="1" pivotButton="0" quotePrefix="0" xfId="0">
      <alignment horizontal="center" vertical="center" wrapText="1"/>
    </xf>
    <xf numFmtId="0" fontId="28" fillId="0" borderId="0" applyAlignment="1" pivotButton="0" quotePrefix="0" xfId="0">
      <alignment horizontal="center" vertical="center" wrapText="1"/>
    </xf>
    <xf numFmtId="0" fontId="28" fillId="2" borderId="0" applyAlignment="1" pivotButton="0" quotePrefix="0" xfId="0">
      <alignment horizontal="center" vertical="center" wrapText="1"/>
    </xf>
    <xf numFmtId="9" fontId="6" fillId="2" borderId="0" applyAlignment="1" pivotButton="0" quotePrefix="0" xfId="0">
      <alignment horizontal="center" vertical="center" wrapText="1"/>
    </xf>
    <xf numFmtId="0" fontId="30" fillId="2" borderId="4" applyAlignment="1" pivotButton="0" quotePrefix="0" xfId="0">
      <alignment horizontal="center" vertical="center" wrapText="1"/>
    </xf>
    <xf numFmtId="0" fontId="33" fillId="2" borderId="4" applyAlignment="1" pivotButton="0" quotePrefix="0" xfId="0">
      <alignment horizontal="left" vertical="center" wrapText="1"/>
    </xf>
    <xf numFmtId="0" fontId="33" fillId="2" borderId="48" applyAlignment="1" pivotButton="0" quotePrefix="0" xfId="0">
      <alignment horizontal="left" vertical="center" wrapText="1"/>
    </xf>
    <xf numFmtId="0" fontId="33" fillId="2" borderId="6" applyAlignment="1" pivotButton="0" quotePrefix="0" xfId="0">
      <alignment horizontal="left" vertical="center" wrapText="1"/>
    </xf>
    <xf numFmtId="0" fontId="21" fillId="11" borderId="1" applyAlignment="1" pivotButton="0" quotePrefix="0" xfId="0">
      <alignment horizontal="center" vertical="center"/>
    </xf>
    <xf numFmtId="0" fontId="21" fillId="21" borderId="42" applyAlignment="1" pivotButton="0" quotePrefix="0" xfId="0">
      <alignment horizontal="center" vertical="center"/>
    </xf>
    <xf numFmtId="0" fontId="21" fillId="21" borderId="43" applyAlignment="1" pivotButton="0" quotePrefix="0" xfId="0">
      <alignment horizontal="center" vertical="center"/>
    </xf>
    <xf numFmtId="0" fontId="21" fillId="21" borderId="64" applyAlignment="1" pivotButton="0" quotePrefix="0" xfId="0">
      <alignment horizontal="center" vertical="center"/>
    </xf>
    <xf numFmtId="9" fontId="33" fillId="2" borderId="4" applyAlignment="1" pivotButton="0" quotePrefix="0" xfId="2">
      <alignment horizontal="center" vertical="center" wrapText="1"/>
    </xf>
    <xf numFmtId="9" fontId="33" fillId="2" borderId="48" applyAlignment="1" pivotButton="0" quotePrefix="0" xfId="2">
      <alignment horizontal="center" vertical="center" wrapText="1"/>
    </xf>
    <xf numFmtId="9" fontId="33" fillId="2" borderId="6" applyAlignment="1" pivotButton="0" quotePrefix="0" xfId="2">
      <alignment horizontal="center" vertical="center" wrapText="1"/>
    </xf>
    <xf numFmtId="0" fontId="6" fillId="2" borderId="4" applyAlignment="1" pivotButton="0" quotePrefix="0" xfId="0">
      <alignment horizontal="left" vertical="center" wrapText="1"/>
    </xf>
    <xf numFmtId="0" fontId="6" fillId="2" borderId="48" applyAlignment="1" pivotButton="0" quotePrefix="0" xfId="0">
      <alignment horizontal="left" vertical="center" wrapText="1"/>
    </xf>
    <xf numFmtId="0" fontId="6" fillId="2" borderId="6" applyAlignment="1" pivotButton="0" quotePrefix="0" xfId="0">
      <alignment horizontal="left" vertical="center" wrapText="1"/>
    </xf>
    <xf numFmtId="0" fontId="33" fillId="2" borderId="4" applyAlignment="1" pivotButton="0" quotePrefix="0" xfId="0">
      <alignment horizontal="center" vertical="center" wrapText="1"/>
    </xf>
    <xf numFmtId="0" fontId="33" fillId="2" borderId="48" applyAlignment="1" pivotButton="0" quotePrefix="0" xfId="0">
      <alignment horizontal="center" vertical="center" wrapText="1"/>
    </xf>
    <xf numFmtId="0" fontId="33" fillId="2" borderId="6" applyAlignment="1" pivotButton="0" quotePrefix="0" xfId="0">
      <alignment horizontal="center" vertical="center" wrapText="1"/>
    </xf>
    <xf numFmtId="0" fontId="6" fillId="0" borderId="4" applyAlignment="1" pivotButton="0" quotePrefix="0" xfId="0">
      <alignment horizontal="center" vertical="center" wrapText="1"/>
    </xf>
    <xf numFmtId="0" fontId="6" fillId="0" borderId="6" applyAlignment="1" pivotButton="0" quotePrefix="0" xfId="0">
      <alignment horizontal="center" vertical="center" wrapText="1"/>
    </xf>
    <xf numFmtId="0" fontId="25" fillId="0" borderId="34" applyAlignment="1" pivotButton="0" quotePrefix="0" xfId="0">
      <alignment horizontal="center" vertical="top" wrapText="1"/>
    </xf>
    <xf numFmtId="0" fontId="25" fillId="0" borderId="37" applyAlignment="1" pivotButton="0" quotePrefix="0" xfId="0">
      <alignment horizontal="center" vertical="top" wrapText="1"/>
    </xf>
    <xf numFmtId="0" fontId="25" fillId="0" borderId="31" applyAlignment="1" pivotButton="0" quotePrefix="0" xfId="0">
      <alignment horizontal="center" vertical="top" wrapText="1"/>
    </xf>
    <xf numFmtId="0" fontId="64" fillId="0" borderId="0" applyAlignment="1" pivotButton="0" quotePrefix="0" xfId="0">
      <alignment horizontal="center" vertical="center" wrapText="1"/>
    </xf>
    <xf numFmtId="0" fontId="64" fillId="0" borderId="30" applyAlignment="1" pivotButton="0" quotePrefix="0" xfId="0">
      <alignment horizontal="center" vertical="center" wrapText="1"/>
    </xf>
    <xf numFmtId="0" fontId="30" fillId="2" borderId="48" applyAlignment="1" pivotButton="0" quotePrefix="0" xfId="0">
      <alignment horizontal="center" vertical="center" wrapText="1"/>
    </xf>
    <xf numFmtId="0" fontId="6" fillId="0" borderId="48" applyAlignment="1" pivotButton="0" quotePrefix="0" xfId="0">
      <alignment horizontal="center" vertical="center" wrapText="1"/>
    </xf>
    <xf numFmtId="0" fontId="20" fillId="12" borderId="8" applyAlignment="1" pivotButton="0" quotePrefix="0" xfId="0">
      <alignment horizontal="center" vertical="center" wrapText="1"/>
    </xf>
    <xf numFmtId="9" fontId="6" fillId="2" borderId="48" applyAlignment="1" pivotButton="0" quotePrefix="0" xfId="2">
      <alignment horizontal="center" vertical="center" wrapText="1"/>
    </xf>
    <xf numFmtId="9" fontId="6" fillId="2" borderId="6" applyAlignment="1" pivotButton="0" quotePrefix="0" xfId="2">
      <alignment horizontal="center" vertical="center" wrapText="1"/>
    </xf>
    <xf numFmtId="0" fontId="30" fillId="2" borderId="46" applyAlignment="1" pivotButton="0" quotePrefix="0" xfId="0">
      <alignment horizontal="center" vertical="center" wrapText="1"/>
    </xf>
    <xf numFmtId="0" fontId="30" fillId="2" borderId="40" applyAlignment="1" pivotButton="0" quotePrefix="0" xfId="0">
      <alignment horizontal="center" vertical="center" wrapText="1"/>
    </xf>
    <xf numFmtId="9" fontId="6" fillId="2" borderId="8" applyAlignment="1" pivotButton="0" quotePrefix="0" xfId="2">
      <alignment horizontal="center" vertical="center" wrapText="1"/>
    </xf>
    <xf numFmtId="9" fontId="6" fillId="2" borderId="76" applyAlignment="1" pivotButton="0" quotePrefix="0" xfId="0">
      <alignment horizontal="center" vertical="center" wrapText="1"/>
    </xf>
    <xf numFmtId="9" fontId="6" fillId="2" borderId="48" applyAlignment="1" pivotButton="0" quotePrefix="0" xfId="0">
      <alignment horizontal="center" vertical="center" wrapText="1"/>
    </xf>
    <xf numFmtId="0" fontId="30" fillId="2" borderId="77" applyAlignment="1" pivotButton="0" quotePrefix="0" xfId="0">
      <alignment horizontal="center" vertical="center" wrapText="1"/>
    </xf>
    <xf numFmtId="0" fontId="33" fillId="2" borderId="4" applyAlignment="1" pivotButton="0" quotePrefix="0" xfId="0">
      <alignment horizontal="justify" vertical="center" wrapText="1"/>
    </xf>
    <xf numFmtId="14" fontId="33" fillId="2" borderId="4" applyAlignment="1" pivotButton="0" quotePrefix="0" xfId="0">
      <alignment horizontal="center" vertical="center" wrapText="1"/>
    </xf>
    <xf numFmtId="14" fontId="33" fillId="2" borderId="6" applyAlignment="1" pivotButton="0" quotePrefix="0" xfId="0">
      <alignment horizontal="center" vertical="center" wrapText="1"/>
    </xf>
    <xf numFmtId="0" fontId="21" fillId="21" borderId="73" applyAlignment="1" pivotButton="0" quotePrefix="0" xfId="0">
      <alignment horizontal="center" vertical="center"/>
    </xf>
    <xf numFmtId="0" fontId="21" fillId="21" borderId="55" applyAlignment="1" pivotButton="0" quotePrefix="0" xfId="0">
      <alignment horizontal="center" vertical="center"/>
    </xf>
    <xf numFmtId="0" fontId="21" fillId="21" borderId="74" applyAlignment="1" pivotButton="0" quotePrefix="0" xfId="0">
      <alignment horizontal="center" vertical="center"/>
    </xf>
    <xf numFmtId="14" fontId="33" fillId="2" borderId="34" applyAlignment="1" applyProtection="1" pivotButton="0" quotePrefix="0" xfId="0">
      <alignment horizontal="justify" vertical="center" wrapText="1"/>
      <protection locked="0" hidden="0"/>
    </xf>
    <xf numFmtId="14" fontId="33" fillId="2" borderId="37" applyAlignment="1" applyProtection="1" pivotButton="0" quotePrefix="0" xfId="0">
      <alignment horizontal="justify" vertical="center" wrapText="1"/>
      <protection locked="0" hidden="0"/>
    </xf>
    <xf numFmtId="14" fontId="33" fillId="2" borderId="31" applyAlignment="1" applyProtection="1" pivotButton="0" quotePrefix="0" xfId="0">
      <alignment horizontal="justify" vertical="center" wrapText="1"/>
      <protection locked="0" hidden="0"/>
    </xf>
    <xf numFmtId="0" fontId="2" fillId="11" borderId="1" applyAlignment="1" applyProtection="1" pivotButton="0" quotePrefix="0" xfId="0">
      <alignment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1" fontId="10" fillId="0"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38" applyAlignment="1" applyProtection="1" pivotButton="0" quotePrefix="0" xfId="0">
      <alignment horizontal="center" vertical="center" wrapText="1"/>
      <protection locked="1" hidden="1"/>
    </xf>
    <xf numFmtId="1" fontId="10" fillId="0" borderId="39" applyAlignment="1" applyProtection="1" pivotButton="0" quotePrefix="0" xfId="0">
      <alignment horizontal="center" vertical="center" wrapText="1"/>
      <protection locked="1" hidden="1"/>
    </xf>
    <xf numFmtId="1" fontId="10" fillId="0" borderId="46" applyAlignment="1" applyProtection="1" pivotButton="0" quotePrefix="0" xfId="0">
      <alignment horizontal="center" vertical="center" wrapText="1"/>
      <protection locked="1" hidden="1"/>
    </xf>
    <xf numFmtId="1" fontId="10" fillId="0" borderId="47"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2" fillId="11" borderId="38" applyAlignment="1" applyProtection="1" pivotButton="0" quotePrefix="0" xfId="0">
      <alignment horizontal="center" vertical="center" wrapText="1"/>
      <protection locked="1" hidden="1"/>
    </xf>
    <xf numFmtId="0" fontId="2" fillId="11" borderId="39" applyAlignment="1" applyProtection="1" pivotButton="0" quotePrefix="0" xfId="0">
      <alignment horizontal="center" vertical="center" wrapText="1"/>
      <protection locked="1" hidden="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8" fillId="11" borderId="1" applyAlignment="1" applyProtection="1" pivotButton="0" quotePrefix="0" xfId="0">
      <alignment horizontal="center"/>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64" fillId="2" borderId="2" applyAlignment="1" pivotButton="0" quotePrefix="0" xfId="0">
      <alignment horizontal="center" vertical="center" wrapText="1"/>
    </xf>
    <xf numFmtId="0" fontId="64" fillId="2" borderId="3" applyAlignment="1" pivotButton="0" quotePrefix="0" xfId="0">
      <alignment horizontal="center" vertical="center" wrapText="1"/>
    </xf>
    <xf numFmtId="0" fontId="64" fillId="2" borderId="38" applyAlignment="1" pivotButton="0" quotePrefix="0" xfId="0">
      <alignment horizontal="center" vertical="center" wrapText="1"/>
    </xf>
    <xf numFmtId="0" fontId="64" fillId="2" borderId="39" applyAlignment="1" pivotButton="0" quotePrefix="0" xfId="0">
      <alignment horizontal="center" vertical="center" wrapText="1"/>
    </xf>
    <xf numFmtId="0" fontId="64" fillId="2" borderId="40" applyAlignment="1" pivotButton="0" quotePrefix="0" xfId="0">
      <alignment horizontal="center" vertical="center" wrapText="1"/>
    </xf>
    <xf numFmtId="0" fontId="64" fillId="2" borderId="41" applyAlignment="1" pivotButton="0" quotePrefix="0" xfId="0">
      <alignment horizontal="center" vertical="center" wrapText="1"/>
    </xf>
    <xf numFmtId="0" fontId="25" fillId="2" borderId="1" applyAlignment="1" pivotButton="0" quotePrefix="0" xfId="0">
      <alignment vertical="top" wrapText="1"/>
    </xf>
    <xf numFmtId="14" fontId="6" fillId="0" borderId="1" applyAlignment="1" pivotButton="0" quotePrefix="0" xfId="0">
      <alignment horizontal="center" vertical="center"/>
    </xf>
    <xf numFmtId="0" fontId="6" fillId="0" borderId="1" applyAlignment="1" pivotButton="0" quotePrefix="0" xfId="0">
      <alignment horizontal="center" vertical="center" wrapText="1"/>
    </xf>
    <xf numFmtId="14" fontId="6" fillId="0" borderId="4" applyAlignment="1" pivotButton="0" quotePrefix="0" xfId="0">
      <alignment horizontal="center" vertical="center"/>
    </xf>
    <xf numFmtId="14" fontId="6" fillId="0" borderId="48" applyAlignment="1" pivotButton="0" quotePrefix="0" xfId="0">
      <alignment horizontal="center" vertical="center"/>
    </xf>
    <xf numFmtId="0" fontId="6" fillId="0" borderId="1" applyAlignment="1" pivotButton="0" quotePrefix="0" xfId="0">
      <alignment horizontal="center" vertical="center"/>
    </xf>
    <xf numFmtId="0" fontId="6" fillId="0" borderId="1" applyAlignment="1" pivotButton="0" quotePrefix="0" xfId="0">
      <alignment vertical="top" wrapText="1"/>
    </xf>
    <xf numFmtId="0" fontId="0" fillId="2" borderId="0" applyAlignment="1" pivotButton="0" quotePrefix="0" xfId="0">
      <alignment horizontal="center" vertical="center" wrapText="1"/>
    </xf>
    <xf numFmtId="0" fontId="0" fillId="2" borderId="0" applyAlignment="1" pivotButton="0" quotePrefix="0" xfId="0">
      <alignment horizontal="right" vertical="top" wrapText="1"/>
    </xf>
    <xf numFmtId="14" fontId="53" fillId="0" borderId="8" applyAlignment="1" pivotButton="0" quotePrefix="0" xfId="0">
      <alignment horizontal="center" vertical="center"/>
    </xf>
    <xf numFmtId="0" fontId="53" fillId="0" borderId="8" applyAlignment="1" pivotButton="0" quotePrefix="0" xfId="0">
      <alignment horizontal="left" wrapText="1"/>
    </xf>
    <xf numFmtId="0" fontId="53" fillId="2" borderId="8" applyAlignment="1" pivotButton="0" quotePrefix="0" xfId="0">
      <alignment horizontal="center" vertical="center" wrapText="1"/>
    </xf>
    <xf numFmtId="14" fontId="53" fillId="2" borderId="8" applyAlignment="1" pivotButton="0" quotePrefix="0" xfId="0">
      <alignment horizontal="center" vertical="center" wrapText="1"/>
    </xf>
    <xf numFmtId="0" fontId="53" fillId="2" borderId="34" applyAlignment="1" pivotButton="0" quotePrefix="0" xfId="0">
      <alignment horizontal="left" vertical="center" wrapText="1"/>
    </xf>
    <xf numFmtId="0" fontId="53" fillId="2" borderId="31" applyAlignment="1" pivotButton="0" quotePrefix="0" xfId="0">
      <alignment horizontal="left" vertical="center" wrapText="1"/>
    </xf>
    <xf numFmtId="0" fontId="55" fillId="2" borderId="30" applyAlignment="1" pivotButton="0" quotePrefix="0" xfId="0">
      <alignment horizontal="center" vertical="center"/>
    </xf>
    <xf numFmtId="0" fontId="6" fillId="4" borderId="0" applyAlignment="1" applyProtection="1" pivotButton="0" quotePrefix="0" xfId="0">
      <alignment horizontal="justify" vertical="center"/>
      <protection locked="0" hidden="0"/>
    </xf>
    <xf numFmtId="0" fontId="6" fillId="2" borderId="0" applyAlignment="1" pivotButton="0" quotePrefix="0" xfId="0">
      <alignment horizontal="justify" vertical="center" wrapText="1"/>
    </xf>
    <xf numFmtId="0" fontId="28" fillId="2" borderId="0" applyAlignment="1" pivotButton="0" quotePrefix="0" xfId="0">
      <alignment vertical="center"/>
    </xf>
    <xf numFmtId="0" fontId="6" fillId="2" borderId="0" applyAlignment="1" pivotButton="0" quotePrefix="0" xfId="0">
      <alignment horizontal="center" vertical="center" wrapText="1"/>
    </xf>
    <xf numFmtId="0" fontId="53" fillId="2" borderId="0" applyAlignment="1" pivotButton="0" quotePrefix="0" xfId="0">
      <alignment horizontal="center" vertical="center" wrapText="1"/>
    </xf>
    <xf numFmtId="0" fontId="53" fillId="2" borderId="0" applyAlignment="1" pivotButton="0" quotePrefix="0" xfId="0">
      <alignment horizontal="left" vertical="center" wrapText="1"/>
    </xf>
    <xf numFmtId="0" fontId="28" fillId="28" borderId="8" applyAlignment="1" pivotButton="0" quotePrefix="0" xfId="0">
      <alignment horizontal="center" vertical="center"/>
    </xf>
    <xf numFmtId="14" fontId="6" fillId="2" borderId="8" applyAlignment="1" pivotButton="0" quotePrefix="0" xfId="0">
      <alignment horizontal="justify" vertical="center"/>
    </xf>
    <xf numFmtId="0" fontId="6" fillId="2" borderId="8" applyAlignment="1" pivotButton="0" quotePrefix="0" xfId="0">
      <alignment horizontal="justify" vertical="center"/>
    </xf>
    <xf numFmtId="0" fontId="6" fillId="2" borderId="34" applyAlignment="1" pivotButton="0" quotePrefix="0" xfId="0">
      <alignment horizontal="center" vertical="center" wrapText="1"/>
    </xf>
    <xf numFmtId="0" fontId="6" fillId="2" borderId="37" applyAlignment="1" pivotButton="0" quotePrefix="0" xfId="0">
      <alignment horizontal="center" vertical="center" wrapText="1"/>
    </xf>
    <xf numFmtId="0" fontId="6" fillId="2" borderId="31" applyAlignment="1" pivotButton="0" quotePrefix="0" xfId="0">
      <alignment horizontal="center" vertical="center" wrapText="1"/>
    </xf>
    <xf numFmtId="0" fontId="6" fillId="2" borderId="21" applyAlignment="1" pivotButton="0" quotePrefix="0" xfId="0">
      <alignment horizontal="center" vertical="center" wrapText="1"/>
    </xf>
    <xf numFmtId="0" fontId="6" fillId="2" borderId="38" applyAlignment="1" pivotButton="0" quotePrefix="0" xfId="0">
      <alignment horizontal="center" vertical="center" wrapText="1"/>
    </xf>
    <xf numFmtId="0" fontId="6" fillId="2" borderId="35" applyAlignment="1" pivotButton="0" quotePrefix="0" xfId="0">
      <alignment horizontal="center" vertical="center" wrapText="1"/>
    </xf>
    <xf numFmtId="0" fontId="6" fillId="2" borderId="46" applyAlignment="1" pivotButton="0" quotePrefix="0" xfId="0">
      <alignment horizontal="center" vertical="center" wrapText="1"/>
    </xf>
    <xf numFmtId="0" fontId="6" fillId="2" borderId="38" applyAlignment="1" pivotButton="0" quotePrefix="0" xfId="0">
      <alignment horizontal="center" vertical="center" wrapText="1"/>
    </xf>
    <xf numFmtId="0" fontId="6" fillId="2" borderId="46" applyAlignment="1" pivotButton="0" quotePrefix="0" xfId="0">
      <alignment horizontal="center" vertical="center" wrapText="1"/>
    </xf>
    <xf numFmtId="0" fontId="6" fillId="2" borderId="40" applyAlignment="1" pivotButton="0" quotePrefix="0" xfId="0">
      <alignment horizontal="center" vertical="center" wrapText="1"/>
    </xf>
    <xf numFmtId="0" fontId="6" fillId="2" borderId="35" applyAlignment="1" pivotButton="0" quotePrefix="0" xfId="0">
      <alignment horizontal="justify" vertical="center" wrapText="1"/>
    </xf>
    <xf numFmtId="9" fontId="6" fillId="2" borderId="41" applyAlignment="1" pivotButton="0" quotePrefix="0" xfId="0">
      <alignment horizontal="center" vertical="center" wrapText="1"/>
    </xf>
    <xf numFmtId="9" fontId="6" fillId="2" borderId="3" applyAlignment="1" pivotButton="0" quotePrefix="0" xfId="0">
      <alignment horizontal="center" vertical="center" wrapText="1"/>
    </xf>
    <xf numFmtId="0" fontId="6" fillId="2" borderId="3" applyAlignment="1" pivotButton="0" quotePrefix="0" xfId="0">
      <alignment horizontal="center" vertical="center" wrapText="1"/>
    </xf>
    <xf numFmtId="9" fontId="6" fillId="2" borderId="3" applyAlignment="1" pivotButton="0" quotePrefix="0" xfId="0">
      <alignment horizontal="center" vertical="center" wrapText="1"/>
    </xf>
    <xf numFmtId="9" fontId="6" fillId="2" borderId="39" applyAlignment="1" pivotButton="0" quotePrefix="0" xfId="0">
      <alignment horizontal="center" vertical="center" wrapText="1"/>
    </xf>
    <xf numFmtId="0" fontId="6" fillId="2" borderId="47" applyAlignment="1" pivotButton="0" quotePrefix="0" xfId="0">
      <alignment vertical="center" wrapText="1"/>
    </xf>
    <xf numFmtId="9" fontId="6" fillId="2" borderId="7" applyAlignment="1" pivotButton="0" quotePrefix="0" xfId="0">
      <alignment horizontal="center" vertical="center" wrapText="1"/>
    </xf>
    <xf numFmtId="0" fontId="24" fillId="21" borderId="4" applyAlignment="1" pivotButton="0" quotePrefix="0" xfId="0">
      <alignment horizontal="center" vertical="center" wrapText="1"/>
    </xf>
    <xf numFmtId="0" fontId="24" fillId="21" borderId="38" applyAlignment="1" pivotButton="0" quotePrefix="0" xfId="0">
      <alignment horizontal="center" vertical="center" wrapText="1"/>
    </xf>
    <xf numFmtId="14" fontId="6" fillId="2" borderId="38" applyAlignment="1" pivotButton="0" quotePrefix="0" xfId="0">
      <alignment horizontal="center" vertical="center" wrapText="1"/>
    </xf>
    <xf numFmtId="14" fontId="6" fillId="2" borderId="38" applyAlignment="1" pivotButton="0" quotePrefix="0" xfId="0">
      <alignment horizontal="center" vertical="center" wrapText="1"/>
    </xf>
    <xf numFmtId="0" fontId="6" fillId="2" borderId="31" applyAlignment="1" pivotButton="0" quotePrefix="0" xfId="0">
      <alignment horizontal="center" vertical="center" wrapText="1"/>
    </xf>
    <xf numFmtId="0" fontId="6" fillId="2" borderId="31" applyAlignment="1" pivotButton="0" quotePrefix="0" xfId="0">
      <alignment vertical="center" wrapText="1"/>
    </xf>
    <xf numFmtId="14" fontId="6" fillId="2" borderId="34" applyAlignment="1" pivotButton="0" quotePrefix="0" xfId="0">
      <alignment horizontal="center" vertical="center" wrapText="1"/>
    </xf>
    <xf numFmtId="0" fontId="6" fillId="2" borderId="7" applyAlignment="1" pivotButton="0" quotePrefix="0" xfId="0">
      <alignment horizontal="justify" vertical="center" wrapText="1"/>
    </xf>
    <xf numFmtId="14" fontId="6" fillId="2" borderId="8" applyAlignment="1" pivotButton="0" quotePrefix="0" xfId="0">
      <alignment horizontal="center" vertical="center" wrapText="1"/>
    </xf>
    <xf numFmtId="9" fontId="6" fillId="2" borderId="78" applyAlignment="1" pivotButton="0" quotePrefix="0" xfId="0">
      <alignment horizontal="center" vertical="center" wrapText="1"/>
    </xf>
    <xf numFmtId="9" fontId="6" fillId="2" borderId="47" applyAlignment="1" pivotButton="0" quotePrefix="0" xfId="0">
      <alignment horizontal="center" vertical="center" wrapText="1"/>
    </xf>
    <xf numFmtId="9" fontId="6" fillId="2" borderId="41" applyAlignment="1" pivotButton="0" quotePrefix="0" xfId="0">
      <alignment horizontal="center" vertical="center" wrapText="1"/>
    </xf>
    <xf numFmtId="0" fontId="21" fillId="21" borderId="79" applyAlignment="1" pivotButton="0" quotePrefix="0" xfId="0">
      <alignment horizontal="center" vertical="center" wrapText="1"/>
    </xf>
    <xf numFmtId="14" fontId="6" fillId="2" borderId="39" applyAlignment="1" pivotButton="0" quotePrefix="0" xfId="0">
      <alignment horizontal="center" vertical="center" wrapText="1"/>
    </xf>
    <xf numFmtId="0" fontId="6" fillId="2" borderId="47" applyAlignment="1" pivotButton="0" quotePrefix="0" xfId="0">
      <alignment horizontal="center" vertical="center" wrapText="1"/>
    </xf>
    <xf numFmtId="0" fontId="6" fillId="2" borderId="48" applyAlignment="1" pivotButton="0" quotePrefix="0" xfId="0">
      <alignment horizontal="justify" vertical="center" wrapText="1"/>
    </xf>
    <xf numFmtId="0" fontId="6" fillId="2" borderId="41" applyAlignment="1" pivotButton="0" quotePrefix="0" xfId="0">
      <alignment horizontal="center" vertical="center" wrapText="1"/>
    </xf>
    <xf numFmtId="14" fontId="6" fillId="2" borderId="39" applyAlignment="1" pivotButton="0" quotePrefix="0" xfId="0">
      <alignment horizontal="center" vertical="center" wrapText="1"/>
    </xf>
    <xf numFmtId="14" fontId="6" fillId="2" borderId="37" applyAlignment="1" pivotButton="0" quotePrefix="0" xfId="0">
      <alignment horizontal="center" vertical="center" wrapText="1"/>
    </xf>
    <xf numFmtId="14" fontId="6" fillId="2" borderId="31" applyAlignment="1" pivotButton="0" quotePrefix="0" xfId="0">
      <alignment horizontal="center" vertical="center" wrapText="1"/>
    </xf>
    <xf numFmtId="0" fontId="53" fillId="2" borderId="8" applyAlignment="1" pivotButton="0" quotePrefix="0" xfId="0">
      <alignment horizontal="left" vertical="center" wrapText="1"/>
    </xf>
    <xf numFmtId="0" fontId="53" fillId="2" borderId="23" applyAlignment="1" pivotButton="0" quotePrefix="0" xfId="0">
      <alignment vertical="center" wrapText="1"/>
    </xf>
    <xf numFmtId="0" fontId="6" fillId="2" borderId="54" applyAlignment="1" pivotButton="0" quotePrefix="0" xfId="0">
      <alignment horizontal="center" vertical="center" wrapText="1"/>
    </xf>
    <xf numFmtId="0" fontId="0" fillId="2" borderId="0" applyProtection="1" pivotButton="0" quotePrefix="0" xfId="0">
      <protection locked="0" hidden="0"/>
    </xf>
    <xf numFmtId="0" fontId="6" fillId="2" borderId="0" applyAlignment="1" applyProtection="1" pivotButton="0" quotePrefix="0" xfId="0">
      <alignment horizontal="center" vertical="center"/>
      <protection locked="0" hidden="0"/>
    </xf>
    <xf numFmtId="0" fontId="6" fillId="2" borderId="0" applyAlignment="1" applyProtection="1" pivotButton="0" quotePrefix="0" xfId="0">
      <alignment vertical="center" wrapText="1"/>
      <protection locked="0" hidden="0"/>
    </xf>
    <xf numFmtId="0" fontId="6" fillId="2" borderId="0" applyAlignment="1" applyProtection="1" pivotButton="0" quotePrefix="0" xfId="0">
      <alignment vertical="center"/>
      <protection locked="0" hidden="0"/>
    </xf>
    <xf numFmtId="0" fontId="0" fillId="2" borderId="0" applyAlignment="1" applyProtection="1" pivotButton="0" quotePrefix="0" xfId="0">
      <alignment vertical="center"/>
      <protection locked="0" hidden="0"/>
    </xf>
    <xf numFmtId="0" fontId="0" fillId="2" borderId="0" applyAlignment="1" applyProtection="1" pivotButton="0" quotePrefix="0" xfId="0">
      <alignment horizontal="center" vertical="center"/>
      <protection locked="0" hidden="0"/>
    </xf>
    <xf numFmtId="0" fontId="0" fillId="2" borderId="0" applyAlignment="1" applyProtection="1" pivotButton="0" quotePrefix="0" xfId="0">
      <alignment horizontal="justify" vertical="center" wrapText="1"/>
      <protection locked="0" hidden="0"/>
    </xf>
    <xf numFmtId="0" fontId="5" fillId="4" borderId="0" applyAlignment="1" applyProtection="1" pivotButton="0" quotePrefix="0" xfId="0">
      <alignment vertical="center"/>
      <protection locked="0" hidden="0"/>
    </xf>
    <xf numFmtId="0" fontId="20" fillId="10" borderId="1" applyAlignment="1" applyProtection="1" pivotButton="0" quotePrefix="0" xfId="0">
      <alignment horizontal="center" vertical="center" wrapText="1"/>
      <protection locked="0" hidden="0"/>
    </xf>
    <xf numFmtId="0" fontId="22" fillId="4" borderId="0" applyAlignment="1" applyProtection="1" pivotButton="0" quotePrefix="0" xfId="0">
      <alignment vertical="center"/>
      <protection locked="0" hidden="0"/>
    </xf>
    <xf numFmtId="0" fontId="34" fillId="10" borderId="1" applyAlignment="1" applyProtection="1" pivotButton="0" quotePrefix="0" xfId="0">
      <alignment horizontal="center" vertical="center" wrapText="1"/>
      <protection locked="0" hidden="0"/>
    </xf>
    <xf numFmtId="0" fontId="23" fillId="2" borderId="0" applyAlignment="1" applyProtection="1" pivotButton="0" quotePrefix="0" xfId="0">
      <alignment vertical="center"/>
      <protection locked="0" hidden="0"/>
    </xf>
    <xf numFmtId="0" fontId="23" fillId="4" borderId="0" applyAlignment="1" applyProtection="1" pivotButton="0" quotePrefix="0" xfId="0">
      <alignment vertical="center"/>
      <protection locked="0" hidden="0"/>
    </xf>
    <xf numFmtId="14" fontId="0" fillId="2" borderId="1" applyAlignment="1" applyProtection="1" pivotButton="0" quotePrefix="0" xfId="0">
      <alignment horizontal="center" vertical="center"/>
      <protection locked="0" hidden="0"/>
    </xf>
    <xf numFmtId="0" fontId="0" fillId="2" borderId="1" applyAlignment="1" applyProtection="1" pivotButton="0" quotePrefix="0" xfId="0">
      <alignment horizontal="justify" vertical="center" wrapText="1"/>
      <protection locked="0" hidden="0"/>
    </xf>
    <xf numFmtId="14" fontId="3" fillId="2" borderId="1" applyAlignment="1" applyProtection="1" pivotButton="0" quotePrefix="0" xfId="0">
      <alignment horizontal="center" vertical="center"/>
      <protection locked="0" hidden="0"/>
    </xf>
    <xf numFmtId="14" fontId="0" fillId="2" borderId="4" applyAlignment="1" applyProtection="1" pivotButton="0" quotePrefix="0" xfId="0">
      <alignment horizontal="center" vertical="center"/>
      <protection locked="0" hidden="0"/>
    </xf>
    <xf numFmtId="0" fontId="0" fillId="2" borderId="4" applyAlignment="1" applyProtection="1" pivotButton="0" quotePrefix="0" xfId="0">
      <alignment horizontal="justify" vertical="center" wrapText="1"/>
      <protection locked="0" hidden="0"/>
    </xf>
    <xf numFmtId="14" fontId="0" fillId="2" borderId="8" applyAlignment="1" applyProtection="1" pivotButton="0" quotePrefix="0" xfId="0">
      <alignment vertical="center" wrapText="1"/>
      <protection locked="0" hidden="0"/>
    </xf>
    <xf numFmtId="0" fontId="0" fillId="2" borderId="8" applyAlignment="1" applyProtection="1" pivotButton="0" quotePrefix="0" xfId="0">
      <alignment vertical="center" wrapText="1"/>
      <protection locked="0" hidden="0"/>
    </xf>
    <xf numFmtId="14" fontId="0" fillId="2" borderId="6" applyAlignment="1" applyProtection="1" pivotButton="0" quotePrefix="0" xfId="0">
      <alignment horizontal="center" vertical="center"/>
      <protection locked="0" hidden="0"/>
    </xf>
    <xf numFmtId="0" fontId="0" fillId="2" borderId="6" applyAlignment="1" applyProtection="1" pivotButton="0" quotePrefix="0" xfId="0">
      <alignment horizontal="justify" vertical="center" wrapText="1"/>
      <protection locked="0" hidden="0"/>
    </xf>
    <xf numFmtId="0" fontId="0" fillId="2" borderId="0" applyAlignment="1" applyProtection="1" pivotButton="0" quotePrefix="0" xfId="0">
      <alignment horizontal="center" wrapText="1"/>
      <protection locked="0" hidden="0"/>
    </xf>
    <xf numFmtId="0" fontId="6" fillId="2" borderId="0" applyProtection="1" pivotButton="0" quotePrefix="0" xfId="0">
      <protection locked="0" hidden="0"/>
    </xf>
    <xf numFmtId="0" fontId="52" fillId="2" borderId="0" applyAlignment="1" applyProtection="1" pivotButton="0" quotePrefix="0" xfId="0">
      <alignment horizontal="justify"/>
      <protection locked="0" hidden="0"/>
    </xf>
    <xf numFmtId="0" fontId="52" fillId="2" borderId="0" applyAlignment="1" applyProtection="1" pivotButton="0" quotePrefix="0" xfId="0">
      <alignment horizontal="right" vertical="top" wrapText="1"/>
      <protection locked="0" hidden="0"/>
    </xf>
    <xf numFmtId="0" fontId="6" fillId="4" borderId="0" applyAlignment="1" applyProtection="1" pivotButton="0" quotePrefix="0" xfId="0">
      <alignment horizontal="center" vertical="center"/>
      <protection locked="0" hidden="0"/>
    </xf>
    <xf numFmtId="0" fontId="6" fillId="4" borderId="0" applyAlignment="1" applyProtection="1" pivotButton="0" quotePrefix="0" xfId="0">
      <alignment vertical="center" wrapText="1"/>
      <protection locked="0" hidden="0"/>
    </xf>
    <xf numFmtId="0" fontId="6" fillId="4" borderId="0" applyAlignment="1" applyProtection="1" pivotButton="0" quotePrefix="0" xfId="0">
      <alignment vertical="center"/>
      <protection locked="0" hidden="0"/>
    </xf>
    <xf numFmtId="0" fontId="0" fillId="4" borderId="0" applyAlignment="1" applyProtection="1" pivotButton="0" quotePrefix="0" xfId="0">
      <alignment horizontal="center" vertical="center"/>
      <protection locked="0" hidden="0"/>
    </xf>
    <xf numFmtId="0" fontId="0" fillId="4" borderId="0" applyAlignment="1" applyProtection="1" pivotButton="0" quotePrefix="0" xfId="0">
      <alignment horizontal="justify" vertical="center" wrapText="1"/>
      <protection locked="0" hidden="0"/>
    </xf>
    <xf numFmtId="0" fontId="0" fillId="2" borderId="8" applyAlignment="1" pivotButton="0" quotePrefix="0" xfId="0">
      <alignment horizontal="center" vertical="center"/>
    </xf>
    <xf numFmtId="0" fontId="28" fillId="2" borderId="8" applyAlignment="1" pivotButton="0" quotePrefix="0" xfId="0">
      <alignment horizontal="center" vertical="center" wrapText="1"/>
    </xf>
    <xf numFmtId="0" fontId="64" fillId="2" borderId="8" applyAlignment="1" pivotButton="0" quotePrefix="0" xfId="0">
      <alignment horizontal="center" vertical="center" wrapText="1"/>
    </xf>
    <xf numFmtId="0" fontId="0" fillId="2" borderId="0" pivotButton="0" quotePrefix="0" xfId="0"/>
    <xf numFmtId="0" fontId="0" fillId="4" borderId="0" applyAlignment="1" pivotButton="0" quotePrefix="0" xfId="0">
      <alignment vertical="center"/>
    </xf>
    <xf numFmtId="0" fontId="64" fillId="0" borderId="8" applyAlignment="1" pivotButton="0" quotePrefix="0" xfId="0">
      <alignment horizontal="center" vertical="center" wrapText="1"/>
    </xf>
    <xf numFmtId="0" fontId="6" fillId="2" borderId="0" applyAlignment="1" pivotButton="0" quotePrefix="0" xfId="0">
      <alignment horizontal="center" vertical="center"/>
    </xf>
    <xf numFmtId="0" fontId="6" fillId="2" borderId="0" applyAlignment="1" pivotButton="0" quotePrefix="0" xfId="0">
      <alignment vertical="center" wrapText="1"/>
    </xf>
    <xf numFmtId="0" fontId="6" fillId="2" borderId="0" applyAlignment="1" pivotButton="0" quotePrefix="0" xfId="0">
      <alignment vertical="center"/>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21" fillId="11" borderId="1" applyAlignment="1" pivotButton="0" quotePrefix="0" xfId="0">
      <alignment horizontal="center" vertical="center"/>
    </xf>
    <xf numFmtId="0" fontId="21" fillId="21" borderId="1" applyAlignment="1" pivotButton="0" quotePrefix="0" xfId="0">
      <alignment horizontal="center" vertical="center"/>
    </xf>
    <xf numFmtId="0" fontId="21" fillId="21" borderId="1" applyAlignment="1" pivotButton="0" quotePrefix="0" xfId="0">
      <alignment horizontal="center" vertical="center"/>
    </xf>
    <xf numFmtId="0" fontId="21" fillId="11" borderId="1" applyAlignment="1" pivotButton="0" quotePrefix="0" xfId="0">
      <alignment horizontal="center" vertical="center" wrapText="1"/>
    </xf>
    <xf numFmtId="0" fontId="21" fillId="21" borderId="1" applyAlignment="1" pivotButton="0" quotePrefix="0" xfId="0">
      <alignment horizontal="center" vertical="center" wrapText="1"/>
    </xf>
    <xf numFmtId="0" fontId="6" fillId="2" borderId="1" applyAlignment="1" pivotButton="0" quotePrefix="0" xfId="0">
      <alignment horizontal="center" vertical="center" wrapText="1"/>
    </xf>
    <xf numFmtId="0" fontId="6" fillId="2" borderId="1" applyAlignment="1" pivotButton="0" quotePrefix="0" xfId="0">
      <alignment horizontal="left" vertical="center" wrapText="1"/>
    </xf>
    <xf numFmtId="0" fontId="0" fillId="2" borderId="1" applyAlignment="1" pivotButton="0" quotePrefix="0" xfId="0">
      <alignment horizontal="center" vertical="center" wrapText="1"/>
    </xf>
    <xf numFmtId="0" fontId="6" fillId="2" borderId="1" applyAlignment="1" pivotButton="0" quotePrefix="0" xfId="0">
      <alignment horizontal="justify" vertical="center" wrapText="1"/>
    </xf>
    <xf numFmtId="14" fontId="6" fillId="2" borderId="1" applyAlignment="1" pivotButton="0" quotePrefix="0" xfId="0">
      <alignment horizontal="justify" vertical="center" wrapText="1"/>
    </xf>
    <xf numFmtId="14" fontId="6" fillId="2" borderId="1" applyAlignment="1" pivotButton="0" quotePrefix="0" xfId="0">
      <alignment horizontal="center" vertical="center" wrapText="1"/>
    </xf>
    <xf numFmtId="0" fontId="6" fillId="2" borderId="4" applyAlignment="1" pivotButton="0" quotePrefix="0" xfId="0">
      <alignment horizontal="left" vertical="center" wrapText="1"/>
    </xf>
    <xf numFmtId="0" fontId="6" fillId="2" borderId="4" applyAlignment="1" pivotButton="0" quotePrefix="0" xfId="0">
      <alignment horizontal="center" vertical="center" wrapText="1"/>
    </xf>
    <xf numFmtId="0" fontId="0" fillId="2" borderId="4" applyAlignment="1" pivotButton="0" quotePrefix="0" xfId="0">
      <alignment horizontal="center" vertical="center" wrapText="1"/>
    </xf>
    <xf numFmtId="0" fontId="6" fillId="2" borderId="2"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center" vertical="center" wrapText="1"/>
    </xf>
    <xf numFmtId="0" fontId="0" fillId="2" borderId="5" applyAlignment="1" pivotButton="0" quotePrefix="0" xfId="0">
      <alignment horizontal="center" vertical="center" wrapText="1"/>
    </xf>
    <xf numFmtId="0" fontId="6" fillId="2" borderId="3" applyAlignment="1" pivotButton="0" quotePrefix="0" xfId="0">
      <alignment horizontal="center" vertical="center" wrapText="1"/>
    </xf>
    <xf numFmtId="0" fontId="0" fillId="2" borderId="8" applyAlignment="1" pivotButton="0" quotePrefix="0" xfId="0">
      <alignment horizontal="center" vertical="center" wrapText="1"/>
    </xf>
    <xf numFmtId="0" fontId="6" fillId="2" borderId="8" applyAlignment="1" pivotButton="0" quotePrefix="0" xfId="0">
      <alignment vertical="center"/>
    </xf>
    <xf numFmtId="0" fontId="6" fillId="2" borderId="41" applyAlignment="1" pivotButton="0" quotePrefix="0" xfId="0">
      <alignment horizontal="center" vertical="center" wrapText="1"/>
    </xf>
    <xf numFmtId="0" fontId="6" fillId="2" borderId="6" applyAlignment="1" pivotButton="0" quotePrefix="0" xfId="0">
      <alignment horizontal="center" vertical="center" wrapText="1"/>
    </xf>
    <xf numFmtId="0" fontId="0" fillId="2" borderId="2" applyAlignment="1" pivotButton="0" quotePrefix="0" xfId="0">
      <alignment horizontal="center" vertical="center" wrapText="1"/>
    </xf>
    <xf numFmtId="0" fontId="6" fillId="2" borderId="3" applyAlignment="1" pivotButton="0" quotePrefix="0" xfId="0">
      <alignment horizontal="justify" vertical="center" wrapText="1"/>
    </xf>
    <xf numFmtId="0" fontId="6" fillId="2" borderId="6" applyAlignment="1" pivotButton="0" quotePrefix="0" xfId="0">
      <alignment horizontal="justify" vertical="center" wrapText="1"/>
    </xf>
    <xf numFmtId="0" fontId="6" fillId="0" borderId="6" applyAlignment="1" pivotButton="0" quotePrefix="0" xfId="0">
      <alignment vertical="center"/>
    </xf>
    <xf numFmtId="0" fontId="0" fillId="2" borderId="6" applyAlignment="1" pivotButton="0" quotePrefix="0" xfId="0">
      <alignment horizontal="center" vertical="center" wrapText="1"/>
    </xf>
    <xf numFmtId="0" fontId="6" fillId="0" borderId="1" applyAlignment="1" pivotButton="0" quotePrefix="0" xfId="0">
      <alignment vertical="center"/>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14" fontId="0" fillId="2" borderId="3" applyAlignment="1" pivotButton="0" quotePrefix="0" xfId="0">
      <alignment horizontal="center" vertical="center"/>
    </xf>
    <xf numFmtId="0" fontId="6" fillId="2" borderId="8" applyAlignment="1" applyProtection="1" pivotButton="0" quotePrefix="0" xfId="0">
      <alignment horizontal="justify" vertical="center"/>
      <protection locked="0" hidden="0"/>
    </xf>
    <xf numFmtId="0" fontId="0" fillId="0" borderId="61" pivotButton="0" quotePrefix="0" xfId="0"/>
    <xf numFmtId="0" fontId="0" fillId="0" borderId="36" pivotButton="0" quotePrefix="0" xfId="0"/>
    <xf numFmtId="0" fontId="0" fillId="0" borderId="7" pivotButton="0" quotePrefix="0" xfId="0"/>
    <xf numFmtId="0" fontId="0" fillId="0" borderId="58" pivotButton="0" quotePrefix="0" xfId="0"/>
    <xf numFmtId="0" fontId="0" fillId="0" borderId="30" pivotButton="0" quotePrefix="0" xfId="0"/>
    <xf numFmtId="0" fontId="0" fillId="0" borderId="56" pivotButton="0" quotePrefix="0" xfId="0"/>
    <xf numFmtId="0" fontId="0" fillId="0" borderId="62" pivotButton="0" quotePrefix="0" xfId="0"/>
    <xf numFmtId="0" fontId="0" fillId="0" borderId="63" pivotButton="0" quotePrefix="0" xfId="0"/>
    <xf numFmtId="0" fontId="0" fillId="0" borderId="21" pivotButton="0" quotePrefix="0" xfId="0"/>
    <xf numFmtId="0" fontId="63" fillId="10" borderId="80"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3" fillId="10" borderId="81"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4" fillId="11" borderId="82" applyAlignment="1" pivotButton="0" quotePrefix="0" xfId="0">
      <alignment horizontal="center" vertical="top"/>
    </xf>
    <xf numFmtId="0" fontId="0" fillId="0" borderId="48" pivotButton="0" quotePrefix="0" xfId="0"/>
    <xf numFmtId="0" fontId="0" fillId="0" borderId="6" pivotButton="0" quotePrefix="0" xfId="0"/>
    <xf numFmtId="0" fontId="64" fillId="0" borderId="31" applyAlignment="1" pivotButton="0" quotePrefix="0" xfId="0">
      <alignment horizontal="center" vertical="center" wrapText="1"/>
    </xf>
    <xf numFmtId="0" fontId="0" fillId="0" borderId="5" pivotButton="0" quotePrefix="0" xfId="0"/>
    <xf numFmtId="0" fontId="0" fillId="0" borderId="3" pivotButton="0" quotePrefix="0" xfId="0"/>
    <xf numFmtId="0" fontId="0" fillId="0" borderId="84" pivotButton="0" quotePrefix="0" xfId="0"/>
    <xf numFmtId="0" fontId="0" fillId="0" borderId="66" pivotButton="0" quotePrefix="0" xfId="0"/>
    <xf numFmtId="0" fontId="0" fillId="0" borderId="67" pivotButton="0" quotePrefix="0" xfId="0"/>
    <xf numFmtId="0" fontId="20" fillId="22" borderId="22" applyAlignment="1" pivotButton="0" quotePrefix="0" xfId="0">
      <alignment horizontal="center"/>
    </xf>
    <xf numFmtId="0" fontId="20" fillId="12" borderId="22" applyAlignment="1" pivotButton="0" quotePrefix="0" xfId="0">
      <alignment horizontal="center"/>
    </xf>
    <xf numFmtId="0" fontId="0" fillId="0" borderId="31" pivotButton="0" quotePrefix="0" xfId="0"/>
    <xf numFmtId="0" fontId="0" fillId="0" borderId="37" pivotButton="0" quotePrefix="0" xfId="0"/>
    <xf numFmtId="0" fontId="28" fillId="0" borderId="8" applyAlignment="1" pivotButton="0" quotePrefix="0" xfId="0">
      <alignment horizontal="center" vertical="center"/>
    </xf>
    <xf numFmtId="0" fontId="36" fillId="10" borderId="80" applyAlignment="1" pivotButton="0" quotePrefix="0" xfId="0">
      <alignment horizontal="center" vertical="center"/>
    </xf>
    <xf numFmtId="0" fontId="36" fillId="10" borderId="81" applyAlignment="1" pivotButton="0" quotePrefix="0" xfId="0">
      <alignment horizontal="center" vertical="center"/>
    </xf>
    <xf numFmtId="0" fontId="0" fillId="0" borderId="88" pivotButton="0" quotePrefix="0" xfId="0"/>
    <xf numFmtId="0" fontId="46" fillId="11" borderId="28" applyAlignment="1" pivotButton="0" quotePrefix="0" xfId="0">
      <alignment horizontal="center" vertical="center" wrapText="1"/>
    </xf>
    <xf numFmtId="0" fontId="0" fillId="0" borderId="90" pivotButton="0" quotePrefix="0" xfId="0"/>
    <xf numFmtId="0" fontId="0" fillId="0" borderId="91" pivotButton="0" quotePrefix="0" xfId="0"/>
    <xf numFmtId="0" fontId="0" fillId="0" borderId="89" pivotButton="0" quotePrefix="0" xfId="0"/>
    <xf numFmtId="0" fontId="0" fillId="0" borderId="87" pivotButton="0" quotePrefix="0" xfId="0"/>
    <xf numFmtId="0" fontId="0" fillId="0" borderId="32" pivotButton="0" quotePrefix="0" xfId="0"/>
    <xf numFmtId="0" fontId="21" fillId="21" borderId="92" applyAlignment="1" pivotButton="0" quotePrefix="0" xfId="0">
      <alignment horizontal="center" vertical="center"/>
    </xf>
    <xf numFmtId="0" fontId="0" fillId="0" borderId="55" pivotButton="0" quotePrefix="0" xfId="0"/>
    <xf numFmtId="0" fontId="0" fillId="0" borderId="74" pivotButton="0" quotePrefix="0" xfId="0"/>
    <xf numFmtId="0" fontId="0" fillId="0" borderId="96" pivotButton="0" quotePrefix="0" xfId="0"/>
    <xf numFmtId="0" fontId="0" fillId="0" borderId="94" pivotButton="0" quotePrefix="0" xfId="0"/>
    <xf numFmtId="0" fontId="33" fillId="2" borderId="1" applyAlignment="1" pivotButton="0" quotePrefix="0" xfId="0">
      <alignment horizontal="center" vertical="center" wrapText="1"/>
    </xf>
    <xf numFmtId="1" fontId="6" fillId="0" borderId="1" applyAlignment="1" pivotButton="0" quotePrefix="0" xfId="0">
      <alignment horizontal="center" vertical="center" wrapText="1"/>
    </xf>
    <xf numFmtId="9" fontId="6" fillId="2" borderId="94" applyAlignment="1" pivotButton="0" quotePrefix="0" xfId="0">
      <alignment horizontal="center" vertical="center" wrapText="1"/>
    </xf>
    <xf numFmtId="9" fontId="6" fillId="2" borderId="43" applyAlignment="1" pivotButton="0" quotePrefix="0" xfId="0">
      <alignment horizontal="center" vertical="center" wrapText="1"/>
    </xf>
    <xf numFmtId="0" fontId="30" fillId="2" borderId="64" applyAlignment="1" pivotButton="0" quotePrefix="0" xfId="0">
      <alignment horizontal="center" vertical="center" wrapText="1"/>
    </xf>
    <xf numFmtId="0" fontId="33" fillId="26" borderId="8" applyAlignment="1" applyProtection="1" pivotButton="0" quotePrefix="0" xfId="0">
      <alignment horizontal="center" vertical="center" wrapText="1"/>
      <protection locked="0" hidden="0"/>
    </xf>
    <xf numFmtId="0" fontId="0" fillId="0" borderId="47" pivotButton="0" quotePrefix="0" xfId="0"/>
    <xf numFmtId="0" fontId="0" fillId="0" borderId="46" pivotButton="0" quotePrefix="0" xfId="0"/>
    <xf numFmtId="0" fontId="0" fillId="0" borderId="37" applyProtection="1" pivotButton="0" quotePrefix="0" xfId="0">
      <protection locked="0" hidden="0"/>
    </xf>
    <xf numFmtId="0" fontId="0" fillId="0" borderId="41" pivotButton="0" quotePrefix="0" xfId="0"/>
    <xf numFmtId="0" fontId="0" fillId="0" borderId="40" pivotButton="0" quotePrefix="0" xfId="0"/>
    <xf numFmtId="0" fontId="0" fillId="0" borderId="31" applyProtection="1" pivotButton="0" quotePrefix="0" xfId="0">
      <protection locked="0" hidden="0"/>
    </xf>
    <xf numFmtId="0" fontId="33" fillId="2" borderId="1" applyAlignment="1" pivotButton="0" quotePrefix="0" xfId="0">
      <alignment horizontal="left" vertical="center" wrapText="1"/>
    </xf>
    <xf numFmtId="9" fontId="33" fillId="2" borderId="1" applyAlignment="1" pivotButton="0" quotePrefix="0" xfId="2">
      <alignment horizontal="center" vertical="center" wrapText="1"/>
    </xf>
    <xf numFmtId="14" fontId="6" fillId="2" borderId="3" applyAlignment="1" pivotButton="0" quotePrefix="0" xfId="0">
      <alignment horizontal="center" vertical="center" wrapText="1"/>
    </xf>
    <xf numFmtId="14" fontId="33" fillId="2" borderId="1" applyAlignment="1" pivotButton="0" quotePrefix="0" xfId="0">
      <alignment horizontal="center" vertical="center"/>
    </xf>
    <xf numFmtId="14" fontId="33" fillId="2" borderId="1" applyAlignment="1" pivotButton="0" quotePrefix="0" xfId="0">
      <alignment horizontal="center" vertical="center" wrapText="1"/>
    </xf>
    <xf numFmtId="14" fontId="3" fillId="2" borderId="1" applyAlignment="1" pivotButton="0" quotePrefix="0" xfId="0">
      <alignment horizontal="center" vertical="center" wrapText="1"/>
    </xf>
    <xf numFmtId="0" fontId="3" fillId="2" borderId="1" applyAlignment="1" pivotButton="0" quotePrefix="0" xfId="0">
      <alignment horizontal="center" vertical="center" wrapText="1"/>
    </xf>
    <xf numFmtId="14" fontId="66" fillId="2" borderId="13" applyAlignment="1" pivotButton="0" quotePrefix="0" xfId="0">
      <alignment horizontal="center" vertical="center" wrapText="1"/>
    </xf>
    <xf numFmtId="14" fontId="66" fillId="2" borderId="13" applyAlignment="1" applyProtection="1" pivotButton="0" quotePrefix="0" xfId="0">
      <alignment horizontal="center" vertical="center" wrapText="1"/>
      <protection locked="0" hidden="0"/>
    </xf>
    <xf numFmtId="14" fontId="66" fillId="2" borderId="11" applyAlignment="1" applyProtection="1" pivotButton="0" quotePrefix="0" xfId="0">
      <alignment horizontal="justify" vertical="center" wrapText="1"/>
      <protection locked="0" hidden="0"/>
    </xf>
    <xf numFmtId="0" fontId="0" fillId="0" borderId="51" pivotButton="0" quotePrefix="0" xfId="0"/>
    <xf numFmtId="0" fontId="0" fillId="0" borderId="51" applyProtection="1" pivotButton="0" quotePrefix="0" xfId="0">
      <protection locked="0" hidden="0"/>
    </xf>
    <xf numFmtId="0" fontId="0" fillId="0" borderId="58" applyProtection="1" pivotButton="0" quotePrefix="0" xfId="0">
      <protection locked="0" hidden="0"/>
    </xf>
    <xf numFmtId="0" fontId="0" fillId="0" borderId="52" pivotButton="0" quotePrefix="0" xfId="0"/>
    <xf numFmtId="0" fontId="0" fillId="0" borderId="52" applyProtection="1" pivotButton="0" quotePrefix="0" xfId="0">
      <protection locked="0" hidden="0"/>
    </xf>
    <xf numFmtId="0" fontId="0" fillId="0" borderId="59" applyProtection="1" pivotButton="0" quotePrefix="0" xfId="0">
      <protection locked="0" hidden="0"/>
    </xf>
    <xf numFmtId="0" fontId="28" fillId="28" borderId="8" applyAlignment="1" pivotButton="0" quotePrefix="0" xfId="0">
      <alignment horizontal="center" vertical="center" wrapText="1"/>
    </xf>
    <xf numFmtId="0" fontId="0" fillId="0" borderId="75" applyProtection="1" pivotButton="0" quotePrefix="0" xfId="0">
      <protection locked="1" hidden="1"/>
    </xf>
    <xf numFmtId="0" fontId="0" fillId="0" borderId="39" applyProtection="1" pivotButton="0" quotePrefix="0" xfId="0">
      <protection locked="1" hidden="1"/>
    </xf>
    <xf numFmtId="0" fontId="0" fillId="0" borderId="40" applyProtection="1" pivotButton="0" quotePrefix="0" xfId="0">
      <protection locked="1" hidden="1"/>
    </xf>
    <xf numFmtId="0" fontId="0" fillId="0" borderId="55" applyProtection="1" pivotButton="0" quotePrefix="0" xfId="0">
      <protection locked="1" hidden="1"/>
    </xf>
    <xf numFmtId="0" fontId="0" fillId="0" borderId="41"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6" applyProtection="1" pivotButton="0" quotePrefix="0" xfId="0">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48" applyProtection="1" pivotButton="0" quotePrefix="0" xfId="0">
      <protection locked="1" hidden="1"/>
    </xf>
    <xf numFmtId="0" fontId="0" fillId="0" borderId="46" applyProtection="1" pivotButton="0" quotePrefix="0" xfId="0">
      <protection locked="1" hidden="1"/>
    </xf>
    <xf numFmtId="0" fontId="0" fillId="0" borderId="47" applyProtection="1" pivotButton="0" quotePrefix="0" xfId="0">
      <protection locked="1" hidden="1"/>
    </xf>
    <xf numFmtId="0" fontId="0" fillId="0" borderId="5" applyProtection="1" pivotButton="0" quotePrefix="0" xfId="0">
      <protection locked="0" hidden="0"/>
    </xf>
    <xf numFmtId="0" fontId="0" fillId="0" borderId="3" applyProtection="1" pivotButton="0" quotePrefix="0" xfId="0">
      <protection locked="0" hidden="0"/>
    </xf>
    <xf numFmtId="0" fontId="0" fillId="0" borderId="39" pivotButton="0" quotePrefix="0" xfId="0"/>
  </cellXfs>
  <cellStyles count="4">
    <cellStyle name="Normal" xfId="0" builtinId="0"/>
    <cellStyle name="Hipervínculo" xfId="1" builtinId="8"/>
    <cellStyle name="Porcentaje" xfId="2" builtinId="5"/>
    <cellStyle name="Normal 2 2" xfId="3"/>
  </cellStyles>
  <dxfs count="751">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externalLink" Target="/xl/externalLinks/externalLink1.xml" Id="rId19"/><Relationship Type="http://schemas.openxmlformats.org/officeDocument/2006/relationships/externalLink" Target="/xl/externalLinks/externalLink2.xml" Id="rId20"/><Relationship Type="http://schemas.openxmlformats.org/officeDocument/2006/relationships/styles" Target="styles.xml" Id="rId21"/><Relationship Type="http://schemas.openxmlformats.org/officeDocument/2006/relationships/theme" Target="theme/theme1.xml" Id="rId22"/></Relationships>
</file>

<file path=xl/comments/comment1.xml><?xml version="1.0" encoding="utf-8"?>
<comments xmlns="http://schemas.openxmlformats.org/spreadsheetml/2006/main">
  <authors>
    <author>ANGELICA MARIA MOLINA OLAYA</author>
  </authors>
  <commentList>
    <comment ref="C11" authorId="0" shapeId="0">
      <text>
        <t>ANGELICA MARIA MOLINA OLAYA:
indicar impacto y metodologia de desarrollo</t>
      </text>
    </comment>
    <comment ref="H11" authorId="0" shapeId="0">
      <text>
        <t>ANGELICA MARIA MOLINA OLAYA:
Gestión, Producto, Impacto, Estratégico, Eficacia, Eficiencia, Efectividad</t>
      </text>
    </comment>
    <comment ref="I11" authorId="0" shapeId="0">
      <text>
        <t>ANGELICA MARIA MOLINA OLAYA:
MEN, CNA, SUE, MIDE, DAFP, Min Trabajo, Min TIC, Plan de Desarrollo, Calidad, indicar el que se requiera</t>
      </text>
    </comment>
  </commentList>
</comments>
</file>

<file path=xl/comments/comment2.xml><?xml version="1.0" encoding="utf-8"?>
<comments xmlns="http://schemas.openxmlformats.org/spreadsheetml/2006/main">
  <authors>
    <author>JAIME ELDER ACOSTA RAMIREZ</author>
  </authors>
  <commentList>
    <comment ref="AR9" authorId="0" shapeId="0">
      <text>
        <t>Describir Avances en la gestión del riesgo comparativamente con seguimientos anteriores o con la condición inherente del riesgo; plantear mejoras potenciales en la gestión del riesgo (Recomendaciones para la mejora)</t>
      </text>
    </comment>
    <comment ref="AT9" authorId="0" shapeId="0">
      <text>
        <t>Describir Avances en la gestión del riesgo comparativamente con seguimientos anteriores o con la condición inherente del riesgo; plantear mejoras potenciales en la gestión del riesgo (Recomendaciones para la mejora)</t>
      </text>
    </comment>
    <comment ref="AV9" authorId="0" shapeId="0">
      <text>
        <t>Describir Avances en la gestión del riesgo comparativamente con seguimientos anteriores o con la condición inherente del riesgo; plantear mejoras potenciales en la gestión del riesgo (Recomendaciones para la mejora)</t>
      </text>
    </comment>
    <comment ref="AX9" authorId="0" shapeId="0">
      <text>
        <t>Describir Avances en la gestión del riesgo comparativamente con seguimientos anteriores o con la condición inherente del riesgo; plantear mejoras potenciales en la gestión del riesgo (Recomendaciones para la mejora)</t>
      </text>
    </comment>
    <comment ref="AZ9" authorId="0" shapeId="0">
      <text>
        <t>Describir Avances en la gestión del riesgo comparativamente con seguimientos anteriores o con la condición inherente del riesgo; plantear mejoras potenciales en la gestión del riesgo (Recomendaciones para la mejora)</t>
      </text>
    </comment>
    <comment ref="BB9" authorId="0" shapeId="0">
      <text>
        <t>Describir Avances en la gestión del riesgo comparativamente con seguimientos anteriores o con la condición inherente del riesgo; plantear mejoras potenciales en la gestión del riesgo (Recomendaciones para la mejora)</t>
      </text>
    </comment>
    <comment ref="BD9" authorId="0" shapeId="0">
      <text>
        <t>Describir Avances en la gestión del riesgo comparativamente con seguimientos anteriores o con la condición inherente del riesgo; plantear mejoras potenciales en la gestión del riesgo (Recomendaciones para la mejora)</t>
      </text>
    </comment>
    <comment ref="BF9" authorId="0" shapeId="0">
      <text>
        <t>Describir Avances en la gestión del riesgo comparativamente con seguimientos anteriores o con la condición inherente del riesgo; plantear mejoras potenciales en la gestión del riesgo (Recomendaciones para la mejora)</t>
      </text>
    </comment>
    <comment ref="BH9" authorId="0" shapeId="0">
      <text>
        <t>Describir Avances en la gestión del riesgo comparativamente con seguimientos anteriores o con la condición inherente del riesgo; plantear mejoras potenciales en la gestión del riesgo (Recomendaciones para la mejora)</t>
      </text>
    </comment>
    <comment ref="BJ9" authorId="0" shapeId="0">
      <text>
        <t>Describir Avances en la gestión del riesgo comparativamente con seguimientos anteriores o con la condición inherente del riesgo; plantear mejoras potenciales en la gestión del riesgo (Recomendaciones para la mejora)</t>
      </text>
    </comment>
    <comment ref="BL9" authorId="0" shapeId="0">
      <text>
        <t>Describir Avances en la gestión del riesgo comparativamente con seguimientos anteriores o con la condición inherente del riesgo; plantear mejoras potenciales en la gestión del riesgo (Recomendaciones para la mejora)</t>
      </text>
    </comment>
    <comment ref="BN9"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3.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 ref="Z9" authorId="0" shapeId="0">
      <text>
        <t>JAIME ELDER ACOSTA RAMIREZ:
Describa la evidencia encontrada que justifique la valoración de los controles</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9.png" Id="rId1"/><Relationship Type="http://schemas.openxmlformats.org/officeDocument/2006/relationships/image" Target="/xl/media/image20.png" Id="rId2"/></Relationships>
</file>

<file path=xl/drawings/_rels/drawing2.xml.rels><Relationships xmlns="http://schemas.openxmlformats.org/package/2006/relationships"><Relationship Type="http://schemas.openxmlformats.org/officeDocument/2006/relationships/image" Target="/xl/media/image7.png" Id="rId1"/></Relationships>
</file>

<file path=xl/drawings/_rels/drawing3.xml.rels><Relationships xmlns="http://schemas.openxmlformats.org/package/2006/relationships"><Relationship Type="http://schemas.openxmlformats.org/officeDocument/2006/relationships/image" Target="/xl/media/image8.png" Id="rId1"/></Relationships>
</file>

<file path=xl/drawings/_rels/drawing4.xml.rels><Relationships xmlns="http://schemas.openxmlformats.org/package/2006/relationships"><Relationship Type="http://schemas.openxmlformats.org/officeDocument/2006/relationships/image" Target="/xl/media/image9.png" Id="rId1"/><Relationship Type="http://schemas.openxmlformats.org/officeDocument/2006/relationships/image" Target="/xl/media/image10.png" Id="rId2"/><Relationship Type="http://schemas.openxmlformats.org/officeDocument/2006/relationships/image" Target="/xl/media/image11.png" Id="rId3"/></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 Type="http://schemas.openxmlformats.org/officeDocument/2006/relationships/image" Target="/xl/media/image14.png" Id="rId2"/><Relationship Type="http://schemas.openxmlformats.org/officeDocument/2006/relationships/image" Target="/xl/media/image15.png" Id="rId3"/></Relationships>
</file>

<file path=xl/drawings/_rels/drawing7.xml.rels><Relationships xmlns="http://schemas.openxmlformats.org/package/2006/relationships"><Relationship Type="http://schemas.openxmlformats.org/officeDocument/2006/relationships/image" Target="/xl/media/image16.png" Id="rId1"/></Relationships>
</file>

<file path=xl/drawings/_rels/drawing8.xml.rels><Relationships xmlns="http://schemas.openxmlformats.org/package/2006/relationships"><Relationship Type="http://schemas.openxmlformats.org/officeDocument/2006/relationships/image" Target="/xl/media/image17.png" Id="rId1"/></Relationships>
</file>

<file path=xl/drawings/_rels/drawing9.xml.rels><Relationships xmlns="http://schemas.openxmlformats.org/package/2006/relationships"><Relationship Type="http://schemas.openxmlformats.org/officeDocument/2006/relationships/image" Target="/xl/media/image18.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68097</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485775</colOff>
      <row>0</row>
      <rowOff>47625</rowOff>
    </from>
    <to>
      <col>2</col>
      <colOff>297958</colOff>
      <row>3</row>
      <rowOff>101287</rowOff>
    </to>
    <pic>
      <nvPicPr>
        <cNvPr id="2" name="Imagen 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647700" y="47625"/>
          <a:ext cx="574183" cy="815662"/>
        </a:xfrm>
        <a:prstGeom xmlns:a="http://schemas.openxmlformats.org/drawingml/2006/main" prst="rect">
          <avLst/>
        </a:prstGeom>
        <a:ln xmlns:a="http://schemas.openxmlformats.org/drawingml/2006/main">
          <a:prstDash val="solid"/>
        </a:ln>
      </spPr>
    </pic>
    <clientData/>
  </twoCellAnchor>
  <twoCellAnchor editAs="oneCell">
    <from>
      <col>2</col>
      <colOff>180975</colOff>
      <row>6</row>
      <rowOff>47625</rowOff>
    </from>
    <to>
      <col>2</col>
      <colOff>677348</colOff>
      <row>9</row>
      <rowOff>181780</rowOff>
    </to>
    <pic>
      <nvPicPr>
        <cNvPr id="4" name="Imagen 3"/>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104900" y="1362075"/>
          <a:ext cx="496373" cy="70565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361950</colOff>
      <row>1</row>
      <rowOff>57150</rowOff>
    </from>
    <to>
      <col>1</col>
      <colOff>869950</colOff>
      <row>4</row>
      <rowOff>152400</rowOff>
    </to>
    <pic>
      <nvPicPr>
        <cNvPr id="2" name="Imagen 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838200" y="247650"/>
          <a:ext cx="508000" cy="704850"/>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2</col>
      <colOff>1171575</colOff>
      <row>0</row>
      <rowOff>85725</rowOff>
    </from>
    <to>
      <col>2</col>
      <colOff>1748441</colOff>
      <row>3</row>
      <rowOff>142070</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09725" y="85725"/>
          <a:ext cx="576866" cy="81834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190500</colOff>
      <row>0</row>
      <rowOff>47625</rowOff>
    </from>
    <to>
      <col>2</col>
      <colOff>767366</colOff>
      <row>3</row>
      <rowOff>103970</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71525" y="47625"/>
          <a:ext cx="576866"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5</col>
      <colOff>217714</colOff>
      <row>4</row>
      <rowOff>0</rowOff>
    </from>
    <to>
      <col>5</col>
      <colOff>952499</colOff>
      <row>7</row>
      <rowOff>163285</rowOff>
    </to>
    <pic>
      <nvPicPr>
        <cNvPr id="4" name="Gráfico 3" descr="Caballete">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130143" y="0"/>
          <a:ext cx="734785" cy="734785"/>
        </a:xfrm>
        <a:prstGeom xmlns:a="http://schemas.openxmlformats.org/drawingml/2006/main" prst="rect">
          <avLst/>
        </a:prstGeom>
        <a:ln xmlns:a="http://schemas.openxmlformats.org/drawingml/2006/main">
          <a:prstDash val="solid"/>
        </a:ln>
      </spPr>
    </pic>
    <clientData/>
  </twoCellAnchor>
  <twoCellAnchor editAs="oneCell">
    <from>
      <col>5</col>
      <colOff>217714</colOff>
      <row>4</row>
      <rowOff>0</rowOff>
    </from>
    <to>
      <col>5</col>
      <colOff>952499</colOff>
      <row>7</row>
      <rowOff>163285</rowOff>
    </to>
    <pic>
      <nvPicPr>
        <cNvPr id="6" name="Gráfico 5" descr="Caballete">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7142389" y="0"/>
          <a:ext cx="734785" cy="734785"/>
        </a:xfrm>
        <a:prstGeom xmlns:a="http://schemas.openxmlformats.org/drawingml/2006/main" prst="rect">
          <avLst/>
        </a:prstGeom>
        <a:ln xmlns:a="http://schemas.openxmlformats.org/drawingml/2006/main">
          <a:prstDash val="solid"/>
        </a:ln>
      </spPr>
    </pic>
    <clientData/>
  </twoCellAnchor>
  <twoCellAnchor editAs="oneCell">
    <from>
      <col>2</col>
      <colOff>76200</colOff>
      <row>0</row>
      <rowOff>66675</rowOff>
    </from>
    <to>
      <col>2</col>
      <colOff>650798</colOff>
      <row>3</row>
      <rowOff>123020</rowOff>
    </to>
    <pic>
      <nvPicPr>
        <cNvPr id="3" name="Imagen 2"/>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695450" y="66675"/>
          <a:ext cx="574598"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2</col>
      <colOff>209550</colOff>
      <row>0</row>
      <rowOff>85725</rowOff>
    </from>
    <to>
      <col>2</col>
      <colOff>784148</colOff>
      <row>3</row>
      <rowOff>142070</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43050" y="85725"/>
          <a:ext cx="574598" cy="81834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514350</colOff>
      <row>0</row>
      <rowOff>85725</rowOff>
    </from>
    <to>
      <col>2</col>
      <colOff>329216</colOff>
      <row>3</row>
      <rowOff>142070</rowOff>
    </to>
    <pic>
      <nvPicPr>
        <cNvPr id="2" name="Imagen 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76275" y="85725"/>
          <a:ext cx="576866" cy="818345"/>
        </a:xfrm>
        <a:prstGeom xmlns:a="http://schemas.openxmlformats.org/drawingml/2006/main" prst="rect">
          <avLst/>
        </a:prstGeom>
        <a:ln xmlns:a="http://schemas.openxmlformats.org/drawingml/2006/main">
          <a:prstDash val="solid"/>
        </a:ln>
      </spPr>
    </pic>
    <clientData/>
  </twoCellAnchor>
  <twoCellAnchor editAs="oneCell">
    <from>
      <col>2</col>
      <colOff>228600</colOff>
      <row>6</row>
      <rowOff>76200</rowOff>
    </from>
    <to>
      <col>2</col>
      <colOff>710453</colOff>
      <row>9</row>
      <rowOff>165846</rowOff>
    </to>
    <pic>
      <nvPicPr>
        <cNvPr id="3" name="Imagen 2"/>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152525" y="1476375"/>
          <a:ext cx="481853" cy="661146"/>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1</col>
      <colOff>2190749</colOff>
      <row>1</row>
      <rowOff>122464</rowOff>
    </from>
    <to>
      <col>1</col>
      <colOff>2871106</colOff>
      <row>4</row>
      <rowOff>190500</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97678" y="408214"/>
          <a:ext cx="680357" cy="925286"/>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4</col>
      <colOff>1279072</colOff>
      <row>0</row>
      <rowOff>95249</rowOff>
    </from>
    <to>
      <col>4</col>
      <colOff>1933575</colOff>
      <row>3</row>
      <rowOff>122464</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64847" y="95249"/>
          <a:ext cx="654503" cy="941615"/>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1273969</colOff>
      <row>0</row>
      <rowOff>71437</rowOff>
    </from>
    <to>
      <col>4</col>
      <colOff>1726406</colOff>
      <row>3</row>
      <rowOff>142874</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31157" y="71437"/>
          <a:ext cx="452437" cy="642937"/>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7.xml" Id="rId1"/></Relationships>
</file>

<file path=xl/worksheets/_rels/sheet13.xml.rels><Relationships xmlns="http://schemas.openxmlformats.org/package/2006/relationships"><Relationship Type="http://schemas.openxmlformats.org/officeDocument/2006/relationships/drawing" Target="/xl/drawings/drawing8.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5.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7.xml.rels><Relationships xmlns="http://schemas.openxmlformats.org/package/2006/relationships"><Relationship Type="http://schemas.openxmlformats.org/officeDocument/2006/relationships/drawing" Target="/xl/drawings/drawing10.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9.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8">
    <outlinePr summaryBelow="1" summaryRight="1"/>
    <pageSetUpPr/>
  </sheetPr>
  <dimension ref="A1:W6"/>
  <sheetViews>
    <sheetView workbookViewId="0">
      <selection activeCell="A1" sqref="A1"/>
    </sheetView>
    <sheetView workbookViewId="1">
      <selection activeCell="A1" sqref="A1"/>
    </sheetView>
  </sheetViews>
  <sheetFormatPr baseColWidth="10" defaultColWidth="11.42578125" defaultRowHeight="15"/>
  <cols>
    <col width="48.140625" customWidth="1" min="9" max="9"/>
    <col width="12" customWidth="1" min="12" max="12"/>
    <col width="45.28515625" customWidth="1" min="13" max="13"/>
  </cols>
  <sheetData>
    <row r="1" ht="120"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10.xml><?xml version="1.0" encoding="utf-8"?>
<worksheet xmlns="http://schemas.openxmlformats.org/spreadsheetml/2006/main">
  <sheetPr codeName="Hoja3">
    <tabColor rgb="FF0F3D38"/>
    <outlinePr summaryBelow="1" summaryRight="1"/>
    <pageSetUpPr/>
  </sheetPr>
  <dimension ref="A1:T64"/>
  <sheetViews>
    <sheetView topLeftCell="A2" zoomScaleNormal="100" workbookViewId="0">
      <pane ySplit="15" topLeftCell="A26" activePane="bottomLeft" state="frozen"/>
      <selection activeCell="A2" sqref="A2"/>
      <selection pane="bottomLeft" activeCell="A1" sqref="A1"/>
    </sheetView>
    <sheetView tabSelected="1" workbookViewId="1">
      <selection activeCell="B6" sqref="B6"/>
    </sheetView>
  </sheetViews>
  <sheetFormatPr baseColWidth="10" defaultColWidth="11.42578125" defaultRowHeight="14.25"/>
  <cols>
    <col width="9.85546875" customWidth="1" style="227" min="1" max="1"/>
    <col width="76.28515625" customWidth="1" style="2" min="2" max="2"/>
    <col width="11.42578125" customWidth="1" style="2" min="3" max="3"/>
    <col width="15.28515625" customWidth="1" style="2" min="4" max="4"/>
    <col width="14.85546875" customWidth="1" style="2" min="5" max="5"/>
    <col width="15.7109375" customWidth="1" style="2" min="6" max="14"/>
    <col width="17.5703125" customWidth="1" style="2" min="15" max="15"/>
    <col width="15.7109375" customWidth="1" style="2" min="16" max="16"/>
    <col width="11.42578125" customWidth="1" style="2" min="17" max="17"/>
    <col width="15.5703125" bestFit="1" customWidth="1" style="2" min="18" max="18"/>
    <col width="32.7109375" customWidth="1" style="2" min="19" max="19"/>
    <col width="11.42578125" customWidth="1" style="2" min="20" max="16384"/>
  </cols>
  <sheetData>
    <row r="1" ht="22.5" customFormat="1" customHeight="1" s="221">
      <c r="A1" s="762" t="n"/>
      <c r="B1" s="477" t="n"/>
      <c r="C1" s="761" t="inlineStr">
        <is>
          <t>MACROPROCESO ESTRATÉGICO</t>
        </is>
      </c>
      <c r="D1" s="805" t="n"/>
      <c r="E1" s="805" t="n"/>
      <c r="F1" s="805" t="n"/>
      <c r="G1" s="805" t="n"/>
      <c r="H1" s="805" t="n"/>
      <c r="I1" s="805" t="n"/>
      <c r="J1" s="805" t="n"/>
      <c r="K1" s="805" t="n"/>
      <c r="L1" s="805" t="n"/>
      <c r="M1" s="805" t="n"/>
      <c r="N1" s="805" t="n"/>
      <c r="O1" s="805" t="n"/>
      <c r="P1" s="805" t="n"/>
      <c r="Q1" s="805" t="n"/>
      <c r="R1" s="806" t="n"/>
      <c r="S1" s="761" t="inlineStr">
        <is>
          <t>CÓDIGO: ESGr028</t>
        </is>
      </c>
      <c r="T1" s="762" t="n"/>
    </row>
    <row r="2" ht="22.5" customFormat="1" customHeight="1" s="221">
      <c r="A2" s="762" t="n"/>
      <c r="B2" s="834" t="n"/>
      <c r="C2" s="761" t="inlineStr">
        <is>
          <t>MACROPROCESO ESTRATÉGICO</t>
        </is>
      </c>
      <c r="D2" s="805" t="n"/>
      <c r="E2" s="805" t="n"/>
      <c r="F2" s="805" t="n"/>
      <c r="G2" s="805" t="n"/>
      <c r="H2" s="805" t="n"/>
      <c r="I2" s="805" t="n"/>
      <c r="J2" s="805" t="n"/>
      <c r="K2" s="805" t="n"/>
      <c r="L2" s="805" t="n"/>
      <c r="M2" s="805" t="n"/>
      <c r="N2" s="805" t="n"/>
      <c r="O2" s="805" t="n"/>
      <c r="P2" s="805" t="n"/>
      <c r="Q2" s="805" t="n"/>
      <c r="R2" s="806" t="n"/>
      <c r="S2" s="761" t="inlineStr">
        <is>
          <t>CÓDIGO: ESGr028</t>
        </is>
      </c>
      <c r="T2" s="762" t="n"/>
    </row>
    <row r="3" ht="22.5" customFormat="1" customHeight="1" s="221">
      <c r="A3" s="306" t="n"/>
      <c r="B3" s="834" t="n"/>
      <c r="C3" s="761" t="inlineStr">
        <is>
          <t>PROCESO GESTIÓN SISTEMAS INTEGRADOS - CALIDAD</t>
        </is>
      </c>
      <c r="D3" s="805" t="n"/>
      <c r="E3" s="805" t="n"/>
      <c r="F3" s="805" t="n"/>
      <c r="G3" s="805" t="n"/>
      <c r="H3" s="805" t="n"/>
      <c r="I3" s="805" t="n"/>
      <c r="J3" s="805" t="n"/>
      <c r="K3" s="805" t="n"/>
      <c r="L3" s="805" t="n"/>
      <c r="M3" s="805" t="n"/>
      <c r="N3" s="805" t="n"/>
      <c r="O3" s="805" t="n"/>
      <c r="P3" s="805" t="n"/>
      <c r="Q3" s="805" t="n"/>
      <c r="R3" s="806" t="n"/>
      <c r="S3" s="761" t="inlineStr">
        <is>
          <t>VERSIÓN: 18</t>
        </is>
      </c>
      <c r="T3" s="762" t="n"/>
    </row>
    <row r="4" ht="22.5" customFormat="1" customHeight="1" s="221">
      <c r="A4" s="306" t="n"/>
      <c r="B4" s="834" t="n"/>
      <c r="C4" s="761" t="inlineStr">
        <is>
          <t>GESTIÓN DEL RIESGO Y LAS OPORTUNIDADES</t>
        </is>
      </c>
      <c r="D4" s="809" t="n"/>
      <c r="E4" s="809" t="n"/>
      <c r="F4" s="809" t="n"/>
      <c r="G4" s="809" t="n"/>
      <c r="H4" s="809" t="n"/>
      <c r="I4" s="809" t="n"/>
      <c r="J4" s="809" t="n"/>
      <c r="K4" s="809" t="n"/>
      <c r="L4" s="809" t="n"/>
      <c r="M4" s="809" t="n"/>
      <c r="N4" s="809" t="n"/>
      <c r="O4" s="809" t="n"/>
      <c r="P4" s="809" t="n"/>
      <c r="Q4" s="809" t="n"/>
      <c r="R4" s="804" t="n"/>
      <c r="S4" s="761" t="inlineStr">
        <is>
          <t>VIGENCIA: 2025-04-11</t>
        </is>
      </c>
      <c r="T4" s="762" t="n"/>
    </row>
    <row r="5" ht="22.5" customFormat="1" customHeight="1" s="221">
      <c r="A5" s="306" t="n"/>
      <c r="B5" s="833" t="n"/>
      <c r="C5" s="810" t="n"/>
      <c r="D5" s="812" t="n"/>
      <c r="E5" s="812" t="n"/>
      <c r="F5" s="812" t="n"/>
      <c r="G5" s="812" t="n"/>
      <c r="H5" s="812" t="n"/>
      <c r="I5" s="812" t="n"/>
      <c r="J5" s="812" t="n"/>
      <c r="K5" s="812" t="n"/>
      <c r="L5" s="812" t="n"/>
      <c r="M5" s="812" t="n"/>
      <c r="N5" s="812" t="n"/>
      <c r="O5" s="812" t="n"/>
      <c r="P5" s="812" t="n"/>
      <c r="Q5" s="812" t="n"/>
      <c r="R5" s="811" t="n"/>
      <c r="S5" s="761" t="inlineStr">
        <is>
          <t>PÁGINA: 6 de 11</t>
        </is>
      </c>
      <c r="T5" s="762" t="n"/>
    </row>
    <row r="6">
      <c r="A6" s="306" t="n"/>
      <c r="B6" s="14" t="n"/>
      <c r="C6" s="14" t="n"/>
      <c r="D6" s="14" t="n"/>
      <c r="E6" s="14" t="n"/>
      <c r="F6" s="14" t="n"/>
      <c r="G6" s="14" t="n"/>
      <c r="H6" s="14" t="n"/>
      <c r="I6" s="14" t="n"/>
      <c r="J6" s="14" t="n"/>
      <c r="K6" s="14" t="n"/>
      <c r="L6" s="14" t="n"/>
      <c r="M6" s="14" t="n"/>
      <c r="N6" s="14" t="n"/>
      <c r="O6" s="14" t="n"/>
      <c r="P6" s="14" t="n"/>
      <c r="Q6" s="14" t="n"/>
      <c r="R6" s="14" t="n"/>
      <c r="S6" s="14" t="n"/>
      <c r="T6" s="14" t="n"/>
    </row>
    <row r="7" ht="15" customHeight="1" thickBot="1">
      <c r="A7" s="306" t="n"/>
      <c r="B7" s="14" t="n"/>
      <c r="C7" s="14" t="n"/>
      <c r="D7" s="14" t="n"/>
      <c r="E7" s="14" t="n"/>
      <c r="F7" s="14" t="n"/>
      <c r="G7" s="14" t="n"/>
      <c r="H7" s="14" t="n"/>
      <c r="I7" s="14" t="n"/>
      <c r="J7" s="14" t="n"/>
      <c r="K7" s="14" t="n"/>
      <c r="L7" s="14" t="n"/>
      <c r="M7" s="14" t="n"/>
      <c r="N7" s="14" t="n"/>
      <c r="O7" s="14" t="n"/>
      <c r="P7" s="14" t="n"/>
      <c r="Q7" s="14" t="n"/>
      <c r="R7" s="14" t="n"/>
      <c r="S7" s="14" t="n"/>
      <c r="T7" s="14" t="n"/>
    </row>
    <row r="8" ht="15.75" customHeight="1">
      <c r="A8" s="306" t="n"/>
      <c r="B8" s="488" t="inlineStr">
        <is>
          <t>CONTEXTO - DOFA</t>
        </is>
      </c>
      <c r="C8" s="838" t="n"/>
      <c r="D8" s="839" t="inlineStr">
        <is>
          <t>SEDE
SECCIONAL
EXTENSIÓN</t>
        </is>
      </c>
      <c r="E8" s="839" t="inlineStr">
        <is>
          <t>PROCESO OFICINA SISTEMA</t>
        </is>
      </c>
      <c r="F8" s="492" t="inlineStr">
        <is>
          <t>PARTES INTERESADAS</t>
        </is>
      </c>
      <c r="G8" s="840" t="n"/>
      <c r="H8" s="840" t="n"/>
      <c r="I8" s="840" t="n"/>
      <c r="J8" s="840" t="n"/>
      <c r="K8" s="840" t="n"/>
      <c r="L8" s="840" t="n"/>
      <c r="M8" s="840" t="n"/>
      <c r="N8" s="840" t="n"/>
      <c r="O8" s="840" t="n"/>
      <c r="P8" s="841" t="n"/>
      <c r="Q8" s="479" t="inlineStr">
        <is>
          <t>TOTAL</t>
        </is>
      </c>
      <c r="R8" s="481" t="inlineStr">
        <is>
          <t>PORCENTAJE</t>
        </is>
      </c>
      <c r="S8" s="485" t="inlineStr">
        <is>
          <t>INTERPRETACIÓN</t>
        </is>
      </c>
      <c r="T8" s="14" t="n"/>
    </row>
    <row r="9" ht="63.75" customHeight="1">
      <c r="A9" s="308" t="inlineStr">
        <is>
          <t>REGRESAR</t>
        </is>
      </c>
      <c r="B9" s="842" t="n"/>
      <c r="C9" s="811" t="n"/>
      <c r="D9" s="833" t="n"/>
      <c r="E9" s="833" t="n"/>
      <c r="F9" s="56" t="inlineStr">
        <is>
          <t>Comunidad en General</t>
        </is>
      </c>
      <c r="G9" s="56" t="inlineStr">
        <is>
          <t>Ministerio de Educación Nacional</t>
        </is>
      </c>
      <c r="H9" s="56" t="inlineStr">
        <is>
          <t>Procesos Internos</t>
        </is>
      </c>
      <c r="I9" s="56" t="inlineStr">
        <is>
          <t>Estudiantes creadores de oportunidades - PASANTES</t>
        </is>
      </c>
      <c r="J9" s="56" t="inlineStr">
        <is>
          <t>Padres de Familia y/o Acudientes</t>
        </is>
      </c>
      <c r="K9" s="56" t="inlineStr">
        <is>
          <t>Entes de Control y/o Vigilancia</t>
        </is>
      </c>
      <c r="L9" s="56" t="inlineStr">
        <is>
          <t>Ente Gubernamental y Territorial</t>
        </is>
      </c>
      <c r="M9" s="56" t="inlineStr">
        <is>
          <t>Contratistas / Proveedores Inscritos en el Banco Proveedores</t>
        </is>
      </c>
      <c r="N9" s="56" t="inlineStr">
        <is>
          <t>Alta Dirección</t>
        </is>
      </c>
      <c r="O9" s="56" t="inlineStr">
        <is>
          <t>Personal administrativo</t>
        </is>
      </c>
      <c r="P9" s="56" t="n"/>
      <c r="Q9" s="833" t="n"/>
      <c r="R9" s="833" t="n"/>
      <c r="S9" s="843" t="n"/>
      <c r="T9" s="14" t="n"/>
    </row>
    <row r="10" ht="14.25" customHeight="1" thickBot="1">
      <c r="A10" s="306" t="n"/>
      <c r="B10" s="141" t="inlineStr">
        <is>
          <t>DEBILIDADES</t>
        </is>
      </c>
      <c r="C10" s="80" t="inlineStr">
        <is>
          <t>ESTADO</t>
        </is>
      </c>
      <c r="D10" s="80" t="n"/>
      <c r="E10" s="80" t="n"/>
      <c r="F10" s="81" t="n">
        <v>0.07000000000000001</v>
      </c>
      <c r="G10" s="81" t="n">
        <v>0.07000000000000001</v>
      </c>
      <c r="H10" s="81" t="n">
        <v>0.16</v>
      </c>
      <c r="I10" s="81" t="n">
        <v>0.1</v>
      </c>
      <c r="J10" s="81" t="n">
        <v>0.07000000000000001</v>
      </c>
      <c r="K10" s="81" t="n">
        <v>0.07000000000000001</v>
      </c>
      <c r="L10" s="81" t="n">
        <v>0.07000000000000001</v>
      </c>
      <c r="M10" s="81" t="n">
        <v>0.08</v>
      </c>
      <c r="N10" s="81" t="n">
        <v>0.15</v>
      </c>
      <c r="O10" s="81" t="n">
        <v>0.09</v>
      </c>
      <c r="P10" s="81" t="n">
        <v>0.07000000000000001</v>
      </c>
      <c r="Q10" s="82">
        <f>SUM(F10:P10)</f>
        <v/>
      </c>
      <c r="R10" s="83">
        <f>+Q10</f>
        <v/>
      </c>
      <c r="S10" s="844" t="n"/>
      <c r="T10" s="14" t="n"/>
    </row>
    <row r="11" hidden="1" ht="25.5" customHeight="1">
      <c r="A11" s="306" t="inlineStr">
        <is>
          <t xml:space="preserve">se ajusta redacción </t>
        </is>
      </c>
      <c r="B11" s="310" t="inlineStr">
        <is>
          <t>D1. Espacios físicos insuficientes, además de falta de adecuación para el desarrollo de las actividades rutinarias del proceso.</t>
        </is>
      </c>
      <c r="C11" s="76" t="n">
        <v>1</v>
      </c>
      <c r="D11" s="76" t="n"/>
      <c r="E11" s="76" t="n"/>
      <c r="F11" s="77" t="n">
        <v>1</v>
      </c>
      <c r="G11" s="77" t="n">
        <v>1</v>
      </c>
      <c r="H11" s="77" t="n">
        <v>2</v>
      </c>
      <c r="I11" s="77" t="n">
        <v>1</v>
      </c>
      <c r="J11" s="77" t="n">
        <v>1</v>
      </c>
      <c r="K11" s="77" t="n">
        <v>1</v>
      </c>
      <c r="L11" s="77" t="n">
        <v>1</v>
      </c>
      <c r="M11" s="77" t="n">
        <v>5</v>
      </c>
      <c r="N11" s="77" t="n">
        <v>2</v>
      </c>
      <c r="O11" s="77" t="n">
        <v>5</v>
      </c>
      <c r="P11" s="77" t="n">
        <v>1</v>
      </c>
      <c r="Q11" s="78">
        <f>SUM(F11:P11)</f>
        <v/>
      </c>
      <c r="R11" s="64">
        <f>+SUMPRODUCT(F$10:P$10,F11:P11)/5</f>
        <v/>
      </c>
      <c r="S11" s="79">
        <f>IF(R11&lt;=0.6,"BAJO IMPACTO",IF(R11&lt;=0.8,"MEDIO IMPACTO RECOMENDABLE EVALUARLO EN EL RIESGO",IF(R11&lt;=1,"ALTO IMPACTO OBLIGATORIO ARTICULARLA A UNO DE LOS RIESGOS")))</f>
        <v/>
      </c>
      <c r="T11" s="14" t="n"/>
    </row>
    <row r="12" hidden="1" ht="25.5" customHeight="1">
      <c r="A12" s="306" t="n">
        <v>3</v>
      </c>
      <c r="B12" s="144" t="inlineStr">
        <is>
          <t>D2.Falta de Identificación para la aplicación de la normatividad legal vigente desde su publicación por no divulgación.</t>
        </is>
      </c>
      <c r="C12" s="61" t="n">
        <v>0</v>
      </c>
      <c r="D12" s="61" t="n"/>
      <c r="E12" s="61" t="n"/>
      <c r="F12" s="62" t="n">
        <v>4</v>
      </c>
      <c r="G12" s="62" t="n">
        <v>4</v>
      </c>
      <c r="H12" s="62" t="n">
        <v>3</v>
      </c>
      <c r="I12" s="62" t="n">
        <v>2</v>
      </c>
      <c r="J12" s="62" t="n">
        <v>1</v>
      </c>
      <c r="K12" s="62" t="n">
        <v>4</v>
      </c>
      <c r="L12" s="62" t="n">
        <v>4</v>
      </c>
      <c r="M12" s="62" t="n">
        <v>4</v>
      </c>
      <c r="N12" s="62" t="n">
        <v>4</v>
      </c>
      <c r="O12" s="62" t="n">
        <v>3</v>
      </c>
      <c r="P12" s="62" t="n">
        <v>1</v>
      </c>
      <c r="Q12" s="63">
        <f>SUM(F12:P12)</f>
        <v/>
      </c>
      <c r="R12" s="64">
        <f>+SUMPRODUCT(F$10:P$10,F12:P12)/5</f>
        <v/>
      </c>
      <c r="S12" s="65">
        <f>IF(R12&lt;=0.6,"BAJO IMPACTO",IF(R12&lt;=0.8,"MEDIO IMPACTO RECOMENDABLE EVALUARLO EN EL RIESGO",IF(R12&lt;=1,"ALTO IMPACTO OBLIGATORIO ARTICULARLA A UNO DE LOS RIESGOS")))</f>
        <v/>
      </c>
      <c r="T12" s="14" t="n"/>
    </row>
    <row r="13" hidden="1" ht="38.25" customHeight="1">
      <c r="A13" s="306" t="inlineStr">
        <is>
          <t xml:space="preserve">cambio de redaccion y ajuste a la puntuación </t>
        </is>
      </c>
      <c r="B13" s="310" t="inlineStr">
        <is>
          <t>D2. Desconocimiento de la información por parte del proceso por falta de socialización de los procesos responsables en cuanto al cambio o actualizaciones de la normatividad interna y externa.</t>
        </is>
      </c>
      <c r="C13" s="61" t="n">
        <v>1</v>
      </c>
      <c r="D13" s="61" t="n"/>
      <c r="E13" s="61" t="n"/>
      <c r="F13" s="62" t="n">
        <v>3</v>
      </c>
      <c r="G13" s="62" t="n">
        <v>3</v>
      </c>
      <c r="H13" s="62" t="n">
        <v>4</v>
      </c>
      <c r="I13" s="62" t="n">
        <v>3</v>
      </c>
      <c r="J13" s="62" t="n">
        <v>2</v>
      </c>
      <c r="K13" s="62" t="n">
        <v>4</v>
      </c>
      <c r="L13" s="62" t="n">
        <v>3</v>
      </c>
      <c r="M13" s="62" t="n">
        <v>3</v>
      </c>
      <c r="N13" s="62" t="n">
        <v>4</v>
      </c>
      <c r="O13" s="62" t="n">
        <v>5</v>
      </c>
      <c r="P13" s="62" t="n">
        <v>3</v>
      </c>
      <c r="Q13" s="63">
        <f>SUM(F13:P13)</f>
        <v/>
      </c>
      <c r="R13" s="64">
        <f>+SUMPRODUCT(F$10:P$10,F13:P13)/5</f>
        <v/>
      </c>
      <c r="S13" s="65">
        <f>IF(R13&lt;=0.6,"BAJO IMPACTO",IF(R13&lt;=0.8,"MEDIO IMPACTO RECOMENDABLE EVALUARLO EN EL RIESGO",IF(R13&lt;=1,"ALTO IMPACTO OBLIGATORIO ARTICULARLA A UNO DE LOS RIESGOS")))</f>
        <v/>
      </c>
      <c r="T13" s="14" t="n"/>
    </row>
    <row r="14" hidden="1" ht="51" customHeight="1">
      <c r="A14" s="306" t="n">
        <v>6</v>
      </c>
      <c r="B14" s="144" t="inlineStr">
        <is>
          <t>D4.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t>
        </is>
      </c>
      <c r="C14" s="61" t="n">
        <v>0</v>
      </c>
      <c r="D14" s="61" t="n"/>
      <c r="E14" s="61" t="n"/>
      <c r="F14" s="62" t="n">
        <v>5</v>
      </c>
      <c r="G14" s="62" t="n">
        <v>2</v>
      </c>
      <c r="H14" s="62" t="n">
        <v>5</v>
      </c>
      <c r="I14" s="62" t="n">
        <v>5</v>
      </c>
      <c r="J14" s="62" t="n">
        <v>1</v>
      </c>
      <c r="K14" s="62" t="n">
        <v>2</v>
      </c>
      <c r="L14" s="62" t="n">
        <v>2</v>
      </c>
      <c r="M14" s="62" t="n">
        <v>5</v>
      </c>
      <c r="N14" s="62" t="n">
        <v>3</v>
      </c>
      <c r="O14" s="62" t="n">
        <v>5</v>
      </c>
      <c r="P14" s="62" t="n">
        <v>2</v>
      </c>
      <c r="Q14" s="63">
        <f>SUM(F14:P14)</f>
        <v/>
      </c>
      <c r="R14" s="64">
        <f>+SUMPRODUCT(F$10:P$10,F14:P14)/5</f>
        <v/>
      </c>
      <c r="S14" s="65">
        <f>IF(R14&lt;=0.6,"BAJO IMPACTO",IF(R14&lt;=0.8,"MEDIO IMPACTO RECOMENDABLE EVALUARLO EN EL RIESGO",IF(R14&lt;=1,"ALTO IMPACTO OBLIGATORIO ARTICULARLA A UNO DE LOS RIESGOS")))</f>
        <v/>
      </c>
      <c r="T14" s="14" t="n"/>
    </row>
    <row r="15" hidden="1" ht="25.5" customHeight="1">
      <c r="A15" s="306" t="inlineStr">
        <is>
          <t xml:space="preserve">se ajusta puntaje </t>
        </is>
      </c>
      <c r="B15" s="310" t="inlineStr">
        <is>
          <t>D3. No se cuenta con herramientas digitales en línea para realizar seguimiento a los trámites radicados por las Partes Interesadas.</t>
        </is>
      </c>
      <c r="C15" s="61" t="n">
        <v>1</v>
      </c>
      <c r="D15" s="61" t="n"/>
      <c r="E15" s="61" t="n"/>
      <c r="F15" s="62" t="n">
        <v>2</v>
      </c>
      <c r="G15" s="62" t="n">
        <v>1</v>
      </c>
      <c r="H15" s="62" t="n">
        <v>4</v>
      </c>
      <c r="I15" s="62" t="n">
        <v>2</v>
      </c>
      <c r="J15" s="62" t="n">
        <v>1</v>
      </c>
      <c r="K15" s="62" t="n">
        <v>2</v>
      </c>
      <c r="L15" s="62" t="n">
        <v>2</v>
      </c>
      <c r="M15" s="62" t="n">
        <v>3</v>
      </c>
      <c r="N15" s="62" t="n">
        <v>3</v>
      </c>
      <c r="O15" s="62" t="n">
        <v>4</v>
      </c>
      <c r="P15" s="62" t="n">
        <v>2</v>
      </c>
      <c r="Q15" s="63">
        <f>SUM(F15:P15)</f>
        <v/>
      </c>
      <c r="R15" s="64">
        <f>+SUMPRODUCT(F$10:P$10,F15:P15)/5</f>
        <v/>
      </c>
      <c r="S15" s="65">
        <f>IF(R15&lt;=0.6,"BAJO IMPACTO",IF(R15&lt;=0.8,"MEDIO IMPACTO RECOMENDABLE EVALUARLO EN EL RIESGO",IF(R15&lt;=1,"ALTO IMPACTO OBLIGATORIO ARTICULARLA A UNO DE LOS RIESGOS")))</f>
        <v/>
      </c>
      <c r="T15" s="14" t="n"/>
    </row>
    <row r="16" hidden="1" ht="25.5" customHeight="1">
      <c r="A16" s="306" t="inlineStr">
        <is>
          <t xml:space="preserve">eliminar </t>
        </is>
      </c>
      <c r="B16" s="216" t="inlineStr">
        <is>
          <t xml:space="preserve">D4. No se cuenta con la práctica de uso de las firmas digitales que ayuden a gestionar de forma ágil los tramites. </t>
        </is>
      </c>
      <c r="C16" s="61" t="n">
        <v>0</v>
      </c>
      <c r="D16" s="61" t="n"/>
      <c r="E16" s="61" t="n"/>
      <c r="F16" s="62" t="n">
        <v>1</v>
      </c>
      <c r="G16" s="62" t="n">
        <v>1</v>
      </c>
      <c r="H16" s="62" t="n">
        <v>1</v>
      </c>
      <c r="I16" s="62" t="n">
        <v>1</v>
      </c>
      <c r="J16" s="62" t="n">
        <v>1</v>
      </c>
      <c r="K16" s="62" t="n">
        <v>1</v>
      </c>
      <c r="L16" s="62" t="n">
        <v>1</v>
      </c>
      <c r="M16" s="62" t="n">
        <v>1</v>
      </c>
      <c r="N16" s="62" t="n">
        <v>1</v>
      </c>
      <c r="O16" s="62" t="n">
        <v>1</v>
      </c>
      <c r="P16" s="62" t="n">
        <v>1</v>
      </c>
      <c r="Q16" s="63">
        <f>SUM(F16:P16)</f>
        <v/>
      </c>
      <c r="R16" s="64">
        <f>+SUMPRODUCT(F$10:P$10,F16:P16)/5</f>
        <v/>
      </c>
      <c r="S16" s="65">
        <f>IF(R16&lt;=0.6,"BAJO IMPACTO",IF(R16&lt;=0.8,"MEDIO IMPACTO RECOMENDABLE EVALUARLO EN EL RIESGO",IF(R16&lt;=1,"ALTO IMPACTO OBLIGATORIO ARTICULARLA A UNO DE LOS RIESGOS")))</f>
        <v/>
      </c>
      <c r="T16" s="14" t="n"/>
    </row>
    <row r="17" hidden="1" ht="41.25" customHeight="1">
      <c r="A17" s="309" t="inlineStr">
        <is>
          <t xml:space="preserve">ELIMINAR </t>
        </is>
      </c>
      <c r="B17" s="144" t="inlineStr">
        <is>
          <t>D15. No se cuenta con un asesor externo para verificación de procesos tributarios, fiscales y contables, que sea de respaldo en las actividades de la oficina de Contabilidad.</t>
        </is>
      </c>
      <c r="C17" s="61" t="n">
        <v>0</v>
      </c>
      <c r="D17" s="307" t="n"/>
      <c r="E17" s="307" t="n"/>
      <c r="F17" s="62" t="n">
        <v>4</v>
      </c>
      <c r="G17" s="62" t="n">
        <v>1</v>
      </c>
      <c r="H17" s="62" t="n">
        <v>5</v>
      </c>
      <c r="I17" s="62" t="n">
        <v>3</v>
      </c>
      <c r="J17" s="62" t="n">
        <v>1</v>
      </c>
      <c r="K17" s="62" t="n">
        <v>5</v>
      </c>
      <c r="L17" s="62" t="n">
        <v>2</v>
      </c>
      <c r="M17" s="62" t="n">
        <v>3</v>
      </c>
      <c r="N17" s="62" t="n">
        <v>5</v>
      </c>
      <c r="O17" s="62" t="n">
        <v>5</v>
      </c>
      <c r="P17" s="62" t="n">
        <v>2</v>
      </c>
      <c r="Q17" s="63">
        <f>SUM(F17:P17)</f>
        <v/>
      </c>
      <c r="R17" s="64">
        <f>+SUMPRODUCT(F$10:P$10,F17:P17)/5</f>
        <v/>
      </c>
      <c r="S17" s="65">
        <f>IF(R17&lt;=0.6,"BAJO IMPACTO",IF(R17&lt;=0.8,"MEDIO IMPACTO RECOMENDABLE EVALUARLO EN EL RIESGO",IF(R17&lt;=1,"ALTO IMPACTO OBLIGATORIO ARTICULARLA A UNO DE LOS RIESGOS")))</f>
        <v/>
      </c>
      <c r="T17" s="14" t="n"/>
    </row>
    <row r="18" ht="38.25" customHeight="1">
      <c r="A18" s="309" t="n"/>
      <c r="B18" s="145" t="inlineStr">
        <is>
          <t>D6. Incumplimiento de los supervisores en las directrices establecidas en el manual de contratación, lo cual  afecta los resultados  del proceso financiero, debido a los reprocesos que se deben realizar.</t>
        </is>
      </c>
      <c r="C18" s="61" t="n">
        <v>1</v>
      </c>
      <c r="D18" s="307" t="n"/>
      <c r="E18" s="307" t="n"/>
      <c r="F18" s="62" t="n">
        <v>1</v>
      </c>
      <c r="G18" s="62" t="n">
        <v>1</v>
      </c>
      <c r="H18" s="62" t="n">
        <v>4</v>
      </c>
      <c r="I18" s="62" t="n">
        <v>1</v>
      </c>
      <c r="J18" s="62" t="n">
        <v>1</v>
      </c>
      <c r="K18" s="62" t="n">
        <v>3</v>
      </c>
      <c r="L18" s="62" t="n">
        <v>1</v>
      </c>
      <c r="M18" s="62" t="n">
        <v>5</v>
      </c>
      <c r="N18" s="62" t="n">
        <v>3</v>
      </c>
      <c r="O18" s="62" t="n">
        <v>4</v>
      </c>
      <c r="P18" s="62" t="n">
        <v>1</v>
      </c>
      <c r="Q18" s="63">
        <f>SUM(F18:P18)</f>
        <v/>
      </c>
      <c r="R18" s="64">
        <f>+SUMPRODUCT(F$10:P$10,F18:P18)/5</f>
        <v/>
      </c>
      <c r="S18" s="65">
        <f>IF(R18&lt;=0.6,"BAJO IMPACTO",IF(R18&lt;=0.8,"MEDIO IMPACTO RECOMENDABLE EVALUARLO EN EL RIESGO",IF(R18&lt;=1,"ALTO IMPACTO OBLIGATORIO ARTICULARLA A UNO DE LOS RIESGOS")))</f>
        <v/>
      </c>
      <c r="T18" s="14" t="n"/>
    </row>
    <row r="19" ht="76.5" customHeight="1">
      <c r="A19" s="309" t="n"/>
      <c r="B19" s="60" t="inlineStr">
        <is>
          <t>D7. Realizar duplicidad de radicación o perdida de la información en la cadena de pagos por altos volúmenes de solicitudes y falta en la digitalización y centralización de información (becas y exoneraciones, apoyos económicos, viáticos, ASCUN, liquidaciones, nomina, salidas académicas y viáticos, pagos investigación e ISU entre otros) o demora  en los pagos por falta de controles oportunos que permitan identificar la trazabilidad de radicación por correo electrónico e Integradoc.</t>
        </is>
      </c>
      <c r="C19" s="61" t="n">
        <v>1</v>
      </c>
      <c r="D19" s="307" t="n"/>
      <c r="E19" s="307" t="n"/>
      <c r="F19" s="62" t="n">
        <v>2</v>
      </c>
      <c r="G19" s="62" t="n">
        <v>1</v>
      </c>
      <c r="H19" s="62" t="n">
        <v>4</v>
      </c>
      <c r="I19" s="62" t="n">
        <v>1</v>
      </c>
      <c r="J19" s="62" t="n">
        <v>1</v>
      </c>
      <c r="K19" s="62" t="n">
        <v>1</v>
      </c>
      <c r="L19" s="62" t="n">
        <v>1</v>
      </c>
      <c r="M19" s="62" t="n">
        <v>4</v>
      </c>
      <c r="N19" s="62" t="n">
        <v>2</v>
      </c>
      <c r="O19" s="62" t="n">
        <v>5</v>
      </c>
      <c r="P19" s="62" t="n">
        <v>1</v>
      </c>
      <c r="Q19" s="63">
        <f>SUM(F19:P19)</f>
        <v/>
      </c>
      <c r="R19" s="64">
        <f>+SUMPRODUCT(F$10:P$10,F19:P19)/5</f>
        <v/>
      </c>
      <c r="S19" s="65">
        <f>IF(R19&lt;=0.6,"BAJO IMPACTO",IF(R19&lt;=0.8,"MEDIO IMPACTO RECOMENDABLE EVALUARLO EN EL RIESGO",IF(R19&lt;=1,"ALTO IMPACTO OBLIGATORIO ARTICULARLA A UNO DE LOS RIESGOS")))</f>
        <v/>
      </c>
      <c r="T19" s="14" t="n"/>
    </row>
    <row r="20" ht="33.75" customHeight="1">
      <c r="A20" s="306" t="n"/>
      <c r="B20" s="311" t="inlineStr">
        <is>
          <t>D8. Alta carga operativa en el proceso cuando se radican cuentas por parte de las diferentes oficinas y procesos de carácter urgente después de la 6pm.</t>
        </is>
      </c>
      <c r="C20" s="61" t="n">
        <v>1</v>
      </c>
      <c r="D20" s="307" t="n"/>
      <c r="E20" s="307" t="n"/>
      <c r="F20" s="62" t="n">
        <v>1</v>
      </c>
      <c r="G20" s="62" t="n">
        <v>1</v>
      </c>
      <c r="H20" s="62" t="n">
        <v>5</v>
      </c>
      <c r="I20" s="62" t="n">
        <v>3</v>
      </c>
      <c r="J20" s="62" t="n">
        <v>1</v>
      </c>
      <c r="K20" s="62" t="n">
        <v>2</v>
      </c>
      <c r="L20" s="62" t="n">
        <v>1</v>
      </c>
      <c r="M20" s="62" t="n">
        <v>5</v>
      </c>
      <c r="N20" s="62" t="n">
        <v>1</v>
      </c>
      <c r="O20" s="62" t="n">
        <v>5</v>
      </c>
      <c r="P20" s="62" t="n">
        <v>1</v>
      </c>
      <c r="Q20" s="63">
        <f>SUM(F20:P20)</f>
        <v/>
      </c>
      <c r="R20" s="64">
        <f>+SUMPRODUCT(F$10:P$10,F20:P20)/5</f>
        <v/>
      </c>
      <c r="S20" s="65">
        <f>IF(R20&lt;=0.6,"BAJO IMPACTO",IF(R20&lt;=0.8,"MEDIO IMPACTO RECOMENDABLE EVALUARLO EN EL RIESGO",IF(R20&lt;=1,"ALTO IMPACTO OBLIGATORIO ARTICULARLA A UNO DE LOS RIESGOS")))</f>
        <v/>
      </c>
      <c r="T20" s="14" t="n"/>
    </row>
    <row r="21" hidden="1" ht="85.5" customHeight="1">
      <c r="A21" s="309" t="inlineStr">
        <is>
          <t>ARTICULAR CON LAS AMENAZAS DEL PROCESO (A11)</t>
        </is>
      </c>
      <c r="B21" s="312" t="inlineStr">
        <is>
          <t xml:space="preserve">D16. Información radicada virtualmente sin los parámetros establecidos legales y de calidad (documentos originales sin firmas; pagos de seguridad social alterados, soportes incompletos), lo cual genera reprocesos en el momento de la revisión de la cuenta para pago. </t>
        </is>
      </c>
      <c r="C21" s="61" t="n">
        <v>0</v>
      </c>
      <c r="D21" s="307" t="n"/>
      <c r="E21" s="307" t="n"/>
      <c r="F21" s="62" t="n">
        <v>3</v>
      </c>
      <c r="G21" s="62" t="n">
        <v>1</v>
      </c>
      <c r="H21" s="62" t="n">
        <v>5</v>
      </c>
      <c r="I21" s="62" t="n">
        <v>2</v>
      </c>
      <c r="J21" s="62" t="n">
        <v>1</v>
      </c>
      <c r="K21" s="62" t="n">
        <v>1</v>
      </c>
      <c r="L21" s="62" t="n">
        <v>1</v>
      </c>
      <c r="M21" s="62" t="n">
        <v>5</v>
      </c>
      <c r="N21" s="62" t="n">
        <v>2</v>
      </c>
      <c r="O21" s="62" t="n">
        <v>5</v>
      </c>
      <c r="P21" s="62" t="n">
        <v>2</v>
      </c>
      <c r="Q21" s="63">
        <f>SUM(F21:P21)</f>
        <v/>
      </c>
      <c r="R21" s="64">
        <f>+SUMPRODUCT(F$10:P$10,F21:P21)/5</f>
        <v/>
      </c>
      <c r="S21" s="65">
        <f>IF(R21&lt;=0.6,"BAJO IMPACTO",IF(R21&lt;=0.8,"MEDIO IMPACTO RECOMENDABLE EVALUARLO EN EL RIESGO",IF(R21&lt;=1,"ALTO IMPACTO OBLIGATORIO ARTICULARLA A UNO DE LOS RIESGOS")))</f>
        <v/>
      </c>
      <c r="T21" s="14" t="n"/>
    </row>
    <row r="22" ht="25.5" customHeight="1">
      <c r="A22" s="306" t="n"/>
      <c r="B22" s="311" t="inlineStr">
        <is>
          <t>D10. Falta de actualización de la información documentada del proceso y la continuidad en la aplicación de los nuevos controles y prácticas establecidas</t>
        </is>
      </c>
      <c r="C22" s="61" t="n">
        <v>1</v>
      </c>
      <c r="D22" s="307" t="n"/>
      <c r="E22" s="307" t="n"/>
      <c r="F22" s="62" t="n">
        <v>3</v>
      </c>
      <c r="G22" s="62" t="n">
        <v>2</v>
      </c>
      <c r="H22" s="62" t="n">
        <v>5</v>
      </c>
      <c r="I22" s="62" t="n">
        <v>3</v>
      </c>
      <c r="J22" s="62" t="n">
        <v>1</v>
      </c>
      <c r="K22" s="62" t="n">
        <v>4</v>
      </c>
      <c r="L22" s="62" t="n">
        <v>2</v>
      </c>
      <c r="M22" s="62" t="n">
        <v>4</v>
      </c>
      <c r="N22" s="62" t="n">
        <v>5</v>
      </c>
      <c r="O22" s="62" t="n">
        <v>5</v>
      </c>
      <c r="P22" s="62" t="n">
        <v>2</v>
      </c>
      <c r="Q22" s="63">
        <f>SUM(F22:P22)</f>
        <v/>
      </c>
      <c r="R22" s="64">
        <f>+SUMPRODUCT(F$10:P$10,F22:P22)/5</f>
        <v/>
      </c>
      <c r="S22" s="65">
        <f>IF(R22&lt;=0.6,"BAJO IMPACTO",IF(R22&lt;=0.8,"MEDIO IMPACTO RECOMENDABLE EVALUARLO EN EL RIESGO",IF(R22&lt;=1,"ALTO IMPACTO OBLIGATORIO ARTICULARLA A UNO DE LOS RIESGOS")))</f>
        <v/>
      </c>
      <c r="T22" s="14" t="n"/>
    </row>
    <row r="23" hidden="1" ht="25.5" customHeight="1">
      <c r="A23" s="306" t="n">
        <v>17</v>
      </c>
      <c r="B23" s="144" t="inlineStr">
        <is>
          <t>D13. No se realizó planificación para priorizar las actividades laborales para el trabajo desde casa, lo cual genero (sobre carga laboral y estrés en los funcionarios).</t>
        </is>
      </c>
      <c r="C23" s="61" t="n">
        <v>0</v>
      </c>
      <c r="D23" s="307" t="n"/>
      <c r="E23" s="307" t="n"/>
      <c r="F23" s="62" t="n">
        <v>2</v>
      </c>
      <c r="G23" s="62" t="n">
        <v>2</v>
      </c>
      <c r="H23" s="62" t="n">
        <v>4</v>
      </c>
      <c r="I23" s="62" t="n">
        <v>2</v>
      </c>
      <c r="J23" s="62" t="n">
        <v>1</v>
      </c>
      <c r="K23" s="62" t="n">
        <v>2</v>
      </c>
      <c r="L23" s="62" t="n">
        <v>2</v>
      </c>
      <c r="M23" s="62" t="n">
        <v>3</v>
      </c>
      <c r="N23" s="62" t="n">
        <v>3</v>
      </c>
      <c r="O23" s="62" t="n">
        <v>2</v>
      </c>
      <c r="P23" s="62" t="n">
        <v>1</v>
      </c>
      <c r="Q23" s="63">
        <f>SUM(F23:P23)</f>
        <v/>
      </c>
      <c r="R23" s="64">
        <f>+SUMPRODUCT(F$10:P$10,F23:P23)/5</f>
        <v/>
      </c>
      <c r="S23" s="65">
        <f>IF(R23&lt;=0.6,"BAJO IMPACTO",IF(R23&lt;=0.8,"MEDIO IMPACTO RECOMENDABLE EVALUARLO EN EL RIESGO",IF(R23&lt;=1,"ALTO IMPACTO OBLIGATORIO ARTICULARLA A UNO DE LOS RIESGOS")))</f>
        <v/>
      </c>
      <c r="T23" s="14" t="n"/>
    </row>
    <row r="24" hidden="1" ht="38.25" customHeight="1">
      <c r="A24" s="306" t="inlineStr">
        <is>
          <t>ELIMINAR</t>
        </is>
      </c>
      <c r="B24" s="144" t="inlineStr">
        <is>
          <t>D11. No se asegura el análisis y evaluación de los resultados generados a traves del  seguimiento y medición de los indicadores establecidos para el proceso que asegure el cumplimiento de metas.</t>
        </is>
      </c>
      <c r="C24" s="61" t="n">
        <v>0</v>
      </c>
      <c r="D24" s="307" t="n"/>
      <c r="E24" s="307" t="n"/>
      <c r="F24" s="62" t="n">
        <v>1</v>
      </c>
      <c r="G24" s="62" t="n">
        <v>1</v>
      </c>
      <c r="H24" s="62" t="n">
        <v>3</v>
      </c>
      <c r="I24" s="62" t="n">
        <v>1</v>
      </c>
      <c r="J24" s="62" t="n">
        <v>1</v>
      </c>
      <c r="K24" s="62" t="n">
        <v>1</v>
      </c>
      <c r="L24" s="62" t="n">
        <v>1</v>
      </c>
      <c r="M24" s="62" t="n">
        <v>3</v>
      </c>
      <c r="N24" s="62" t="n">
        <v>5</v>
      </c>
      <c r="O24" s="62" t="n">
        <v>4</v>
      </c>
      <c r="P24" s="62" t="n">
        <v>1</v>
      </c>
      <c r="Q24" s="63">
        <f>SUM(F24:P24)</f>
        <v/>
      </c>
      <c r="R24" s="64">
        <f>+SUMPRODUCT(F$10:P$10,F24:P24)/5</f>
        <v/>
      </c>
      <c r="S24" s="65">
        <f>IF(R24&lt;=0.6,"BAJO IMPACTO",IF(R24&lt;=0.8,"MEDIO IMPACTO RECOMENDABLE EVALUARLO EN EL RIESGO",IF(R24&lt;=1,"ALTO IMPACTO OBLIGATORIO ARTICULARLA A UNO DE LOS RIESGOS")))</f>
        <v/>
      </c>
      <c r="T24" s="14" t="n"/>
    </row>
    <row r="25" ht="48.75" customHeight="1">
      <c r="A25" s="306" t="n"/>
      <c r="B25" s="145" t="inlineStr">
        <is>
          <t>D12. Reprocesos en el área financiera por falta de interpretación y desconocimiento de los procesos referente a los códigos presupuestales de la universidad para la planificación del presupuesto y compra (objeto del gasto a adquirir por el área solicitante).</t>
        </is>
      </c>
      <c r="C25" s="61" t="n">
        <v>1</v>
      </c>
      <c r="D25" s="307" t="n"/>
      <c r="E25" s="307" t="n"/>
      <c r="F25" s="62" t="n">
        <v>1</v>
      </c>
      <c r="G25" s="62" t="n">
        <v>1</v>
      </c>
      <c r="H25" s="62" t="n">
        <v>3</v>
      </c>
      <c r="I25" s="62" t="n">
        <v>1</v>
      </c>
      <c r="J25" s="62" t="n">
        <v>1</v>
      </c>
      <c r="K25" s="62" t="n">
        <v>3</v>
      </c>
      <c r="L25" s="62" t="n">
        <v>3</v>
      </c>
      <c r="M25" s="62" t="n">
        <v>2</v>
      </c>
      <c r="N25" s="62" t="n">
        <v>3</v>
      </c>
      <c r="O25" s="62" t="n">
        <v>3</v>
      </c>
      <c r="P25" s="62" t="n">
        <v>2</v>
      </c>
      <c r="Q25" s="63">
        <f>SUM(F25:P25)</f>
        <v/>
      </c>
      <c r="R25" s="64">
        <f>+SUMPRODUCT(F$10:P$10,F25:P25)/5</f>
        <v/>
      </c>
      <c r="S25" s="65">
        <f>IF(R25&lt;=0.6,"BAJO IMPACTO",IF(R25&lt;=0.8,"MEDIO IMPACTO RECOMENDABLE EVALUARLO EN EL RIESGO",IF(R25&lt;=1,"ALTO IMPACTO OBLIGATORIO ARTICULARLA A UNO DE LOS RIESGOS")))</f>
        <v/>
      </c>
      <c r="T25" s="14" t="n"/>
    </row>
    <row r="26" ht="42.75" customHeight="1">
      <c r="A26" s="306" t="n"/>
      <c r="B26" s="60" t="inlineStr">
        <is>
          <t xml:space="preserve">D13. Dificultad en la recuperación de la cartera de estudiantes a los cuales  se les aplicó el beneficio de gratuidad de matricula y que NO fueron beneficiados por el Ministerio de Educación nacional a partir del IIPA 2021 en adelante. </t>
        </is>
      </c>
      <c r="C26" s="61" t="n">
        <v>1</v>
      </c>
      <c r="D26" s="307" t="n"/>
      <c r="E26" s="307" t="n"/>
      <c r="F26" s="62" t="n">
        <v>1</v>
      </c>
      <c r="G26" s="62" t="n">
        <v>5</v>
      </c>
      <c r="H26" s="62" t="n">
        <v>5</v>
      </c>
      <c r="I26" s="62" t="n">
        <v>5</v>
      </c>
      <c r="J26" s="62" t="n">
        <v>4</v>
      </c>
      <c r="K26" s="62" t="n">
        <v>5</v>
      </c>
      <c r="L26" s="62" t="n">
        <v>4</v>
      </c>
      <c r="M26" s="62" t="n">
        <v>1</v>
      </c>
      <c r="N26" s="62" t="n">
        <v>5</v>
      </c>
      <c r="O26" s="62" t="n">
        <v>4</v>
      </c>
      <c r="P26" s="62" t="n">
        <v>3</v>
      </c>
      <c r="Q26" s="63">
        <f>SUM(F26:P26)</f>
        <v/>
      </c>
      <c r="R26" s="64">
        <f>+SUMPRODUCT(F$10:P$10,F26:P26)/5</f>
        <v/>
      </c>
      <c r="S26" s="65">
        <f>IF(R26&lt;=0.6,"BAJO IMPACTO",IF(R26&lt;=0.8,"MEDIO IMPACTO RECOMENDABLE EVALUARLO EN EL RIESGO",IF(R26&lt;=1,"ALTO IMPACTO OBLIGATORIO ARTICULARLA A UNO DE LOS RIESGOS")))</f>
        <v/>
      </c>
      <c r="T26" s="14" t="n"/>
    </row>
    <row r="27" ht="42.75" customHeight="1">
      <c r="A27" s="306" t="n"/>
      <c r="B27" s="60" t="inlineStr">
        <is>
          <t xml:space="preserve">D14.No se cuenta con una herramienta o software contable que permita articular toda la información presupuestal, contable y tesoral, además de los procesos de contratación y demás información susceptible a nivel financiero para la organización. </t>
        </is>
      </c>
      <c r="C27" s="61" t="n">
        <v>1</v>
      </c>
      <c r="D27" s="307" t="n"/>
      <c r="E27" s="307" t="n"/>
      <c r="F27" s="62" t="n">
        <v>1</v>
      </c>
      <c r="G27" s="62" t="n">
        <v>5</v>
      </c>
      <c r="H27" s="62" t="n">
        <v>5</v>
      </c>
      <c r="I27" s="62" t="n">
        <v>4</v>
      </c>
      <c r="J27" s="62" t="n">
        <v>2</v>
      </c>
      <c r="K27" s="62" t="n">
        <v>5</v>
      </c>
      <c r="L27" s="62" t="n">
        <v>3</v>
      </c>
      <c r="M27" s="62" t="n">
        <v>5</v>
      </c>
      <c r="N27" s="62" t="n">
        <v>5</v>
      </c>
      <c r="O27" s="62" t="n">
        <v>5</v>
      </c>
      <c r="P27" s="62" t="n">
        <v>3</v>
      </c>
      <c r="Q27" s="63">
        <f>SUM(F27:P27)</f>
        <v/>
      </c>
      <c r="R27" s="64">
        <f>+SUMPRODUCT(F$10:P$10,F27:P27)/5</f>
        <v/>
      </c>
      <c r="S27" s="65">
        <f>IF(R27&lt;=0.6,"BAJO IMPACTO",IF(R27&lt;=0.8,"MEDIO IMPACTO RECOMENDABLE EVALUARLO EN EL RIESGO",IF(R27&lt;=1,"ALTO IMPACTO OBLIGATORIO ARTICULARLA A UNO DE LOS RIESGOS")))</f>
        <v/>
      </c>
      <c r="T27" s="14" t="n"/>
    </row>
    <row r="28">
      <c r="A28" s="306" t="n"/>
      <c r="B28" s="72" t="inlineStr">
        <is>
          <t>AMENAZAS</t>
        </is>
      </c>
      <c r="C28" s="69" t="n"/>
      <c r="D28" s="69" t="n"/>
      <c r="E28" s="69" t="n"/>
      <c r="F28" s="69" t="n"/>
      <c r="G28" s="69" t="n"/>
      <c r="H28" s="69" t="n"/>
      <c r="I28" s="69" t="n"/>
      <c r="J28" s="69" t="n"/>
      <c r="K28" s="69" t="n"/>
      <c r="L28" s="69" t="n"/>
      <c r="M28" s="69" t="n"/>
      <c r="N28" s="69" t="n"/>
      <c r="O28" s="69" t="n"/>
      <c r="P28" s="69" t="n"/>
      <c r="Q28" s="70" t="n"/>
      <c r="R28" s="70" t="n"/>
      <c r="S28" s="71" t="n"/>
      <c r="T28" s="14" t="n"/>
    </row>
    <row r="29" ht="25.5" customHeight="1">
      <c r="A29" s="306" t="n"/>
      <c r="B29" s="60" t="inlineStr">
        <is>
          <t>A1. No Giro oportuno de las entidades externas de los aportes ordinarios y aportes con destinación especifica a la Universidad de Cundinamarca.</t>
        </is>
      </c>
      <c r="C29" s="61" t="n">
        <v>1</v>
      </c>
      <c r="D29" s="307" t="n"/>
      <c r="E29" s="307" t="n"/>
      <c r="F29" s="62" t="n">
        <v>2</v>
      </c>
      <c r="G29" s="62" t="n">
        <v>2</v>
      </c>
      <c r="H29" s="62" t="n">
        <v>4</v>
      </c>
      <c r="I29" s="62" t="n">
        <v>4</v>
      </c>
      <c r="J29" s="62" t="n">
        <v>2</v>
      </c>
      <c r="K29" s="62" t="n">
        <v>2</v>
      </c>
      <c r="L29" s="62" t="n">
        <v>2</v>
      </c>
      <c r="M29" s="62" t="n">
        <v>2</v>
      </c>
      <c r="N29" s="62" t="n">
        <v>3</v>
      </c>
      <c r="O29" s="62" t="n">
        <v>3</v>
      </c>
      <c r="P29" s="62" t="n">
        <v>2</v>
      </c>
      <c r="Q29" s="63">
        <f>SUM(F29:P29)</f>
        <v/>
      </c>
      <c r="R29" s="64">
        <f>+SUMPRODUCT(F$10:P$10,F29:P29)/5</f>
        <v/>
      </c>
      <c r="S29" s="65">
        <f>IF(R29&lt;=0.6,"BAJO IMPACTO",IF(R29&lt;=0.8,"MEDIO IMPACTO RECOMENDABLE EVALUARLO EN EL RIESGO",IF(R29&lt;=1,"ALTO IMPACTO OBLIGATORIO ARTICULARLA A UNO DE LOS RIESGOS")))</f>
        <v/>
      </c>
      <c r="T29" s="14" t="n"/>
    </row>
    <row r="30" hidden="1" ht="51" customHeight="1">
      <c r="A30" s="306" t="inlineStr">
        <is>
          <t>eliminar</t>
        </is>
      </c>
      <c r="B30" s="216" t="inlineStr">
        <is>
          <t>A2. Falta trámite oportuno para el ingreso de los recursos de los diferentes entes externos (convenios o contratos) que aseguren la transferencia de recurso para los Fondos de Extensión y proyectos especiales, Fondo Académico y Centro Académico Deportivo CAD a la Universidad de Cundinamarca.</t>
        </is>
      </c>
      <c r="C30" s="61" t="n">
        <v>0</v>
      </c>
      <c r="D30" s="307" t="n"/>
      <c r="E30" s="307" t="n"/>
      <c r="F30" s="62" t="n">
        <v>2</v>
      </c>
      <c r="G30" s="62" t="n">
        <v>2</v>
      </c>
      <c r="H30" s="62" t="n">
        <v>2</v>
      </c>
      <c r="I30" s="62" t="n">
        <v>2</v>
      </c>
      <c r="J30" s="62" t="n">
        <v>2</v>
      </c>
      <c r="K30" s="62" t="n">
        <v>2</v>
      </c>
      <c r="L30" s="62" t="n">
        <v>2</v>
      </c>
      <c r="M30" s="62" t="n">
        <v>2</v>
      </c>
      <c r="N30" s="62" t="n">
        <v>2</v>
      </c>
      <c r="O30" s="62" t="n">
        <v>2</v>
      </c>
      <c r="P30" s="62" t="n">
        <v>2</v>
      </c>
      <c r="Q30" s="63">
        <f>SUM(F30:P30)</f>
        <v/>
      </c>
      <c r="R30" s="64">
        <f>+SUMPRODUCT(F$10:P$10,F30:P30)/5</f>
        <v/>
      </c>
      <c r="S30" s="65">
        <f>IF(R30&lt;=0.6,"BAJO IMPACTO",IF(R30&lt;=0.8,"MEDIO IMPACTO RECOMENDABLE EVALUARLO EN EL RIESGO",IF(R30&lt;=1,"ALTO IMPACTO OBLIGATORIO ARTICULARLA A UNO DE LOS RIESGOS")))</f>
        <v/>
      </c>
      <c r="T30" s="14" t="n"/>
    </row>
    <row r="31" ht="33" customHeight="1">
      <c r="A31" s="306" t="n"/>
      <c r="B31" s="60" t="inlineStr">
        <is>
          <t xml:space="preserve">A3. Incumplimiento por parte de los estudiantes en el pago de matrícula fraccionada y beneficios de gratuidad en la matricula. </t>
        </is>
      </c>
      <c r="C31" s="61" t="n">
        <v>1</v>
      </c>
      <c r="D31" s="307" t="n"/>
      <c r="E31" s="307" t="n"/>
      <c r="F31" s="62" t="n">
        <v>2</v>
      </c>
      <c r="G31" s="62" t="n">
        <v>2</v>
      </c>
      <c r="H31" s="62" t="n">
        <v>2</v>
      </c>
      <c r="I31" s="62" t="n">
        <v>5</v>
      </c>
      <c r="J31" s="62" t="n">
        <v>3</v>
      </c>
      <c r="K31" s="62" t="n">
        <v>3</v>
      </c>
      <c r="L31" s="62" t="n">
        <v>3</v>
      </c>
      <c r="M31" s="62" t="n">
        <v>2</v>
      </c>
      <c r="N31" s="62" t="n">
        <v>5</v>
      </c>
      <c r="O31" s="62" t="n">
        <v>3</v>
      </c>
      <c r="P31" s="62" t="n">
        <v>2</v>
      </c>
      <c r="Q31" s="63">
        <f>SUM(F31:P31)</f>
        <v/>
      </c>
      <c r="R31" s="64">
        <f>+SUMPRODUCT(F$10:P$10,F31:P31)/5</f>
        <v/>
      </c>
      <c r="S31" s="65">
        <f>IF(R31&lt;=0.6,"BAJO IMPACTO",IF(R31&lt;=0.8,"MEDIO IMPACTO RECOMENDABLE EVALUARLO EN EL RIESGO",IF(R31&lt;=1,"ALTO IMPACTO OBLIGATORIO ARTICULARLA A UNO DE LOS RIESGOS")))</f>
        <v/>
      </c>
      <c r="T31" s="14" t="n"/>
    </row>
    <row r="32" ht="42" customHeight="1">
      <c r="A32" s="306" t="n"/>
      <c r="B32" s="60" t="inlineStr">
        <is>
          <t>A4. Presencia de virus, pandemias, desastres naturales, declaración de estado de emergencia nacionales e internacionales.</t>
        </is>
      </c>
      <c r="C32" s="61" t="n">
        <v>1</v>
      </c>
      <c r="D32" s="307" t="n"/>
      <c r="E32" s="307" t="n"/>
      <c r="F32" s="62" t="n">
        <v>5</v>
      </c>
      <c r="G32" s="62" t="n">
        <v>3</v>
      </c>
      <c r="H32" s="62" t="n">
        <v>2</v>
      </c>
      <c r="I32" s="62" t="n">
        <v>5</v>
      </c>
      <c r="J32" s="62" t="n">
        <v>1</v>
      </c>
      <c r="K32" s="62" t="n">
        <v>1</v>
      </c>
      <c r="L32" s="62" t="n">
        <v>1</v>
      </c>
      <c r="M32" s="62" t="n">
        <v>5</v>
      </c>
      <c r="N32" s="62" t="n">
        <v>2</v>
      </c>
      <c r="O32" s="62" t="n">
        <v>5</v>
      </c>
      <c r="P32" s="62" t="n">
        <v>2</v>
      </c>
      <c r="Q32" s="63">
        <f>SUM(F32:P32)</f>
        <v/>
      </c>
      <c r="R32" s="64">
        <f>+SUMPRODUCT(F$10:P$10,F32:P32)/5</f>
        <v/>
      </c>
      <c r="S32" s="65">
        <f>IF(R32&lt;=0.6,"BAJO IMPACTO",IF(R32&lt;=0.8,"MEDIO IMPACTO RECOMENDABLE EVALUARLO EN EL RIESGO",IF(R32&lt;=1,"ALTO IMPACTO OBLIGATORIO ARTICULARLA A UNO DE LOS RIESGOS")))</f>
        <v/>
      </c>
      <c r="T32" s="14" t="n"/>
    </row>
    <row r="33" ht="25.5" customHeight="1">
      <c r="A33" s="306" t="n"/>
      <c r="B33" s="60" t="inlineStr">
        <is>
          <t>A5. Conflictos por interpretación y aplicación  de normas transitorias emitidas por contingencias  con efecto de aplicación inmediata.</t>
        </is>
      </c>
      <c r="C33" s="61" t="n">
        <v>1</v>
      </c>
      <c r="D33" s="307" t="n"/>
      <c r="E33" s="307" t="n"/>
      <c r="F33" s="62" t="n">
        <v>5</v>
      </c>
      <c r="G33" s="62" t="n">
        <v>2</v>
      </c>
      <c r="H33" s="62" t="n">
        <v>5</v>
      </c>
      <c r="I33" s="62" t="n">
        <v>5</v>
      </c>
      <c r="J33" s="62" t="n">
        <v>1</v>
      </c>
      <c r="K33" s="62" t="n">
        <v>3</v>
      </c>
      <c r="L33" s="62" t="n">
        <v>3</v>
      </c>
      <c r="M33" s="62" t="n">
        <v>5</v>
      </c>
      <c r="N33" s="62" t="n">
        <v>4</v>
      </c>
      <c r="O33" s="62" t="n">
        <v>5</v>
      </c>
      <c r="P33" s="62" t="n">
        <v>2</v>
      </c>
      <c r="Q33" s="63">
        <f>SUM(F33:P33)</f>
        <v/>
      </c>
      <c r="R33" s="64">
        <f>+SUMPRODUCT(F$10:P$10,F33:P33)/5</f>
        <v/>
      </c>
      <c r="S33" s="65">
        <f>IF(R33&lt;=0.6,"BAJO IMPACTO",IF(R33&lt;=0.8,"MEDIO IMPACTO RECOMENDABLE EVALUARLO EN EL RIESGO",IF(R33&lt;=1,"ALTO IMPACTO OBLIGATORIO ARTICULARLA A UNO DE LOS RIESGOS")))</f>
        <v/>
      </c>
      <c r="T33" s="14" t="n"/>
    </row>
    <row r="34" hidden="1" ht="25.5" customHeight="1">
      <c r="A34" s="306" t="inlineStr">
        <is>
          <t>eliminar</t>
        </is>
      </c>
      <c r="B34" s="216" t="inlineStr">
        <is>
          <t>A6.Algunas partes interesadas no cuentan con mecanismos digitales para que la Universidad le realice los pagos.</t>
        </is>
      </c>
      <c r="C34" s="61" t="n">
        <v>0</v>
      </c>
      <c r="D34" s="307" t="n"/>
      <c r="E34" s="307" t="n"/>
      <c r="F34" s="62" t="n">
        <v>1</v>
      </c>
      <c r="G34" s="62" t="n">
        <v>1</v>
      </c>
      <c r="H34" s="62" t="n">
        <v>1</v>
      </c>
      <c r="I34" s="62" t="n">
        <v>2</v>
      </c>
      <c r="J34" s="62" t="n">
        <v>1</v>
      </c>
      <c r="K34" s="62" t="n">
        <v>1</v>
      </c>
      <c r="L34" s="62" t="n">
        <v>1</v>
      </c>
      <c r="M34" s="62" t="n">
        <v>1</v>
      </c>
      <c r="N34" s="62" t="n">
        <v>2</v>
      </c>
      <c r="O34" s="62" t="n">
        <v>2</v>
      </c>
      <c r="P34" s="62" t="n">
        <v>1</v>
      </c>
      <c r="Q34" s="63">
        <f>SUM(F34:P34)</f>
        <v/>
      </c>
      <c r="R34" s="64">
        <f>+SUMPRODUCT(F$10:P$10,F34:P34)/5</f>
        <v/>
      </c>
      <c r="S34" s="65">
        <f>IF(R34&lt;=0.6,"BAJO IMPACTO",IF(R34&lt;=0.8,"MEDIO IMPACTO RECOMENDABLE EVALUARLO EN EL RIESGO",IF(R34&lt;=1,"ALTO IMPACTO OBLIGATORIO ARTICULARLA A UNO DE LOS RIESGOS")))</f>
        <v/>
      </c>
      <c r="T34" s="14" t="n"/>
    </row>
    <row r="35" hidden="1" ht="38.25" customHeight="1">
      <c r="A35" s="306" t="n">
        <v>9</v>
      </c>
      <c r="B35" s="144" t="inlineStr">
        <is>
          <t>A7. Demoras en los pagos mediante la prestación del servicio desde trabajo en casa por fallas de  factores externos tales como ( fallas en:  Internet, portales bancarios, fluido eléctrico).</t>
        </is>
      </c>
      <c r="C35" s="61" t="n">
        <v>0</v>
      </c>
      <c r="D35" s="307" t="n"/>
      <c r="E35" s="307" t="n"/>
      <c r="F35" s="62" t="n">
        <v>2</v>
      </c>
      <c r="G35" s="62" t="n">
        <v>2</v>
      </c>
      <c r="H35" s="62" t="n">
        <v>2</v>
      </c>
      <c r="I35" s="62" t="n">
        <v>2</v>
      </c>
      <c r="J35" s="62" t="n">
        <v>2</v>
      </c>
      <c r="K35" s="62" t="n">
        <v>2</v>
      </c>
      <c r="L35" s="62" t="n">
        <v>2</v>
      </c>
      <c r="M35" s="62" t="n">
        <v>3</v>
      </c>
      <c r="N35" s="62" t="n">
        <v>2</v>
      </c>
      <c r="O35" s="62" t="n">
        <v>4</v>
      </c>
      <c r="P35" s="62" t="n">
        <v>2</v>
      </c>
      <c r="Q35" s="63">
        <f>SUM(F35:P35)</f>
        <v/>
      </c>
      <c r="R35" s="64">
        <f>+SUMPRODUCT(F$10:P$10,F35:P35)/5</f>
        <v/>
      </c>
      <c r="S35" s="65">
        <f>IF(R35&lt;=0.6,"BAJO IMPACTO",IF(R35&lt;=0.8,"MEDIO IMPACTO RECOMENDABLE EVALUARLO EN EL RIESGO",IF(R35&lt;=1,"ALTO IMPACTO OBLIGATORIO ARTICULARLA A UNO DE LOS RIESGOS")))</f>
        <v/>
      </c>
      <c r="T35" s="14" t="n"/>
    </row>
    <row r="36" hidden="1" ht="25.5" customHeight="1">
      <c r="A36" s="306" t="inlineStr">
        <is>
          <t>eliminar</t>
        </is>
      </c>
      <c r="B36" s="217" t="inlineStr">
        <is>
          <t>A7.Ley de garantías elección presidencial a realizarse en la vigencia 2022</t>
        </is>
      </c>
      <c r="C36" s="61" t="n">
        <v>0</v>
      </c>
      <c r="D36" s="307" t="n"/>
      <c r="E36" s="307" t="n"/>
      <c r="F36" s="62" t="n">
        <v>4</v>
      </c>
      <c r="G36" s="62" t="n">
        <v>2</v>
      </c>
      <c r="H36" s="62" t="n">
        <v>5</v>
      </c>
      <c r="I36" s="62" t="n">
        <v>2</v>
      </c>
      <c r="J36" s="62" t="n">
        <v>2</v>
      </c>
      <c r="K36" s="62" t="n">
        <v>2</v>
      </c>
      <c r="L36" s="62" t="n">
        <v>2</v>
      </c>
      <c r="M36" s="62" t="n">
        <v>4</v>
      </c>
      <c r="N36" s="62" t="n">
        <v>4</v>
      </c>
      <c r="O36" s="62" t="n">
        <v>4</v>
      </c>
      <c r="P36" s="62" t="n">
        <v>1</v>
      </c>
      <c r="Q36" s="63">
        <f>SUM(F36:P36)</f>
        <v/>
      </c>
      <c r="R36" s="64">
        <f>+SUMPRODUCT(F$10:P$10,F36:P36)/5</f>
        <v/>
      </c>
      <c r="S36" s="65">
        <f>IF(R36&lt;=0.6,"BAJO IMPACTO",IF(R36&lt;=0.8,"MEDIO IMPACTO RECOMENDABLE EVALUARLO EN EL RIESGO",IF(R36&lt;=1,"ALTO IMPACTO OBLIGATORIO ARTICULARLA A UNO DE LOS RIESGOS")))</f>
        <v/>
      </c>
      <c r="T36" s="14" t="n"/>
    </row>
    <row r="37" ht="25.5" customHeight="1">
      <c r="A37" s="306" t="n"/>
      <c r="B37" s="60" t="inlineStr">
        <is>
          <t>A8.  Afectación en la prestación del servicio por actividades de asonadas tales como: paros, bloqueos, etc.</t>
        </is>
      </c>
      <c r="C37" s="61" t="n">
        <v>1</v>
      </c>
      <c r="D37" s="307" t="n"/>
      <c r="E37" s="307" t="n"/>
      <c r="F37" s="62" t="n">
        <v>2</v>
      </c>
      <c r="G37" s="62" t="n">
        <v>1</v>
      </c>
      <c r="H37" s="62" t="n">
        <v>3</v>
      </c>
      <c r="I37" s="62" t="n">
        <v>3</v>
      </c>
      <c r="J37" s="62" t="n">
        <v>1</v>
      </c>
      <c r="K37" s="62" t="n">
        <v>3</v>
      </c>
      <c r="L37" s="62" t="n">
        <v>1</v>
      </c>
      <c r="M37" s="62" t="n">
        <v>3</v>
      </c>
      <c r="N37" s="62" t="n">
        <v>3</v>
      </c>
      <c r="O37" s="62" t="n">
        <v>3</v>
      </c>
      <c r="P37" s="62" t="n">
        <v>1</v>
      </c>
      <c r="Q37" s="63">
        <f>SUM(F37:P37)</f>
        <v/>
      </c>
      <c r="R37" s="64">
        <f>+SUMPRODUCT(F$10:P$10,F37:P37)/5</f>
        <v/>
      </c>
      <c r="S37" s="65">
        <f>IF(R37&lt;=0.6,"BAJO IMPACTO",IF(R37&lt;=0.8,"MEDIO IMPACTO RECOMENDABLE EVALUARLO EN EL RIESGO",IF(R37&lt;=1,"ALTO IMPACTO OBLIGATORIO ARTICULARLA A UNO DE LOS RIESGOS")))</f>
        <v/>
      </c>
      <c r="T37" s="14" t="n"/>
    </row>
    <row r="38" ht="51" customHeight="1">
      <c r="A38" s="306" t="n"/>
      <c r="B38" s="145" t="inlineStr">
        <is>
          <t>A9. Falla de conectividad en las contingencias que se puedan llegar a presentar por eventos inesperados, los cuales puedan afectar la prestación normal del servicio, en modalidad presencial, teletrabajo o trabajo desde casa. (Equipos, Internet, software, hardware).</t>
        </is>
      </c>
      <c r="C38" s="61" t="n">
        <v>1</v>
      </c>
      <c r="D38" s="307" t="n"/>
      <c r="E38" s="307" t="n"/>
      <c r="F38" s="62" t="n">
        <v>5</v>
      </c>
      <c r="G38" s="62" t="n">
        <v>2</v>
      </c>
      <c r="H38" s="62" t="n">
        <v>5</v>
      </c>
      <c r="I38" s="62" t="n">
        <v>5</v>
      </c>
      <c r="J38" s="62" t="n">
        <v>1</v>
      </c>
      <c r="K38" s="62" t="n">
        <v>2</v>
      </c>
      <c r="L38" s="62" t="n">
        <v>2</v>
      </c>
      <c r="M38" s="62" t="n">
        <v>5</v>
      </c>
      <c r="N38" s="62" t="n">
        <v>3</v>
      </c>
      <c r="O38" s="62" t="n">
        <v>5</v>
      </c>
      <c r="P38" s="62" t="n">
        <v>2</v>
      </c>
      <c r="Q38" s="63">
        <f>SUM(F38:P38)</f>
        <v/>
      </c>
      <c r="R38" s="64">
        <f>+SUMPRODUCT(F$10:P$10,F38:P38)/5</f>
        <v/>
      </c>
      <c r="S38" s="65">
        <f>IF(R38&lt;=0.6,"BAJO IMPACTO",IF(R38&lt;=0.8,"MEDIO IMPACTO RECOMENDABLE EVALUARLO EN EL RIESGO",IF(R38&lt;=1,"ALTO IMPACTO OBLIGATORIO ARTICULARLA A UNO DE LOS RIESGOS")))</f>
        <v/>
      </c>
      <c r="T38" s="14" t="n"/>
    </row>
    <row r="39" ht="51" customHeight="1">
      <c r="A39" s="309" t="n"/>
      <c r="B39" s="726" t="inlineStr">
        <is>
          <t xml:space="preserve">A11. Información radicada virtualmente sin los parámetros establecidos legales y de calidad (documentos originales sin firmas; pagos de seguridad social alterados, soportes incompletos), lo cual genera reprocesos en el momento de la revisión de la cuenta para pago. </t>
        </is>
      </c>
      <c r="C39" s="61" t="n">
        <v>1</v>
      </c>
      <c r="D39" s="307" t="n"/>
      <c r="E39" s="307" t="n"/>
      <c r="F39" s="62" t="n">
        <v>3</v>
      </c>
      <c r="G39" s="62" t="n">
        <v>1</v>
      </c>
      <c r="H39" s="62" t="n">
        <v>5</v>
      </c>
      <c r="I39" s="62" t="n">
        <v>2</v>
      </c>
      <c r="J39" s="62" t="n">
        <v>1</v>
      </c>
      <c r="K39" s="62" t="n">
        <v>1</v>
      </c>
      <c r="L39" s="62" t="n">
        <v>1</v>
      </c>
      <c r="M39" s="62" t="n">
        <v>5</v>
      </c>
      <c r="N39" s="62" t="n">
        <v>2</v>
      </c>
      <c r="O39" s="62" t="n">
        <v>5</v>
      </c>
      <c r="P39" s="62" t="n">
        <v>2</v>
      </c>
      <c r="Q39" s="63">
        <f>SUM(F39:P39)</f>
        <v/>
      </c>
      <c r="R39" s="64">
        <f>+SUMPRODUCT(F$10:P$10,F39:P39)/5</f>
        <v/>
      </c>
      <c r="S39" s="65">
        <f>IF(R39&lt;=0.6,"BAJO IMPACTO",IF(R39&lt;=0.8,"MEDIO IMPACTO RECOMENDABLE EVALUARLO EN EL RIESGO",IF(R39&lt;=1,"ALTO IMPACTO OBLIGATORIO ARTICULARLA A UNO DE LOS RIESGOS")))</f>
        <v/>
      </c>
      <c r="T39" s="14" t="n"/>
    </row>
    <row r="40" ht="45.75" customHeight="1">
      <c r="A40" s="309" t="n"/>
      <c r="B40" s="145" t="inlineStr">
        <is>
          <t>A12. Afectación en los saldos y la revelación de información contable por falta de gestión en el cobro, recuperación y seguimiento de las diferentes carteras a nivel institucional (No se incluye carteras por gratuidad)</t>
        </is>
      </c>
      <c r="C40" s="61" t="n">
        <v>1</v>
      </c>
      <c r="D40" s="307" t="n"/>
      <c r="E40" s="307" t="n"/>
      <c r="F40" s="62" t="n">
        <v>1</v>
      </c>
      <c r="G40" s="62" t="n">
        <v>1</v>
      </c>
      <c r="H40" s="62" t="n">
        <v>5</v>
      </c>
      <c r="I40" s="62" t="n">
        <v>1</v>
      </c>
      <c r="J40" s="62" t="n">
        <v>1</v>
      </c>
      <c r="K40" s="62" t="n">
        <v>3</v>
      </c>
      <c r="L40" s="62" t="n">
        <v>1</v>
      </c>
      <c r="M40" s="62" t="n">
        <v>1</v>
      </c>
      <c r="N40" s="62" t="n">
        <v>3</v>
      </c>
      <c r="O40" s="62" t="n">
        <v>3</v>
      </c>
      <c r="P40" s="62" t="n">
        <v>1</v>
      </c>
      <c r="Q40" s="63">
        <f>SUM(F40:P40)</f>
        <v/>
      </c>
      <c r="R40" s="64">
        <f>+SUMPRODUCT(F$10:P$10,F40:P40)/5</f>
        <v/>
      </c>
      <c r="S40" s="65">
        <f>IF(R40&lt;=0.6,"BAJO IMPACTO",IF(R40&lt;=0.8,"MEDIO IMPACTO RECOMENDABLE EVALUARLO EN EL RIESGO",IF(R40&lt;=1,"ALTO IMPACTO OBLIGATORIO ARTICULARLA A UNO DE LOS RIESGOS")))</f>
        <v/>
      </c>
      <c r="T40" s="14" t="n"/>
    </row>
    <row r="41">
      <c r="A41" s="306" t="n"/>
      <c r="B41" s="72" t="inlineStr">
        <is>
          <t>FORTALEZAS</t>
        </is>
      </c>
      <c r="C41" s="73" t="n"/>
      <c r="D41" s="73" t="n"/>
      <c r="E41" s="73" t="n"/>
      <c r="F41" s="73" t="n"/>
      <c r="G41" s="73" t="n"/>
      <c r="H41" s="73" t="n"/>
      <c r="I41" s="73" t="n"/>
      <c r="J41" s="73" t="n"/>
      <c r="K41" s="73" t="n"/>
      <c r="L41" s="73" t="n"/>
      <c r="M41" s="73" t="n"/>
      <c r="N41" s="73" t="n"/>
      <c r="O41" s="73" t="n"/>
      <c r="P41" s="73" t="n"/>
      <c r="Q41" s="74" t="n"/>
      <c r="R41" s="74" t="n"/>
      <c r="S41" s="75" t="n"/>
      <c r="T41" s="14" t="n"/>
    </row>
    <row r="42" ht="42" customHeight="1">
      <c r="A42" s="306" t="n"/>
      <c r="B42" s="145" t="inlineStr">
        <is>
          <t>F1. Plataformas y Herramientas digitales (gestasoft, office 365 e Integradoc)</t>
        </is>
      </c>
      <c r="C42" s="61" t="n">
        <v>1</v>
      </c>
      <c r="D42" s="307" t="n"/>
      <c r="E42" s="307" t="n"/>
      <c r="F42" s="62" t="n">
        <v>5</v>
      </c>
      <c r="G42" s="62" t="n">
        <v>3</v>
      </c>
      <c r="H42" s="62" t="n">
        <v>3</v>
      </c>
      <c r="I42" s="62" t="n">
        <v>5</v>
      </c>
      <c r="J42" s="62" t="n">
        <v>2</v>
      </c>
      <c r="K42" s="62" t="n">
        <v>4</v>
      </c>
      <c r="L42" s="62" t="n">
        <v>4</v>
      </c>
      <c r="M42" s="62" t="n">
        <v>5</v>
      </c>
      <c r="N42" s="62" t="n">
        <v>5</v>
      </c>
      <c r="O42" s="62" t="n">
        <v>5</v>
      </c>
      <c r="P42" s="62" t="n">
        <v>3</v>
      </c>
      <c r="Q42" s="63">
        <f>SUM(F42:P42)</f>
        <v/>
      </c>
      <c r="R42" s="64">
        <f>+SUMPRODUCT(F$10:P$10,F42:P42)/5</f>
        <v/>
      </c>
      <c r="S42" s="65">
        <f>IF(R42&lt;=0.6,"BAJO IMPACTO",IF(R42&lt;=0.8,"MEDIO IMPACTO RECOMENDABLE EVALUARLO",IF(R42&lt;=1,"ALTO IMPACTO OBLIGATORIO ARTICULARLA A UNA DE LAS OPORTUNIDADES")))</f>
        <v/>
      </c>
      <c r="T42" s="14" t="n"/>
    </row>
    <row r="43" ht="38.25" customHeight="1">
      <c r="A43" s="306" t="n"/>
      <c r="B43" s="60" t="inlineStr">
        <is>
          <t>F2. El proceso cuenta con personal idóneo y dispuesto a brindar soluciones oportunas, con alto grado de compromiso para el cumplimiento de los objetivos del proceso, dando cumplimiento a lo establecido en la normativa legal.</t>
        </is>
      </c>
      <c r="C43" s="61" t="n">
        <v>1</v>
      </c>
      <c r="D43" s="307" t="n"/>
      <c r="E43" s="307" t="n"/>
      <c r="F43" s="62" t="n">
        <v>3</v>
      </c>
      <c r="G43" s="62" t="n">
        <v>3</v>
      </c>
      <c r="H43" s="62" t="n">
        <v>5</v>
      </c>
      <c r="I43" s="62" t="n">
        <v>3</v>
      </c>
      <c r="J43" s="62" t="n">
        <v>1</v>
      </c>
      <c r="K43" s="62" t="n">
        <v>2</v>
      </c>
      <c r="L43" s="62" t="n">
        <v>2</v>
      </c>
      <c r="M43" s="62" t="n">
        <v>5</v>
      </c>
      <c r="N43" s="62" t="n">
        <v>4</v>
      </c>
      <c r="O43" s="62" t="n">
        <v>5</v>
      </c>
      <c r="P43" s="62" t="n">
        <v>1</v>
      </c>
      <c r="Q43" s="63">
        <f>SUM(F43:P43)</f>
        <v/>
      </c>
      <c r="R43" s="64">
        <f>+SUMPRODUCT(F$10:P$10,F43:P43)/5</f>
        <v/>
      </c>
      <c r="S43" s="65">
        <f>IF(R43&lt;=0.6,"BAJO IMPACTO",IF(R43&lt;=0.8,"MEDIO IMPACTO RECOMENDABLE EVALUARLO",IF(R43&lt;=1,"ALTO IMPACTO OBLIGATORIO ARTICULARLA A UNA DE LAS OPORTUNIDADES")))</f>
        <v/>
      </c>
      <c r="T43" s="14" t="n"/>
    </row>
    <row r="44" ht="25.5" customHeight="1">
      <c r="A44" s="309" t="n"/>
      <c r="B44" s="60" t="inlineStr">
        <is>
          <t>F3. Capacitación y actualización constante por parte del personal asignado al proceso en cuanto al conocimiento de la normatividad aplicable al proceso.</t>
        </is>
      </c>
      <c r="C44" s="61" t="n">
        <v>1</v>
      </c>
      <c r="D44" s="307" t="n"/>
      <c r="E44" s="307" t="n"/>
      <c r="F44" s="62" t="n">
        <v>1</v>
      </c>
      <c r="G44" s="62" t="n">
        <v>1</v>
      </c>
      <c r="H44" s="62" t="n">
        <v>3</v>
      </c>
      <c r="I44" s="62" t="n">
        <v>1</v>
      </c>
      <c r="J44" s="62" t="n">
        <v>1</v>
      </c>
      <c r="K44" s="62" t="n">
        <v>1</v>
      </c>
      <c r="L44" s="62" t="n">
        <v>1</v>
      </c>
      <c r="M44" s="62" t="n">
        <v>5</v>
      </c>
      <c r="N44" s="62" t="n">
        <v>5</v>
      </c>
      <c r="O44" s="62" t="n">
        <v>5</v>
      </c>
      <c r="P44" s="62" t="n">
        <v>1</v>
      </c>
      <c r="Q44" s="63">
        <f>SUM(F44:P44)</f>
        <v/>
      </c>
      <c r="R44" s="64">
        <f>+SUMPRODUCT(F$10:P$10,F44:P44)/5</f>
        <v/>
      </c>
      <c r="S44" s="65">
        <f>IF(R44&lt;=0.6,"BAJO IMPACTO",IF(R44&lt;=0.8,"MEDIO IMPACTO RECOMENDABLE EVALUARLO",IF(R44&lt;=1,"ALTO IMPACTO OBLIGATORIO ARTICULARLA A UNA DE LAS OPORTUNIDADES")))</f>
        <v/>
      </c>
      <c r="T44" s="14" t="n"/>
    </row>
    <row r="45" hidden="1">
      <c r="A45" s="306" t="n">
        <v>6</v>
      </c>
      <c r="B45" s="144" t="inlineStr">
        <is>
          <t>F4. Se realizan capacitaciones e inducciones a los funcionarios del proceso.</t>
        </is>
      </c>
      <c r="C45" s="61" t="n">
        <v>0</v>
      </c>
      <c r="D45" s="307" t="n"/>
      <c r="E45" s="307" t="n"/>
      <c r="F45" s="62" t="n">
        <v>1</v>
      </c>
      <c r="G45" s="62" t="n">
        <v>1</v>
      </c>
      <c r="H45" s="62" t="n">
        <v>3</v>
      </c>
      <c r="I45" s="62" t="n">
        <v>1</v>
      </c>
      <c r="J45" s="62" t="n">
        <v>1</v>
      </c>
      <c r="K45" s="62" t="n">
        <v>1</v>
      </c>
      <c r="L45" s="62" t="n">
        <v>1</v>
      </c>
      <c r="M45" s="62" t="n">
        <v>5</v>
      </c>
      <c r="N45" s="62" t="n">
        <v>3</v>
      </c>
      <c r="O45" s="62" t="n">
        <v>5</v>
      </c>
      <c r="P45" s="62" t="n">
        <v>1</v>
      </c>
      <c r="Q45" s="63">
        <f>SUM(F45:P45)</f>
        <v/>
      </c>
      <c r="R45" s="64">
        <f>+SUMPRODUCT(F$10:P$10,F45:P45)/5</f>
        <v/>
      </c>
      <c r="S45" s="65">
        <f>IF(R45&lt;=0.6,"BAJO IMPACTO",IF(R45&lt;=0.8,"MEDIO IMPACTO RECOMENDABLE EVALUARLO",IF(R45&lt;=1,"ALTO IMPACTO OBLIGATORIO ARTICULARLA A UNA DE LAS OPORTUNIDADES")))</f>
        <v/>
      </c>
      <c r="T45" s="14" t="n"/>
    </row>
    <row r="46" hidden="1">
      <c r="A46" s="306" t="inlineStr">
        <is>
          <t>ELIMINAR 7</t>
        </is>
      </c>
      <c r="B46" s="144" t="inlineStr">
        <is>
          <t>F4. Están plenamente establecidos los canales de comunicación internos y externos.</t>
        </is>
      </c>
      <c r="C46" s="61" t="n">
        <v>0</v>
      </c>
      <c r="D46" s="307" t="n"/>
      <c r="E46" s="307" t="n"/>
      <c r="F46" s="62" t="n">
        <v>5</v>
      </c>
      <c r="G46" s="62" t="n">
        <v>1</v>
      </c>
      <c r="H46" s="62" t="n">
        <v>4</v>
      </c>
      <c r="I46" s="62" t="n">
        <v>5</v>
      </c>
      <c r="J46" s="62" t="n">
        <v>1</v>
      </c>
      <c r="K46" s="62" t="n">
        <v>1</v>
      </c>
      <c r="L46" s="62" t="n">
        <v>1</v>
      </c>
      <c r="M46" s="62" t="n">
        <v>3</v>
      </c>
      <c r="N46" s="62" t="n">
        <v>3</v>
      </c>
      <c r="O46" s="62" t="n">
        <v>4</v>
      </c>
      <c r="P46" s="62" t="n">
        <v>1</v>
      </c>
      <c r="Q46" s="63">
        <f>SUM(F46:P46)</f>
        <v/>
      </c>
      <c r="R46" s="64">
        <f>+SUMPRODUCT(F$10:P$10,F46:P46)/5</f>
        <v/>
      </c>
      <c r="S46" s="65">
        <f>IF(R46&lt;=0.6,"BAJO IMPACTO",IF(R46&lt;=0.8,"MEDIO IMPACTO RECOMENDABLE EVALUARLO",IF(R46&lt;=1,"ALTO IMPACTO OBLIGATORIO ARTICULARLA A UNA DE LAS OPORTUNIDADES")))</f>
        <v/>
      </c>
      <c r="T46" s="14" t="n"/>
    </row>
    <row r="47" ht="25.5" customHeight="1">
      <c r="A47" s="306" t="n"/>
      <c r="B47" s="145" t="inlineStr">
        <is>
          <t>F5. Se cuenta con una planeación adecuada lo cual permite identificar y comunicar los cambios del proceso a todas las oficinas, mediante los planes de trabajo.</t>
        </is>
      </c>
      <c r="C47" s="61" t="n">
        <v>1</v>
      </c>
      <c r="D47" s="307" t="n"/>
      <c r="E47" s="307" t="n"/>
      <c r="F47" s="62" t="n">
        <v>1</v>
      </c>
      <c r="G47" s="62" t="n">
        <v>1</v>
      </c>
      <c r="H47" s="62" t="n">
        <v>5</v>
      </c>
      <c r="I47" s="62" t="n">
        <v>3</v>
      </c>
      <c r="J47" s="62" t="n">
        <v>1</v>
      </c>
      <c r="K47" s="62" t="n">
        <v>1</v>
      </c>
      <c r="L47" s="62" t="n">
        <v>1</v>
      </c>
      <c r="M47" s="62" t="n">
        <v>4</v>
      </c>
      <c r="N47" s="62" t="n">
        <v>1</v>
      </c>
      <c r="O47" s="62" t="n">
        <v>5</v>
      </c>
      <c r="P47" s="62" t="n">
        <v>1</v>
      </c>
      <c r="Q47" s="63">
        <f>SUM(F47:P47)</f>
        <v/>
      </c>
      <c r="R47" s="64">
        <f>+SUMPRODUCT(F$10:P$10,F47:P47)/5</f>
        <v/>
      </c>
      <c r="S47" s="65">
        <f>IF(R47&lt;=0.6,"BAJO IMPACTO",IF(R47&lt;=0.8,"MEDIO IMPACTO RECOMENDABLE EVALUARLO",IF(R47&lt;=1,"ALTO IMPACTO OBLIGATORIO ARTICULARLA A UNA DE LAS OPORTUNIDADES")))</f>
        <v/>
      </c>
      <c r="T47" s="14" t="n"/>
    </row>
    <row r="48" ht="25.5" customHeight="1">
      <c r="A48" s="306" t="n"/>
      <c r="B48" s="60" t="inlineStr">
        <is>
          <t>F6. Aprovechamiento de las capacitaciones brindadas por la Contaduría General de la Nación en actualización de normatividad general que aplica al proceso.</t>
        </is>
      </c>
      <c r="C48" s="61" t="n">
        <v>1</v>
      </c>
      <c r="D48" s="307" t="n"/>
      <c r="E48" s="307" t="n"/>
      <c r="F48" s="62" t="n">
        <v>1</v>
      </c>
      <c r="G48" s="62" t="n">
        <v>1</v>
      </c>
      <c r="H48" s="62" t="n">
        <v>1</v>
      </c>
      <c r="I48" s="62" t="n">
        <v>1</v>
      </c>
      <c r="J48" s="62" t="n">
        <v>1</v>
      </c>
      <c r="K48" s="62" t="n">
        <v>1</v>
      </c>
      <c r="L48" s="62" t="n">
        <v>1</v>
      </c>
      <c r="M48" s="62" t="n">
        <v>1</v>
      </c>
      <c r="N48" s="62" t="n">
        <v>1</v>
      </c>
      <c r="O48" s="62" t="n">
        <v>5</v>
      </c>
      <c r="P48" s="62" t="n">
        <v>1</v>
      </c>
      <c r="Q48" s="63">
        <f>SUM(F48:P48)</f>
        <v/>
      </c>
      <c r="R48" s="64">
        <f>+SUMPRODUCT(F$10:P$10,F48:P48)/5</f>
        <v/>
      </c>
      <c r="S48" s="65">
        <f>IF(R48&lt;=0.6,"BAJO IMPACTO",IF(R48&lt;=0.8,"MEDIO IMPACTO RECOMENDABLE EVALUARLO",IF(R48&lt;=1,"ALTO IMPACTO OBLIGATORIO ARTICULARLA A UNA DE LAS OPORTUNIDADES")))</f>
        <v/>
      </c>
      <c r="T48" s="14" t="n"/>
    </row>
    <row r="49" ht="25.5" customHeight="1">
      <c r="A49" s="306" t="n"/>
      <c r="B49" s="60" t="inlineStr">
        <is>
          <t>F7. Se implementa la digitalización y recepción de trámites por medio de herramientas tecnológicas.</t>
        </is>
      </c>
      <c r="C49" s="61" t="n">
        <v>1</v>
      </c>
      <c r="D49" s="307" t="n"/>
      <c r="E49" s="307" t="n"/>
      <c r="F49" s="62" t="n">
        <v>5</v>
      </c>
      <c r="G49" s="62" t="n">
        <v>1</v>
      </c>
      <c r="H49" s="62" t="n">
        <v>1</v>
      </c>
      <c r="I49" s="62" t="n">
        <v>5</v>
      </c>
      <c r="J49" s="62" t="n">
        <v>1</v>
      </c>
      <c r="K49" s="62" t="n">
        <v>1</v>
      </c>
      <c r="L49" s="62" t="n">
        <v>1</v>
      </c>
      <c r="M49" s="62" t="n">
        <v>5</v>
      </c>
      <c r="N49" s="62" t="n">
        <v>5</v>
      </c>
      <c r="O49" s="62" t="n">
        <v>5</v>
      </c>
      <c r="P49" s="62" t="n">
        <v>1</v>
      </c>
      <c r="Q49" s="63">
        <f>SUM(F49:P49)</f>
        <v/>
      </c>
      <c r="R49" s="64">
        <f>+SUMPRODUCT(F$10:P$10,F49:P49)/5</f>
        <v/>
      </c>
      <c r="S49" s="65">
        <f>IF(R49&lt;=0.6,"BAJO IMPACTO",IF(R49&lt;=0.8,"MEDIO IMPACTO RECOMENDABLE EVALUARLO",IF(R49&lt;=1,"ALTO IMPACTO OBLIGATORIO ARTICULARLA A UNA DE LAS OPORTUNIDADES")))</f>
        <v/>
      </c>
      <c r="T49" s="14" t="n"/>
    </row>
    <row r="50" ht="28.5" customHeight="1">
      <c r="A50" s="306" t="n"/>
      <c r="B50" s="60" t="inlineStr">
        <is>
          <t>F8.Los funcionarios tienen alto grado de adaptación al cambio frente a las contingencias.</t>
        </is>
      </c>
      <c r="C50" s="61" t="n">
        <v>1</v>
      </c>
      <c r="D50" s="307" t="n"/>
      <c r="E50" s="307" t="n"/>
      <c r="F50" s="62" t="n">
        <v>5</v>
      </c>
      <c r="G50" s="62" t="n">
        <v>1</v>
      </c>
      <c r="H50" s="62" t="n">
        <v>1</v>
      </c>
      <c r="I50" s="62" t="n">
        <v>5</v>
      </c>
      <c r="J50" s="62" t="n">
        <v>1</v>
      </c>
      <c r="K50" s="62" t="n">
        <v>1</v>
      </c>
      <c r="L50" s="62" t="n">
        <v>1</v>
      </c>
      <c r="M50" s="62" t="n">
        <v>5</v>
      </c>
      <c r="N50" s="62" t="n">
        <v>5</v>
      </c>
      <c r="O50" s="62" t="n">
        <v>5</v>
      </c>
      <c r="P50" s="62" t="n">
        <v>1</v>
      </c>
      <c r="Q50" s="63">
        <f>SUM(F50:P50)</f>
        <v/>
      </c>
      <c r="R50" s="64">
        <f>+SUMPRODUCT(F$10:P$10,F50:P50)/5</f>
        <v/>
      </c>
      <c r="S50" s="65">
        <f>IF(R50&lt;=0.6,"BAJO IMPACTO",IF(R50&lt;=0.8,"MEDIO IMPACTO RECOMENDABLE EVALUARLO",IF(R50&lt;=1,"ALTO IMPACTO OBLIGATORIO ARTICULARLA A UNA DE LAS OPORTUNIDADES")))</f>
        <v/>
      </c>
      <c r="T50" s="14" t="n"/>
    </row>
    <row r="51" ht="42" customHeight="1">
      <c r="A51" s="306" t="n"/>
      <c r="B51" s="60" t="inlineStr">
        <is>
          <t xml:space="preserve">F9. Equipo de trabajo multidisciplinario, comprometido con alta capacidad de interacción y trabajo en equipo. </t>
        </is>
      </c>
      <c r="C51" s="61" t="n">
        <v>1</v>
      </c>
      <c r="D51" s="307" t="n"/>
      <c r="E51" s="307" t="n"/>
      <c r="F51" s="62" t="n">
        <v>5</v>
      </c>
      <c r="G51" s="62" t="n">
        <v>1</v>
      </c>
      <c r="H51" s="62" t="n">
        <v>1</v>
      </c>
      <c r="I51" s="62" t="n">
        <v>5</v>
      </c>
      <c r="J51" s="62" t="n">
        <v>1</v>
      </c>
      <c r="K51" s="62" t="n">
        <v>1</v>
      </c>
      <c r="L51" s="62" t="n">
        <v>1</v>
      </c>
      <c r="M51" s="62" t="n">
        <v>5</v>
      </c>
      <c r="N51" s="62" t="n">
        <v>5</v>
      </c>
      <c r="O51" s="62" t="n">
        <v>5</v>
      </c>
      <c r="P51" s="62" t="n">
        <v>1</v>
      </c>
      <c r="Q51" s="63">
        <f>SUM(F51:P51)</f>
        <v/>
      </c>
      <c r="R51" s="64">
        <f>+SUMPRODUCT(F$10:P$10,F51:P51)/5</f>
        <v/>
      </c>
      <c r="S51" s="65">
        <f>IF(R51&lt;=0.6,"BAJO IMPACTO",IF(R51&lt;=0.8,"MEDIO IMPACTO RECOMENDABLE EVALUARLO",IF(R51&lt;=1,"ALTO IMPACTO OBLIGATORIO ARTICULARLA A UNA DE LAS OPORTUNIDADES")))</f>
        <v/>
      </c>
      <c r="T51" s="14" t="n"/>
    </row>
    <row r="52" hidden="1" ht="38.25" customHeight="1">
      <c r="A52" s="306" t="inlineStr">
        <is>
          <t>ELIMINAR 17</t>
        </is>
      </c>
      <c r="B52" s="144" t="inlineStr">
        <is>
          <t>F10. Digitalización del procedimiento AFIP21 devolución de matrícula en el aplicativo Gestasoft facilitando el proceso a los estudiantes, no requieren aportar recibo de pago de matrícula y pueden hacer seguimiento de su trámite desde el usuario académico.</t>
        </is>
      </c>
      <c r="C52" s="61" t="n">
        <v>0</v>
      </c>
      <c r="D52" s="307" t="n"/>
      <c r="E52" s="307" t="n"/>
      <c r="F52" s="62" t="n">
        <v>5</v>
      </c>
      <c r="G52" s="62" t="n">
        <v>2</v>
      </c>
      <c r="H52" s="62" t="n">
        <v>4</v>
      </c>
      <c r="I52" s="62" t="n">
        <v>5</v>
      </c>
      <c r="J52" s="62" t="n">
        <v>4</v>
      </c>
      <c r="K52" s="62" t="n">
        <v>2</v>
      </c>
      <c r="L52" s="62" t="n">
        <v>2</v>
      </c>
      <c r="M52" s="62" t="n">
        <v>2</v>
      </c>
      <c r="N52" s="62" t="n">
        <v>4</v>
      </c>
      <c r="O52" s="62" t="n">
        <v>3</v>
      </c>
      <c r="P52" s="62" t="n">
        <v>1</v>
      </c>
      <c r="Q52" s="63">
        <f>SUM(F52:P52)</f>
        <v/>
      </c>
      <c r="R52" s="64">
        <f>+SUMPRODUCT(F$10:P$10,F52:P52)/5</f>
        <v/>
      </c>
      <c r="S52" s="65">
        <f>IF(R52&lt;=0.6,"BAJO IMPACTO",IF(R52&lt;=0.8,"MEDIO IMPACTO RECOMENDABLE EVALUARLO",IF(R52&lt;=1,"ALTO IMPACTO OBLIGATORIO ARTICULARLA A UNA DE LAS OPORTUNIDADES")))</f>
        <v/>
      </c>
      <c r="T52" s="14" t="n"/>
    </row>
    <row r="53" ht="63" customHeight="1">
      <c r="A53" s="309" t="n"/>
      <c r="B53" s="60" t="inlineStr">
        <is>
          <t>F11. El proceso realiza de forma periódica el análisis y gestión de estandarización, optimización y/o digitalización de procedimientos y trámites en las diferentes herramientas tecnológicas dentro del componente de mejora continua.</t>
        </is>
      </c>
      <c r="C53" s="61" t="n">
        <v>1</v>
      </c>
      <c r="D53" s="307" t="n"/>
      <c r="E53" s="307" t="n"/>
      <c r="F53" s="62" t="n">
        <v>2</v>
      </c>
      <c r="G53" s="62" t="n">
        <v>2</v>
      </c>
      <c r="H53" s="62" t="n">
        <v>5</v>
      </c>
      <c r="I53" s="62" t="n">
        <v>4</v>
      </c>
      <c r="J53" s="62" t="n">
        <v>2</v>
      </c>
      <c r="K53" s="62" t="n">
        <v>2</v>
      </c>
      <c r="L53" s="62" t="n">
        <v>2</v>
      </c>
      <c r="M53" s="62" t="n">
        <v>5</v>
      </c>
      <c r="N53" s="62" t="n">
        <v>5</v>
      </c>
      <c r="O53" s="62" t="n">
        <v>3</v>
      </c>
      <c r="P53" s="62" t="n">
        <v>2</v>
      </c>
      <c r="Q53" s="63">
        <f>SUM(F53:P53)</f>
        <v/>
      </c>
      <c r="R53" s="64">
        <f>+SUMPRODUCT(F$10:P$10,F53:P53)/5</f>
        <v/>
      </c>
      <c r="S53" s="65">
        <f>IF(R53&lt;=0.6,"BAJO IMPACTO",IF(R53&lt;=0.8,"MEDIO IMPACTO RECOMENDABLE EVALUARLO",IF(R53&lt;=1,"ALTO IMPACTO OBLIGATORIO ARTICULARLA A UNA DE LAS OPORTUNIDADES")))</f>
        <v/>
      </c>
      <c r="T53" s="14" t="n"/>
    </row>
    <row r="54">
      <c r="A54" s="306" t="n"/>
      <c r="B54" s="60" t="inlineStr">
        <is>
          <t>F12. El proceso hace uso de la oferta de pasantes que tiene la universidad.</t>
        </is>
      </c>
      <c r="C54" s="61" t="n">
        <v>1</v>
      </c>
      <c r="D54" s="307" t="n"/>
      <c r="E54" s="307" t="n"/>
      <c r="F54" s="62" t="n">
        <v>5</v>
      </c>
      <c r="G54" s="62" t="n">
        <v>1</v>
      </c>
      <c r="H54" s="62" t="n">
        <v>1</v>
      </c>
      <c r="I54" s="62" t="n">
        <v>5</v>
      </c>
      <c r="J54" s="62" t="n">
        <v>3</v>
      </c>
      <c r="K54" s="62" t="n">
        <v>1</v>
      </c>
      <c r="L54" s="62" t="n">
        <v>1</v>
      </c>
      <c r="M54" s="62" t="n">
        <v>2</v>
      </c>
      <c r="N54" s="62" t="n">
        <v>2</v>
      </c>
      <c r="O54" s="62" t="n">
        <v>3</v>
      </c>
      <c r="P54" s="62" t="n">
        <v>1</v>
      </c>
      <c r="Q54" s="63">
        <f>SUM(F54:P54)</f>
        <v/>
      </c>
      <c r="R54" s="64">
        <f>+SUMPRODUCT(F$10:P$10,F54:P54)/5</f>
        <v/>
      </c>
      <c r="S54" s="65">
        <f>IF(R54&lt;=0.6,"BAJO IMPACTO",IF(R54&lt;=0.8,"MEDIO IMPACTO RECOMENDABLE EVALUARLO",IF(R54&lt;=1,"ALTO IMPACTO OBLIGATORIO ARTICULARLA A UNA DE LAS OPORTUNIDADES")))</f>
        <v/>
      </c>
      <c r="T54" s="14" t="n"/>
    </row>
    <row r="55" ht="40.5" customHeight="1">
      <c r="A55" s="309" t="n"/>
      <c r="B55" s="145" t="inlineStr">
        <is>
          <t>F13. El proceso evalúa cambios y realiza reingeniería a sus procesos  con las áreas de la dirección financiera.</t>
        </is>
      </c>
      <c r="C55" s="61" t="n">
        <v>1</v>
      </c>
      <c r="D55" s="307" t="n"/>
      <c r="E55" s="307" t="n"/>
      <c r="F55" s="62" t="n">
        <v>2</v>
      </c>
      <c r="G55" s="62" t="n">
        <v>4</v>
      </c>
      <c r="H55" s="62" t="n">
        <v>5</v>
      </c>
      <c r="I55" s="62" t="n">
        <v>4</v>
      </c>
      <c r="J55" s="62" t="n">
        <v>2</v>
      </c>
      <c r="K55" s="62" t="n">
        <v>5</v>
      </c>
      <c r="L55" s="62" t="n">
        <v>4</v>
      </c>
      <c r="M55" s="62" t="n">
        <v>4</v>
      </c>
      <c r="N55" s="62" t="n">
        <v>5</v>
      </c>
      <c r="O55" s="62" t="n">
        <v>5</v>
      </c>
      <c r="P55" s="62" t="n">
        <v>2</v>
      </c>
      <c r="Q55" s="63">
        <f>SUM(F55:P55)</f>
        <v/>
      </c>
      <c r="R55" s="64">
        <f>+SUMPRODUCT(F$10:P$10,F55:P55)/5</f>
        <v/>
      </c>
      <c r="S55" s="65">
        <f>IF(R55&lt;=0.6,"BAJO IMPACTO",IF(R55&lt;=0.8,"MEDIO IMPACTO RECOMENDABLE EVALUARLO",IF(R55&lt;=1,"ALTO IMPACTO OBLIGATORIO ARTICULARLA A UNA DE LAS OPORTUNIDADES")))</f>
        <v/>
      </c>
      <c r="T55" s="14" t="n"/>
    </row>
    <row r="56">
      <c r="A56" s="306" t="n"/>
      <c r="B56" s="72" t="inlineStr">
        <is>
          <t>OPORTUNIDADES</t>
        </is>
      </c>
      <c r="C56" s="73" t="n"/>
      <c r="D56" s="73" t="n"/>
      <c r="E56" s="73" t="n"/>
      <c r="F56" s="73" t="n"/>
      <c r="G56" s="73" t="n"/>
      <c r="H56" s="73" t="n"/>
      <c r="I56" s="73" t="n"/>
      <c r="J56" s="73" t="n"/>
      <c r="K56" s="73" t="n"/>
      <c r="L56" s="73" t="n"/>
      <c r="M56" s="73" t="n"/>
      <c r="N56" s="73" t="n"/>
      <c r="O56" s="73" t="n"/>
      <c r="P56" s="73" t="n"/>
      <c r="Q56" s="74" t="n"/>
      <c r="R56" s="74" t="n"/>
      <c r="S56" s="75" t="n"/>
      <c r="T56" s="14" t="n"/>
    </row>
    <row r="57" ht="25.5" customHeight="1">
      <c r="A57" s="306" t="n"/>
      <c r="B57" s="60" t="inlineStr">
        <is>
          <t>O1. Capacitación permanente a los directivos del área financiera con entidades altamente calificadas (Contaduría General entre otros).</t>
        </is>
      </c>
      <c r="C57" s="61" t="n">
        <v>1</v>
      </c>
      <c r="D57" s="307" t="n"/>
      <c r="E57" s="307" t="n"/>
      <c r="F57" s="62" t="n">
        <v>1</v>
      </c>
      <c r="G57" s="62" t="n">
        <v>1</v>
      </c>
      <c r="H57" s="62" t="n">
        <v>1</v>
      </c>
      <c r="I57" s="62" t="n">
        <v>1</v>
      </c>
      <c r="J57" s="62" t="n">
        <v>1</v>
      </c>
      <c r="K57" s="62" t="n">
        <v>1</v>
      </c>
      <c r="L57" s="62" t="n">
        <v>1</v>
      </c>
      <c r="M57" s="62" t="n">
        <v>1</v>
      </c>
      <c r="N57" s="62" t="n">
        <v>1</v>
      </c>
      <c r="O57" s="62" t="n">
        <v>5</v>
      </c>
      <c r="P57" s="62" t="n">
        <v>1</v>
      </c>
      <c r="Q57" s="63">
        <f>SUM(F57:P57)</f>
        <v/>
      </c>
      <c r="R57" s="64">
        <f>+SUMPRODUCT(F$10:P$10,F57:P57)/5</f>
        <v/>
      </c>
      <c r="S57" s="65">
        <f>IF(R57&lt;=0.6,"BAJO IMPACTO",IF(R57&lt;=0.8,"MEDIO IMPACTO RECOMENDABLE EVALUARLO",IF(R57&lt;=1,"ALTO IMPACTO OBLIGATORIO ARTICULARLA A UNA DE LAS OPORTUNIDADES")))</f>
        <v/>
      </c>
      <c r="T57" s="14" t="n"/>
    </row>
    <row r="58" ht="43.5" customHeight="1">
      <c r="A58" s="309" t="n"/>
      <c r="B58" s="60" t="inlineStr">
        <is>
          <t xml:space="preserve">O2. Posibilidad de actualización tecnológica.(plataformas Bancarias / portal de pagos) </t>
        </is>
      </c>
      <c r="C58" s="61" t="n">
        <v>1</v>
      </c>
      <c r="D58" s="307" t="n"/>
      <c r="E58" s="307" t="n"/>
      <c r="F58" s="62" t="n">
        <v>5</v>
      </c>
      <c r="G58" s="62" t="n">
        <v>1</v>
      </c>
      <c r="H58" s="62" t="n">
        <v>5</v>
      </c>
      <c r="I58" s="62" t="n">
        <v>5</v>
      </c>
      <c r="J58" s="62" t="n">
        <v>1</v>
      </c>
      <c r="K58" s="62" t="n">
        <v>1</v>
      </c>
      <c r="L58" s="62" t="n">
        <v>1</v>
      </c>
      <c r="M58" s="62" t="n">
        <v>5</v>
      </c>
      <c r="N58" s="62" t="n">
        <v>5</v>
      </c>
      <c r="O58" s="62" t="n">
        <v>5</v>
      </c>
      <c r="P58" s="62" t="n">
        <v>1</v>
      </c>
      <c r="Q58" s="63">
        <f>SUM(F58:P58)</f>
        <v/>
      </c>
      <c r="R58" s="64">
        <f>+SUMPRODUCT(F$10:P$10,F58:P58)/5</f>
        <v/>
      </c>
      <c r="S58" s="65">
        <f>IF(R58&lt;=0.6,"BAJO IMPACTO",IF(R58&lt;=0.8,"MEDIO IMPACTO RECOMENDABLE EVALUARLO",IF(R58&lt;=1,"ALTO IMPACTO OBLIGATORIO ARTICULARLA A UNA DE LAS OPORTUNIDADES")))</f>
        <v/>
      </c>
      <c r="T58" s="14" t="n"/>
    </row>
    <row r="59" ht="25.5" customHeight="1">
      <c r="A59" s="306" t="n"/>
      <c r="B59" s="60" t="inlineStr">
        <is>
          <t>O3.Gestión con entidades bancarias para lograr la ejecución de pagos a la comunidad en general de forma oportuna</t>
        </is>
      </c>
      <c r="C59" s="61" t="n">
        <v>1</v>
      </c>
      <c r="D59" s="307" t="n"/>
      <c r="E59" s="307" t="n"/>
      <c r="F59" s="62" t="n">
        <v>5</v>
      </c>
      <c r="G59" s="62" t="n">
        <v>2</v>
      </c>
      <c r="H59" s="62" t="n">
        <v>4</v>
      </c>
      <c r="I59" s="62" t="n">
        <v>5</v>
      </c>
      <c r="J59" s="62" t="n">
        <v>3</v>
      </c>
      <c r="K59" s="62" t="n">
        <v>3</v>
      </c>
      <c r="L59" s="62" t="n">
        <v>2</v>
      </c>
      <c r="M59" s="62" t="n">
        <v>3</v>
      </c>
      <c r="N59" s="62" t="n">
        <v>5</v>
      </c>
      <c r="O59" s="62" t="n">
        <v>5</v>
      </c>
      <c r="P59" s="62" t="n">
        <v>2</v>
      </c>
      <c r="Q59" s="63">
        <f>SUM(F59:P59)</f>
        <v/>
      </c>
      <c r="R59" s="64">
        <f>+SUMPRODUCT(F$10:P$10,F59:P59)/5</f>
        <v/>
      </c>
      <c r="S59" s="65">
        <f>IF(R59&lt;=0.6,"BAJO IMPACTO",IF(R59&lt;=0.8,"MEDIO IMPACTO RECOMENDABLE EVALUARLO",IF(R59&lt;=1,"ALTO IMPACTO OBLIGATORIO ARTICULARLA A UNA DE LAS OPORTUNIDADES")))</f>
        <v/>
      </c>
      <c r="T59" s="14" t="n"/>
    </row>
    <row r="60" ht="39" customHeight="1" thickBot="1">
      <c r="A60" s="306" t="n"/>
      <c r="B60" s="313" t="inlineStr">
        <is>
          <t>O4. Adecuar herramientas estadísticas para crear Dashboard de información financiera</t>
        </is>
      </c>
      <c r="C60" s="314" t="n">
        <v>1</v>
      </c>
      <c r="D60" s="315" t="n"/>
      <c r="E60" s="315" t="n"/>
      <c r="F60" s="316" t="n">
        <v>4</v>
      </c>
      <c r="G60" s="316" t="n">
        <v>4</v>
      </c>
      <c r="H60" s="316" t="n">
        <v>5</v>
      </c>
      <c r="I60" s="316" t="n">
        <v>4</v>
      </c>
      <c r="J60" s="316" t="n">
        <v>4</v>
      </c>
      <c r="K60" s="316" t="n">
        <v>4</v>
      </c>
      <c r="L60" s="316" t="n">
        <v>4</v>
      </c>
      <c r="M60" s="316" t="n">
        <v>4</v>
      </c>
      <c r="N60" s="316" t="n">
        <v>5</v>
      </c>
      <c r="O60" s="316" t="n">
        <v>5</v>
      </c>
      <c r="P60" s="316" t="n">
        <v>4</v>
      </c>
      <c r="Q60" s="317">
        <f>SUM(F60:P60)</f>
        <v/>
      </c>
      <c r="R60" s="318">
        <f>+SUMPRODUCT(F$10:P$10,F60:P60)/5</f>
        <v/>
      </c>
      <c r="S60" s="319">
        <f>IF(R60&lt;=0.6,"BAJO IMPACTO",IF(R60&lt;=0.8,"MEDIO IMPACTO RECOMENDABLE EVALUARLO",IF(R60&lt;=1,"ALTO IMPACTO OBLIGATORIO ARTICULARLA A UNA DE LAS OPORTUNIDADES")))</f>
        <v/>
      </c>
      <c r="T60" s="14" t="n"/>
    </row>
    <row r="61">
      <c r="A61" s="306" t="n"/>
      <c r="B61" s="14" t="n"/>
      <c r="C61" s="14" t="n"/>
      <c r="D61" s="14" t="n"/>
      <c r="E61" s="14" t="n"/>
      <c r="F61" s="14" t="n"/>
      <c r="G61" s="14" t="n"/>
      <c r="H61" s="14" t="n"/>
      <c r="I61" s="14" t="n"/>
      <c r="J61" s="14" t="n"/>
      <c r="K61" s="14" t="n"/>
      <c r="L61" s="14" t="n"/>
      <c r="M61" s="14" t="n"/>
      <c r="N61" s="14" t="n"/>
      <c r="O61" s="14" t="n"/>
      <c r="P61" s="14" t="n"/>
      <c r="Q61" s="14" t="n"/>
      <c r="R61" s="14" t="n"/>
      <c r="S61" s="14" t="n"/>
      <c r="T61" s="14" t="n"/>
    </row>
    <row r="62" ht="62.25" customHeight="1">
      <c r="A62" s="306" t="n"/>
      <c r="B62" s="375" t="inlineStr">
        <is>
          <t>Diagonal 18 No. 20-29 Fusagasugá – Cundinamarca
Teléfono (601) 8281483 Línea Gratuita 018000180414
www.ucundinamarca.edu.co   E-mail: info@ucundinamarca.edu.co
NIT: 890.680.062-2</t>
        </is>
      </c>
      <c r="T62" s="14" t="n"/>
    </row>
    <row r="63" ht="15" customHeight="1">
      <c r="A63" s="306" t="n"/>
      <c r="B63" s="762" t="n"/>
      <c r="C63" s="14" t="n"/>
      <c r="D63" s="286" t="n"/>
      <c r="E63" s="762" t="n"/>
      <c r="F63" s="762" t="n"/>
      <c r="G63" s="762" t="n"/>
      <c r="H63" s="762" t="n"/>
      <c r="I63" s="762" t="n"/>
      <c r="J63" s="762" t="n"/>
      <c r="K63" s="762" t="n"/>
      <c r="L63" s="762" t="n"/>
      <c r="M63" s="762" t="n"/>
      <c r="N63" s="762" t="n"/>
      <c r="O63" s="762" t="n"/>
      <c r="P63" s="762" t="n"/>
      <c r="Q63" s="762" t="n"/>
      <c r="R63" s="762" t="n"/>
      <c r="S63" s="14" t="n"/>
      <c r="T63" s="14" t="n"/>
    </row>
    <row r="64" ht="36.75" customHeight="1">
      <c r="A64" s="306" t="n"/>
      <c r="B64" s="376" t="inlineStr">
        <is>
          <t>Documento controlado por el Sistema de Gestión de la Calidad
Asegúrese que corresponde a la última versión consultando el Portal Institucional</t>
        </is>
      </c>
      <c r="T64" s="14" t="n"/>
    </row>
  </sheetData>
  <sheetProtection selectLockedCells="0" selectUnlockedCells="0" algorithmName="SHA-512" sheet="1" objects="0" insertRows="0" insertHyperlinks="0" autoFilter="0" scenarios="0" formatColumns="0" deleteColumns="0" insertColumns="0" pivotTables="0" deleteRows="0" formatCells="0" saltValue="Q+5501UU+A6Um77iMg3ykw==" formatRows="0" sort="0" spinCount="100000" hashValue="B5Yz7bmP2VZmyYVTgihWHg8zsIbRazyQOv2MtRZJ8610sDVZBafrf8yg8DaqRc1DG+83lDA7cd8au7O7n8ry9Q=="/>
  <mergeCells count="14">
    <mergeCell ref="C2:R2"/>
    <mergeCell ref="B62:S62"/>
    <mergeCell ref="B8:C9"/>
    <mergeCell ref="F8:P8"/>
    <mergeCell ref="B64:S64"/>
    <mergeCell ref="E8:E9"/>
    <mergeCell ref="C3:R3"/>
    <mergeCell ref="Q8:Q9"/>
    <mergeCell ref="R8:R9"/>
    <mergeCell ref="D8:D9"/>
    <mergeCell ref="S8:S10"/>
    <mergeCell ref="C4:R5"/>
    <mergeCell ref="B1:B5"/>
    <mergeCell ref="C1:R1"/>
  </mergeCells>
  <conditionalFormatting sqref="S11:S27 S29:S40">
    <cfRule type="cellIs" priority="33" operator="equal" dxfId="2">
      <formula>"ALTO IMPACTO OBLIGATORIO ARTICULARLA A UNO DE LOS RIESGOS"</formula>
    </cfRule>
    <cfRule type="cellIs" priority="34" operator="equal" dxfId="1">
      <formula>"MEDIO IMPACTO RECOMENDABLE EVALUARLO EN EL RIESGO"</formula>
    </cfRule>
    <cfRule type="cellIs" priority="35" operator="equal" dxfId="0">
      <formula>"BAJO IMPACTO"</formula>
    </cfRule>
  </conditionalFormatting>
  <conditionalFormatting sqref="S42:S53 S57:S60">
    <cfRule type="cellIs" priority="22" operator="equal" dxfId="0">
      <formula>"ALTO IMPACTO OBLIGATORIO ARTICULARLA A UNA DE LAS OPORTUNIDADES"</formula>
    </cfRule>
    <cfRule type="cellIs" priority="23" operator="equal" dxfId="1">
      <formula>"MEDIO IMPACTO RECOMENDABLE EVALUARLO"</formula>
    </cfRule>
    <cfRule type="cellIs" priority="24" operator="equal" dxfId="2">
      <formula>"BAJO IMPACTO"</formula>
    </cfRule>
  </conditionalFormatting>
  <conditionalFormatting sqref="S54:S55">
    <cfRule type="cellIs" priority="11" operator="equal" dxfId="0">
      <formula>"ALTO IMPACTO OBLIGATORIO ARTICULARLA A UNA DE LAS OPORTUNIDADES"</formula>
    </cfRule>
    <cfRule type="cellIs" priority="12" operator="equal" dxfId="1">
      <formula>"MEDIO IMPACTO RECOMENDABLE EVALUARLO"</formula>
    </cfRule>
    <cfRule type="cellIs" priority="13" operator="equal" dxfId="2">
      <formula>"BAJO IMPACTO"</formula>
    </cfRule>
  </conditionalFormatting>
  <conditionalFormatting sqref="D17:E27">
    <cfRule type="iconSet" priority="9">
      <iconSet>
        <cfvo type="percent" val="0"/>
        <cfvo type="percent" val="33"/>
        <cfvo type="percent" val="67"/>
      </iconSet>
    </cfRule>
  </conditionalFormatting>
  <conditionalFormatting sqref="D29:E38 D40:E40">
    <cfRule type="iconSet" priority="7">
      <iconSet>
        <cfvo type="percent" val="0"/>
        <cfvo type="percent" val="33"/>
        <cfvo type="percent" val="67"/>
      </iconSet>
    </cfRule>
  </conditionalFormatting>
  <conditionalFormatting sqref="D42:E55">
    <cfRule type="iconSet" priority="5">
      <iconSet>
        <cfvo type="percent" val="0"/>
        <cfvo type="percent" val="33"/>
        <cfvo type="percent" val="67"/>
      </iconSet>
    </cfRule>
  </conditionalFormatting>
  <conditionalFormatting sqref="D57:E60">
    <cfRule type="iconSet" priority="3">
      <iconSet>
        <cfvo type="percent" val="0"/>
        <cfvo type="percent" val="33"/>
        <cfvo type="percent" val="67"/>
      </iconSet>
    </cfRule>
  </conditionalFormatting>
  <conditionalFormatting sqref="D39:E39">
    <cfRule type="iconSet" priority="1">
      <iconSet>
        <cfvo type="percent" val="0"/>
        <cfvo type="percent" val="33"/>
        <cfvo type="percent" val="67"/>
      </iconSet>
    </cfRule>
  </conditionalFormatting>
  <dataValidations xWindow="982" yWindow="369" count="2">
    <dataValidation sqref="F10:P10"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 sqref="D17:D27 D29:D40 D42:D55 D57:D60" showDropDown="0" showInputMessage="1" showErrorMessage="1" allowBlank="1" prompt="Seleccione sede, seccional o extensión según corresponda"/>
  </dataValidations>
  <hyperlinks>
    <hyperlink ref="A9" location="'INICIO (2)'!A1" display="REGRESAR"/>
  </hyperlinks>
  <pageMargins left="0.7" right="0.7" top="0.75" bottom="0.75" header="0.3" footer="0.3"/>
  <pageSetup orientation="portrait" paperSize="9" scale="22"/>
  <drawing xmlns:r="http://schemas.openxmlformats.org/officeDocument/2006/relationships" r:id="rId1"/>
</worksheet>
</file>

<file path=xl/worksheets/sheet11.xml><?xml version="1.0" encoding="utf-8"?>
<worksheet xmlns="http://schemas.openxmlformats.org/spreadsheetml/2006/main">
  <sheetPr codeName="Hoja16">
    <outlinePr summaryBelow="1" summaryRight="1"/>
    <pageSetUpPr/>
  </sheetPr>
  <dimension ref="B2:E146"/>
  <sheetViews>
    <sheetView workbookViewId="0">
      <selection activeCell="E2" sqref="E2:E146"/>
    </sheetView>
    <sheetView workbookViewId="1">
      <selection activeCell="A1" sqref="A1"/>
    </sheetView>
  </sheetViews>
  <sheetFormatPr baseColWidth="10" defaultColWidth="11.42578125" defaultRowHeight="15"/>
  <cols>
    <col width="45" customWidth="1" min="5" max="5"/>
  </cols>
  <sheetData>
    <row r="2">
      <c r="B2" t="n">
        <v>1</v>
      </c>
      <c r="C2" t="n">
        <v>0</v>
      </c>
      <c r="E2" s="320" t="inlineStr">
        <is>
          <t>Alta Dirección</t>
        </is>
      </c>
    </row>
    <row r="3">
      <c r="B3" t="n">
        <v>2</v>
      </c>
      <c r="C3" t="n">
        <v>1</v>
      </c>
      <c r="E3" s="320" t="inlineStr">
        <is>
          <t>Procesos Internos</t>
        </is>
      </c>
    </row>
    <row r="4">
      <c r="B4" t="n">
        <v>3</v>
      </c>
      <c r="E4" s="320" t="inlineStr">
        <is>
          <t>Sistemas de Gestión</t>
        </is>
      </c>
    </row>
    <row r="5">
      <c r="B5" t="n">
        <v>4</v>
      </c>
      <c r="E5" s="321" t="inlineStr">
        <is>
          <t>Comunidad Universitaria</t>
        </is>
      </c>
    </row>
    <row r="6">
      <c r="B6" t="n">
        <v>5</v>
      </c>
      <c r="E6" s="321" t="inlineStr">
        <is>
          <t>Cuerpos Colegiados</t>
        </is>
      </c>
    </row>
    <row r="7">
      <c r="E7" s="320" t="inlineStr">
        <is>
          <t>Entes de Control y/o Vigilancia</t>
        </is>
      </c>
    </row>
    <row r="8" ht="30" customHeight="1">
      <c r="E8" s="322" t="inlineStr">
        <is>
          <t>Contratistas / Proveedores Inscritos en el Banco Proveedores</t>
        </is>
      </c>
    </row>
    <row r="9">
      <c r="E9" s="322" t="inlineStr">
        <is>
          <t>Servicios Públicos - Privados</t>
        </is>
      </c>
    </row>
    <row r="10">
      <c r="E10" s="322" t="inlineStr">
        <is>
          <t>Agremiaciones y Sector Productivo</t>
        </is>
      </c>
    </row>
    <row r="11">
      <c r="E11" s="322" t="inlineStr">
        <is>
          <t>Ente Gubernamental y Territorial</t>
        </is>
      </c>
    </row>
    <row r="12">
      <c r="E12" s="322" t="inlineStr">
        <is>
          <t>Comunidad en General</t>
        </is>
      </c>
    </row>
    <row r="13">
      <c r="E13" s="322" t="inlineStr">
        <is>
          <t>Convenios</t>
        </is>
      </c>
    </row>
    <row r="14">
      <c r="E14" s="322" t="inlineStr">
        <is>
          <t>Entidades de Emergencia</t>
        </is>
      </c>
    </row>
    <row r="15">
      <c r="E15" s="320" t="inlineStr">
        <is>
          <t>Instituciones Educativas</t>
        </is>
      </c>
    </row>
    <row r="16" ht="15.75" customHeight="1" thickBot="1">
      <c r="E16" s="323" t="inlineStr">
        <is>
          <t>Entidades de Protección</t>
        </is>
      </c>
    </row>
    <row r="17">
      <c r="E17" s="324" t="inlineStr">
        <is>
          <t>Consejo superior</t>
        </is>
      </c>
    </row>
    <row r="18">
      <c r="E18" s="324" t="inlineStr">
        <is>
          <t>Consejo Académico</t>
        </is>
      </c>
    </row>
    <row r="19">
      <c r="E19" s="324" t="inlineStr">
        <is>
          <t xml:space="preserve">Rector </t>
        </is>
      </c>
    </row>
    <row r="20">
      <c r="E20" s="324" t="inlineStr">
        <is>
          <t>Vicerrector Académico</t>
        </is>
      </c>
    </row>
    <row r="21">
      <c r="E21" s="324" t="inlineStr">
        <is>
          <t>Vicerrector Administrativo y Financiero</t>
        </is>
      </c>
    </row>
    <row r="22">
      <c r="E22" s="325" t="inlineStr">
        <is>
          <t>Secretario General</t>
        </is>
      </c>
    </row>
    <row r="23">
      <c r="E23" s="325" t="inlineStr">
        <is>
          <t>Líderes de proceso</t>
        </is>
      </c>
    </row>
    <row r="24">
      <c r="E24" s="325" t="inlineStr">
        <is>
          <t>Decanos</t>
        </is>
      </c>
    </row>
    <row r="25">
      <c r="E25" s="325" t="inlineStr">
        <is>
          <t>Coordinadores</t>
        </is>
      </c>
    </row>
    <row r="26" ht="28.5" customHeight="1">
      <c r="E26" s="324" t="inlineStr">
        <is>
          <t>Directores Administrativos (seccionales, extensiones, CAD, Oficina Bogotá)</t>
        </is>
      </c>
    </row>
    <row r="27">
      <c r="E27" s="324" t="inlineStr">
        <is>
          <t>Jefes de área</t>
        </is>
      </c>
    </row>
    <row r="28" ht="28.5" customHeight="1">
      <c r="E28" s="326" t="inlineStr">
        <is>
          <t>Sistema de Gestión de la Calidad - SGC - ISO  9001:2015</t>
        </is>
      </c>
    </row>
    <row r="29" ht="28.5" customHeight="1">
      <c r="E29" s="326" t="inlineStr">
        <is>
          <t>Sistema de Gestión Ambiental - SGA - ISO14001:2015</t>
        </is>
      </c>
    </row>
    <row r="30" ht="28.5" customHeight="1">
      <c r="E30" s="326" t="inlineStr">
        <is>
          <t>Sistema de Gestión Seguridad y Salud en el Trabajo - SGSST - ISO 45001:2018</t>
        </is>
      </c>
    </row>
    <row r="31" ht="28.5" customHeight="1">
      <c r="E31" s="326" t="inlineStr">
        <is>
          <t>Sistema de Gestión Seguridad de la Información - SGSI - ISO 27001:2022</t>
        </is>
      </c>
    </row>
    <row r="32" ht="28.5" customHeight="1">
      <c r="E32" s="326" t="inlineStr">
        <is>
          <t>Sistema de Gestión Antisoborno - SGSA - ISO 37001:2015</t>
        </is>
      </c>
    </row>
    <row r="33" ht="42.75" customHeight="1">
      <c r="E33" s="326" t="inlineStr">
        <is>
          <t>Sistema de Gestión Satisfacción del Cliente y Gestión de Reclamaciones - SGSCYR - ISO 10002:2018</t>
        </is>
      </c>
    </row>
    <row r="34">
      <c r="E34" s="324" t="inlineStr">
        <is>
          <t>EFR</t>
        </is>
      </c>
    </row>
    <row r="35">
      <c r="E35" s="324" t="inlineStr">
        <is>
          <t>Inclusión</t>
        </is>
      </c>
    </row>
    <row r="36">
      <c r="E36" s="324" t="inlineStr">
        <is>
          <t>Buenas practicas corporativas</t>
        </is>
      </c>
    </row>
    <row r="37" ht="28.5" customHeight="1">
      <c r="E37" s="326" t="inlineStr">
        <is>
          <t>Gestores del conocimiento y el aprendizaje (Nacionales e Internacionales)</t>
        </is>
      </c>
    </row>
    <row r="38" ht="28.5" customHeight="1">
      <c r="E38" s="326" t="inlineStr">
        <is>
          <t>Estudiantes creadores de oportunidades - PASANTES</t>
        </is>
      </c>
    </row>
    <row r="39">
      <c r="E39" s="324" t="inlineStr">
        <is>
          <t>Egresados</t>
        </is>
      </c>
    </row>
    <row r="40">
      <c r="E40" s="324" t="inlineStr">
        <is>
          <t>Graduados</t>
        </is>
      </c>
    </row>
    <row r="41">
      <c r="E41" s="325" t="inlineStr">
        <is>
          <t>Personal administrativo</t>
        </is>
      </c>
    </row>
    <row r="42">
      <c r="E42" s="325" t="inlineStr">
        <is>
          <t>Personal operativo</t>
        </is>
      </c>
    </row>
    <row r="43">
      <c r="E43" s="324" t="inlineStr">
        <is>
          <t>Brigadas de Emergencia</t>
        </is>
      </c>
    </row>
    <row r="44" ht="28.5" customHeight="1">
      <c r="E44" s="326" t="inlineStr">
        <is>
          <t>Creadores de Oportunidades Nacionales e Internacionales (Estudiantes )</t>
        </is>
      </c>
    </row>
    <row r="45" ht="28.5" customHeight="1">
      <c r="E45" s="325" t="inlineStr">
        <is>
          <t>Creadores de Oportunidades de Pregrado (Estudiantes)</t>
        </is>
      </c>
    </row>
    <row r="46" ht="28.5" customHeight="1">
      <c r="E46" s="325" t="inlineStr">
        <is>
          <t>Creadores de Oportunidades de Posgrado (Estudiantes)</t>
        </is>
      </c>
    </row>
    <row r="47" ht="57" customHeight="1">
      <c r="E47" s="326" t="inlineStr">
        <is>
          <t>Comité de convivencia y conciliación laboral (COCOLA)
Sindicato
COPASST</t>
        </is>
      </c>
    </row>
    <row r="48">
      <c r="E48" s="325" t="inlineStr">
        <is>
          <t>Comisión de Gestión y Evacuación curricular</t>
        </is>
      </c>
    </row>
    <row r="49">
      <c r="E49" s="325" t="inlineStr">
        <is>
          <t>Comisión de Acreditación</t>
        </is>
      </c>
    </row>
    <row r="50">
      <c r="E50" s="325" t="inlineStr">
        <is>
          <t>Comisión Gestión Familia Responsable</t>
        </is>
      </c>
    </row>
    <row r="51">
      <c r="E51" s="325" t="inlineStr">
        <is>
          <t>Comisión Bienestar, Equidad y Diversidad</t>
        </is>
      </c>
    </row>
    <row r="52">
      <c r="E52" s="325" t="inlineStr">
        <is>
          <t>Comisión desempeño institucional</t>
        </is>
      </c>
    </row>
    <row r="53">
      <c r="E53" s="325" t="inlineStr">
        <is>
          <t xml:space="preserve">Comisión Gestión  </t>
        </is>
      </c>
    </row>
    <row r="54">
      <c r="E54" s="325" t="inlineStr">
        <is>
          <t>Comisión Control Interno</t>
        </is>
      </c>
    </row>
    <row r="55">
      <c r="E55" s="325" t="inlineStr">
        <is>
          <t>Comité del Profesor</t>
        </is>
      </c>
    </row>
    <row r="56">
      <c r="E56" s="324" t="inlineStr">
        <is>
          <t>Comité Aseguramiento de la Calidad</t>
        </is>
      </c>
    </row>
    <row r="57" ht="28.5" customHeight="1">
      <c r="E57" s="325" t="inlineStr">
        <is>
          <t>Comité Universitario de Política Fiscal - COUNFIS</t>
        </is>
      </c>
    </row>
    <row r="58">
      <c r="E58" s="324" t="inlineStr">
        <is>
          <t>Comité Seguridad Vial</t>
        </is>
      </c>
    </row>
    <row r="59" ht="28.5" customHeight="1">
      <c r="E59" s="324" t="inlineStr">
        <is>
          <t>Comité Practicas Académicas y Experiencias Formativas</t>
        </is>
      </c>
    </row>
    <row r="60" ht="71.25" customHeight="1">
      <c r="E60" s="326" t="inlineStr">
        <is>
          <t>Comisión de Implementación Régimen de Contabilidad Presupuestal Pública y el Catálogo Integrado de Clasificación Presupuestal de la Universidad de Cundinamarca</t>
        </is>
      </c>
    </row>
    <row r="61">
      <c r="E61" s="326" t="inlineStr">
        <is>
          <t>Comité de Sostenibilidad Contable</t>
        </is>
      </c>
    </row>
    <row r="62">
      <c r="E62" s="326" t="inlineStr">
        <is>
          <t>Comité de Apoyo Financiero</t>
        </is>
      </c>
    </row>
    <row r="63">
      <c r="E63" s="326" t="inlineStr">
        <is>
          <t>Comité para el Desarrollo de la Investigación</t>
        </is>
      </c>
    </row>
    <row r="64" ht="28.5" customHeight="1">
      <c r="E64" s="326" t="inlineStr">
        <is>
          <t>Comité de Ética, Bioética e Integridad en Investigación - CEBII</t>
        </is>
      </c>
    </row>
    <row r="65">
      <c r="E65" s="326" t="inlineStr">
        <is>
          <t>Comité Derechos Humanos</t>
        </is>
      </c>
    </row>
    <row r="66">
      <c r="E66" s="326" t="inlineStr">
        <is>
          <t>Comité Centro de Estudios Agroambientales</t>
        </is>
      </c>
    </row>
    <row r="67">
      <c r="E67" s="326" t="inlineStr">
        <is>
          <t>Comité de Formación y Capacitación</t>
        </is>
      </c>
    </row>
    <row r="68">
      <c r="E68" s="325" t="inlineStr">
        <is>
          <t>Comité de Contratación</t>
        </is>
      </c>
    </row>
    <row r="69">
      <c r="E69" s="324" t="inlineStr">
        <is>
          <t>Consejos de Facultad</t>
        </is>
      </c>
    </row>
    <row r="70">
      <c r="E70" s="325" t="inlineStr">
        <is>
          <t>Comité Curriculares</t>
        </is>
      </c>
    </row>
    <row r="71">
      <c r="E71" s="325" t="inlineStr">
        <is>
          <t>Comité Postgrados</t>
        </is>
      </c>
    </row>
    <row r="72" ht="28.5" customHeight="1">
      <c r="E72" s="325" t="inlineStr">
        <is>
          <t>Comité interno de asignación y reconocimiento de puntaje CIARP</t>
        </is>
      </c>
    </row>
    <row r="73">
      <c r="E73" s="325" t="inlineStr">
        <is>
          <t>Sistema nacional de derechos de autor</t>
        </is>
      </c>
    </row>
    <row r="74">
      <c r="E74" s="325" t="inlineStr">
        <is>
          <t>Contraloría de Cundinamarca</t>
        </is>
      </c>
    </row>
    <row r="75">
      <c r="E75" s="325" t="inlineStr">
        <is>
          <t>Contaduría General de la Nación</t>
        </is>
      </c>
    </row>
    <row r="76">
      <c r="E76" s="325" t="inlineStr">
        <is>
          <t>Procuraduría</t>
        </is>
      </c>
    </row>
    <row r="77">
      <c r="E77" s="325" t="inlineStr">
        <is>
          <t>Ministerio de Trabajo</t>
        </is>
      </c>
    </row>
    <row r="78">
      <c r="E78" s="325" t="inlineStr">
        <is>
          <t>Ministerio de Educación Nacional</t>
        </is>
      </c>
    </row>
    <row r="79" ht="28.5" customHeight="1">
      <c r="E79" s="327" t="inlineStr">
        <is>
          <t>Ministerio de Ciencia, Tecnología e Innovación MINCIENCIAS</t>
        </is>
      </c>
    </row>
    <row r="80">
      <c r="E80" s="325" t="inlineStr">
        <is>
          <t>Ministerio de Medio ambiente</t>
        </is>
      </c>
    </row>
    <row r="81">
      <c r="E81" s="325" t="inlineStr">
        <is>
          <t>Ministerio de las TICs</t>
        </is>
      </c>
    </row>
    <row r="82">
      <c r="E82" s="325" t="inlineStr">
        <is>
          <t>Corporación Autónoma Regional - CAR</t>
        </is>
      </c>
    </row>
    <row r="83">
      <c r="E83" s="325" t="inlineStr">
        <is>
          <t>Secretaria de Salud</t>
        </is>
      </c>
    </row>
    <row r="84">
      <c r="E84" s="325" t="inlineStr">
        <is>
          <t>Secretaria Ambiente</t>
        </is>
      </c>
    </row>
    <row r="85">
      <c r="E85" s="325" t="inlineStr">
        <is>
          <t>Administrador a de Riesgos Laborales</t>
        </is>
      </c>
    </row>
    <row r="86">
      <c r="E86" s="325" t="inlineStr">
        <is>
          <t>Veedurías Ciudadanas</t>
        </is>
      </c>
    </row>
    <row r="87">
      <c r="E87" s="325" t="inlineStr">
        <is>
          <t>Unidad de Gestión Pensional y Parafiscales</t>
        </is>
      </c>
    </row>
    <row r="88">
      <c r="E88" s="325" t="inlineStr">
        <is>
          <t>DIAN</t>
        </is>
      </c>
    </row>
    <row r="89" ht="28.5" customHeight="1">
      <c r="E89" s="325" t="inlineStr">
        <is>
          <t>Comité Local de Seguridad y Salud en el Trabajo - COLOSST</t>
        </is>
      </c>
    </row>
    <row r="90">
      <c r="E90" s="325" t="inlineStr">
        <is>
          <t>FENALCO</t>
        </is>
      </c>
    </row>
    <row r="91">
      <c r="E91" s="327" t="inlineStr">
        <is>
          <t>Consejo Nacional de Acreditación</t>
        </is>
      </c>
    </row>
    <row r="92">
      <c r="E92" s="327" t="inlineStr">
        <is>
          <t xml:space="preserve">Ministerio de defensa </t>
        </is>
      </c>
    </row>
    <row r="93">
      <c r="E93" s="325" t="inlineStr">
        <is>
          <t>Superintendencia de Industria y Comercio</t>
        </is>
      </c>
    </row>
    <row r="94">
      <c r="E94" s="327" t="inlineStr">
        <is>
          <t>Consejo Departamental de Archivo</t>
        </is>
      </c>
    </row>
    <row r="95">
      <c r="E95" s="327" t="inlineStr">
        <is>
          <t>Archivo General de la Nación</t>
        </is>
      </c>
    </row>
    <row r="96">
      <c r="E96" s="328" t="inlineStr">
        <is>
          <t>Ministerio de Hacienda y Crédito Público</t>
        </is>
      </c>
    </row>
    <row r="97">
      <c r="E97" s="327" t="inlineStr">
        <is>
          <t>Fiscalía General de la Nación</t>
        </is>
      </c>
    </row>
    <row r="98">
      <c r="E98" s="327" t="inlineStr">
        <is>
          <t>Defensoría del Pueblo</t>
        </is>
      </c>
    </row>
    <row r="99">
      <c r="E99" s="325" t="inlineStr">
        <is>
          <t>Orden de Prestación de Servicios</t>
        </is>
      </c>
    </row>
    <row r="100">
      <c r="E100" s="327" t="inlineStr">
        <is>
          <t>Anexo de Personal Académico</t>
        </is>
      </c>
    </row>
    <row r="101">
      <c r="E101" s="325" t="inlineStr">
        <is>
          <t>Bienes y servicios</t>
        </is>
      </c>
    </row>
    <row r="102" ht="57" customHeight="1">
      <c r="E102" s="325" t="inlineStr">
        <is>
          <t>Entidad Promotora de Salud - EPS
ARL
Caja de Compensación 
Fondos de pensiones y cesantías</t>
        </is>
      </c>
    </row>
    <row r="103">
      <c r="E103" s="325" t="inlineStr">
        <is>
          <t>Entidades certificadoras</t>
        </is>
      </c>
    </row>
    <row r="104">
      <c r="E104" s="325" t="inlineStr">
        <is>
          <t>Entidades financieras</t>
        </is>
      </c>
    </row>
    <row r="105">
      <c r="E105" s="325" t="inlineStr">
        <is>
          <t>Entidades Aseguradoras</t>
        </is>
      </c>
    </row>
    <row r="106">
      <c r="E106" s="325" t="inlineStr">
        <is>
          <t>ICETEX</t>
        </is>
      </c>
    </row>
    <row r="107">
      <c r="E107" s="325" t="inlineStr">
        <is>
          <t>ICFES</t>
        </is>
      </c>
    </row>
    <row r="108">
      <c r="E108" s="325" t="inlineStr">
        <is>
          <t>Servicios Públicos - Privados</t>
        </is>
      </c>
    </row>
    <row r="109">
      <c r="E109" s="325" t="inlineStr">
        <is>
          <t>Empresa de energía</t>
        </is>
      </c>
    </row>
    <row r="110">
      <c r="E110" s="325" t="inlineStr">
        <is>
          <t>Empresa de acueducto y alcantarillado</t>
        </is>
      </c>
    </row>
    <row r="111">
      <c r="E111" s="325" t="inlineStr">
        <is>
          <t>Empresa de recolección de residuos</t>
        </is>
      </c>
    </row>
    <row r="112">
      <c r="E112" s="325" t="inlineStr">
        <is>
          <t xml:space="preserve">Empresarios </t>
        </is>
      </c>
    </row>
    <row r="113">
      <c r="E113" s="325" t="inlineStr">
        <is>
          <t>Sistema Universitario Estatal - SUE</t>
        </is>
      </c>
    </row>
    <row r="114">
      <c r="E114" s="325" t="inlineStr">
        <is>
          <t>Congreso Nacional</t>
        </is>
      </c>
    </row>
    <row r="115">
      <c r="E115" s="325" t="inlineStr">
        <is>
          <t>Asamblea Departamental Cundinamarca</t>
        </is>
      </c>
    </row>
    <row r="116" ht="28.5" customHeight="1">
      <c r="E116" s="325" t="inlineStr">
        <is>
          <t>Departamento Administrativo de la Función Pública</t>
        </is>
      </c>
    </row>
    <row r="117">
      <c r="E117" s="325" t="inlineStr">
        <is>
          <t>Gobernación de Cundinamarca</t>
        </is>
      </c>
    </row>
    <row r="118">
      <c r="E118" s="325" t="inlineStr">
        <is>
          <t>Alcaldías</t>
        </is>
      </c>
    </row>
    <row r="119">
      <c r="E119" s="325" t="inlineStr">
        <is>
          <t>Despachos Judiciales</t>
        </is>
      </c>
    </row>
    <row r="120">
      <c r="E120" s="325" t="inlineStr">
        <is>
          <t>Junta de Calificación Regional</t>
        </is>
      </c>
    </row>
    <row r="121">
      <c r="E121" s="325" t="inlineStr">
        <is>
          <t>Junta de Calificación Nacional</t>
        </is>
      </c>
    </row>
    <row r="122">
      <c r="E122" s="325" t="inlineStr">
        <is>
          <t>Vecinos</t>
        </is>
      </c>
    </row>
    <row r="123">
      <c r="E123" s="325" t="inlineStr">
        <is>
          <t>Ciudadanos de los municipios</t>
        </is>
      </c>
    </row>
    <row r="124">
      <c r="E124" s="324" t="inlineStr">
        <is>
          <t>Junta de Acción Comunal - JAC</t>
        </is>
      </c>
    </row>
    <row r="125">
      <c r="E125" s="324" t="inlineStr">
        <is>
          <t xml:space="preserve"> Visitantes</t>
        </is>
      </c>
    </row>
    <row r="126">
      <c r="E126" s="324" t="inlineStr">
        <is>
          <t>Padres de Familia y/o Acudientes</t>
        </is>
      </c>
    </row>
    <row r="127">
      <c r="E127" s="325" t="inlineStr">
        <is>
          <t>Exfuncionarios</t>
        </is>
      </c>
    </row>
    <row r="128">
      <c r="E128" s="324" t="inlineStr">
        <is>
          <t>Medios de Comunicación</t>
        </is>
      </c>
    </row>
    <row r="129">
      <c r="E129" s="325" t="inlineStr">
        <is>
          <t>Asociaciones</t>
        </is>
      </c>
    </row>
    <row r="130">
      <c r="E130" s="325" t="inlineStr">
        <is>
          <t>Cooperativas</t>
        </is>
      </c>
    </row>
    <row r="131">
      <c r="E131" s="325" t="inlineStr">
        <is>
          <t>Fundaciones</t>
        </is>
      </c>
    </row>
    <row r="132">
      <c r="E132" s="325" t="inlineStr">
        <is>
          <t>Secretarias de Educación Municipal</t>
        </is>
      </c>
    </row>
    <row r="133">
      <c r="E133" s="324" t="inlineStr">
        <is>
          <t>Gestión del riesgo Municipal</t>
        </is>
      </c>
    </row>
    <row r="134">
      <c r="E134" s="324" t="inlineStr">
        <is>
          <t>Defensa Civil</t>
        </is>
      </c>
    </row>
    <row r="135">
      <c r="E135" s="324" t="inlineStr">
        <is>
          <t>Cruz roja</t>
        </is>
      </c>
    </row>
    <row r="136">
      <c r="E136" s="324" t="inlineStr">
        <is>
          <t>Hospital</t>
        </is>
      </c>
    </row>
    <row r="137">
      <c r="E137" s="324" t="inlineStr">
        <is>
          <t>Bomberos</t>
        </is>
      </c>
    </row>
    <row r="138">
      <c r="E138" s="324" t="inlineStr">
        <is>
          <t>Comisarias</t>
        </is>
      </c>
    </row>
    <row r="139">
      <c r="E139" s="324" t="inlineStr">
        <is>
          <t>Policía Nacional / Ambiental</t>
        </is>
      </c>
    </row>
    <row r="140" ht="28.5" customHeight="1">
      <c r="E140" s="329" t="inlineStr">
        <is>
          <t xml:space="preserve">Equipo de Respuesta a Incidentes de Seguridad Informática de la Policía Nacional </t>
        </is>
      </c>
    </row>
    <row r="141">
      <c r="E141" s="324" t="inlineStr">
        <is>
          <t>Ejercito Nacional</t>
        </is>
      </c>
    </row>
    <row r="142">
      <c r="E142" s="326" t="inlineStr">
        <is>
          <t>Sena</t>
        </is>
      </c>
    </row>
    <row r="143">
      <c r="E143" s="326" t="inlineStr">
        <is>
          <t>Colegios</t>
        </is>
      </c>
    </row>
    <row r="144">
      <c r="E144" s="326" t="inlineStr">
        <is>
          <t>Otras Universidades</t>
        </is>
      </c>
    </row>
    <row r="145">
      <c r="E145" s="326" t="inlineStr">
        <is>
          <t xml:space="preserve">Institutos </t>
        </is>
      </c>
    </row>
    <row r="146" ht="29.25" customHeight="1" thickBot="1">
      <c r="E146" s="330" t="inlineStr">
        <is>
          <t>Instituto Colombiano de Bienestar Familiar - ICBF</t>
        </is>
      </c>
    </row>
  </sheetData>
  <pageMargins left="0.7" right="0.7" top="0.75" bottom="0.75" header="0.3" footer="0.3"/>
</worksheet>
</file>

<file path=xl/worksheets/sheet12.xml><?xml version="1.0" encoding="utf-8"?>
<worksheet xmlns="http://schemas.openxmlformats.org/spreadsheetml/2006/main">
  <sheetPr codeName="Hoja18">
    <outlinePr summaryBelow="1" summaryRight="1"/>
    <pageSetUpPr/>
  </sheetPr>
  <dimension ref="A1:A1"/>
  <sheetViews>
    <sheetView workbookViewId="0">
      <selection activeCell="A1" sqref="A1"/>
    </sheetView>
    <sheetView workbookViewId="1">
      <selection activeCell="A1" sqref="A1"/>
    </sheetView>
  </sheetViews>
  <sheetFormatPr baseColWidth="10" defaultColWidth="11.42578125" defaultRowHeight="15"/>
  <sheetData/>
  <pageMargins left="0.7" right="0.7" top="0.75" bottom="0.75" header="0.3" footer="0.3"/>
</worksheet>
</file>

<file path=xl/worksheets/sheet13.xml><?xml version="1.0" encoding="utf-8"?>
<worksheet xmlns="http://schemas.openxmlformats.org/spreadsheetml/2006/main">
  <sheetPr codeName="Hoja1">
    <tabColor rgb="FFD5C93D"/>
    <outlinePr summaryBelow="1" summaryRight="1"/>
    <pageSetUpPr/>
  </sheetPr>
  <dimension ref="A1:BO164"/>
  <sheetViews>
    <sheetView topLeftCell="D1" zoomScale="80" zoomScaleNormal="80" zoomScaleSheetLayoutView="40" workbookViewId="0">
      <selection activeCell="F150" sqref="F150:F152"/>
    </sheetView>
    <sheetView topLeftCell="D1" workbookViewId="1">
      <selection activeCell="A1" sqref="A1"/>
    </sheetView>
  </sheetViews>
  <sheetFormatPr baseColWidth="10" defaultColWidth="11.42578125" defaultRowHeight="15"/>
  <cols>
    <col hidden="1" width="15.42578125" customWidth="1" style="158" min="1" max="1"/>
    <col hidden="1" width="11.42578125" customWidth="1" style="158" min="2" max="2"/>
    <col hidden="1" width="7.85546875" customWidth="1" style="158" min="3" max="3"/>
    <col width="7.28515625" customWidth="1" style="159" min="4" max="4"/>
    <col width="64.5703125" customWidth="1" style="160" min="5" max="5"/>
    <col width="42.85546875" customWidth="1" style="160" min="6" max="6"/>
    <col width="37.7109375" customWidth="1" style="160" min="7" max="7"/>
    <col width="36.85546875" customWidth="1" style="160" min="8" max="8"/>
    <col width="31.7109375" customWidth="1" style="161" min="9" max="9"/>
    <col width="26.28515625" customWidth="1" style="160" min="10" max="10"/>
    <col width="13.5703125" customWidth="1" style="161" min="11" max="11"/>
    <col width="9" customWidth="1" style="161" min="12" max="12"/>
    <col width="27.42578125" customWidth="1" style="161" min="13" max="13"/>
    <col width="13.140625" customWidth="1" style="161" min="14" max="14"/>
    <col width="9" customWidth="1" style="161" min="15" max="15"/>
    <col width="18.28515625" customWidth="1" style="162" min="16" max="16"/>
    <col width="94.140625" customWidth="1" style="160" min="17" max="17"/>
    <col width="19.7109375" customWidth="1" style="160" min="18" max="18"/>
    <col width="32.5703125" customWidth="1" style="160" min="19" max="19"/>
    <col width="46" customWidth="1" style="160" min="20" max="20"/>
    <col width="26.7109375" customWidth="1" style="161" min="21" max="21"/>
    <col width="32" customWidth="1" style="161" min="22" max="22"/>
    <col width="19.28515625" customWidth="1" style="161" min="23" max="23"/>
    <col width="22" customWidth="1" style="160" min="24" max="24"/>
    <col width="20.85546875" customWidth="1" style="142" min="25" max="25"/>
    <col width="20.85546875" customWidth="1" style="160" min="26" max="28"/>
    <col width="19.85546875" customWidth="1" style="163" min="29" max="29"/>
    <col hidden="1" width="19.85546875" customWidth="1" style="160" min="30" max="30"/>
    <col hidden="1" width="29" customWidth="1" style="160" min="31" max="31"/>
    <col hidden="1" width="19.85546875" customWidth="1" style="160" min="32" max="32"/>
    <col hidden="1" width="29" customWidth="1" style="160" min="33" max="33"/>
    <col width="29" customWidth="1" style="160" min="34" max="34"/>
    <col width="33.140625" customWidth="1" style="160" min="35" max="35"/>
    <col width="29" customWidth="1" style="160" min="36" max="36"/>
    <col width="44" customWidth="1" style="160" min="37" max="37"/>
    <col width="23.42578125" customWidth="1" style="160" min="38" max="39"/>
    <col width="22.28515625" customWidth="1" style="160" min="40" max="40"/>
    <col width="23.42578125" customWidth="1" style="160" min="41" max="41"/>
    <col width="27.42578125" customWidth="1" style="164" min="42" max="42"/>
    <col hidden="1" width="17.140625" customWidth="1" style="165" min="43" max="43"/>
    <col hidden="1" width="41.42578125" customWidth="1" style="160" min="44" max="44"/>
    <col hidden="1" width="17.140625" customWidth="1" style="165" min="45" max="45"/>
    <col hidden="1" width="41.42578125" customWidth="1" style="160" min="46" max="46"/>
    <col hidden="1" width="17.140625" customWidth="1" style="165" min="47" max="47"/>
    <col hidden="1" width="41.42578125" customWidth="1" style="160" min="48" max="48"/>
    <col hidden="1" width="17.140625" customWidth="1" style="165" min="49" max="49"/>
    <col hidden="1" width="41.42578125" customWidth="1" style="160" min="50" max="50"/>
    <col hidden="1" width="17.140625" customWidth="1" style="165" min="51" max="51"/>
    <col hidden="1" width="41.42578125" customWidth="1" style="160" min="52" max="52"/>
    <col hidden="1" width="17.140625" customWidth="1" style="165" min="53" max="53"/>
    <col hidden="1" width="41.42578125" customWidth="1" style="166" min="54" max="54"/>
    <col width="17.140625" customWidth="1" style="165" min="55" max="55"/>
    <col width="41.42578125" customWidth="1" style="160" min="56" max="56"/>
    <col width="20.85546875" customWidth="1" style="166" min="57" max="57"/>
    <col width="58.5703125" customWidth="1" style="166" min="58" max="58"/>
    <col width="17.5703125" customWidth="1" style="166" min="59" max="59"/>
    <col width="31.42578125" customWidth="1" style="166" min="60" max="60"/>
    <col width="17.140625" customWidth="1" style="166" min="61" max="61"/>
    <col width="31.5703125" customWidth="1" style="166" min="62" max="64"/>
    <col width="17.140625" customWidth="1" style="166" min="65" max="65"/>
    <col width="48.140625" customWidth="1" style="166" min="66" max="66"/>
    <col width="11.42578125" customWidth="1" style="166" min="67" max="16384"/>
  </cols>
  <sheetData>
    <row r="1" ht="35.25" customFormat="1" customHeight="1" s="221">
      <c r="A1" s="2" t="n"/>
      <c r="B1" s="402" t="n"/>
      <c r="C1" s="222" t="n"/>
      <c r="D1" s="410" t="inlineStr">
        <is>
          <t xml:space="preserve"> </t>
        </is>
      </c>
      <c r="E1" s="804" t="n"/>
      <c r="F1" s="764" t="inlineStr">
        <is>
          <t>MACROPROCESO ESTRATÉGICO</t>
        </is>
      </c>
      <c r="G1" s="805" t="n"/>
      <c r="H1" s="805" t="n"/>
      <c r="I1" s="805" t="n"/>
      <c r="J1" s="805" t="n"/>
      <c r="K1" s="805" t="n"/>
      <c r="L1" s="805" t="n"/>
      <c r="M1" s="805" t="n"/>
      <c r="N1" s="805" t="n"/>
      <c r="O1" s="805" t="n"/>
      <c r="P1" s="805" t="n"/>
      <c r="Q1" s="805" t="n"/>
      <c r="R1" s="805" t="n"/>
      <c r="S1" s="805" t="n"/>
      <c r="T1" s="805" t="n"/>
      <c r="U1" s="805" t="n"/>
      <c r="V1" s="805" t="n"/>
      <c r="W1" s="805" t="n"/>
      <c r="X1" s="805" t="n"/>
      <c r="Y1" s="805" t="n"/>
      <c r="Z1" s="805" t="n"/>
      <c r="AA1" s="805" t="n"/>
      <c r="AB1" s="805" t="n"/>
      <c r="AC1" s="805" t="n"/>
      <c r="AD1" s="805" t="n"/>
      <c r="AE1" s="805" t="n"/>
      <c r="AF1" s="805" t="n"/>
      <c r="AG1" s="805" t="n"/>
      <c r="AH1" s="805" t="n"/>
      <c r="AI1" s="805" t="n"/>
      <c r="AJ1" s="805" t="n"/>
      <c r="AK1" s="805" t="n"/>
      <c r="AL1" s="805" t="n"/>
      <c r="AM1" s="805" t="n"/>
      <c r="AN1" s="805" t="n"/>
      <c r="AO1" s="805" t="n"/>
      <c r="AP1" s="805" t="n"/>
      <c r="AQ1" s="805" t="n"/>
      <c r="AR1" s="805" t="n"/>
      <c r="AS1" s="805" t="n"/>
      <c r="AT1" s="805" t="n"/>
      <c r="AU1" s="805" t="n"/>
      <c r="AV1" s="805" t="n"/>
      <c r="AW1" s="805" t="n"/>
      <c r="AX1" s="805" t="n"/>
      <c r="AY1" s="805" t="n"/>
      <c r="AZ1" s="805" t="n"/>
      <c r="BA1" s="805" t="n"/>
      <c r="BB1" s="805" t="n"/>
      <c r="BC1" s="805" t="n"/>
      <c r="BD1" s="805" t="n"/>
      <c r="BE1" s="805" t="n"/>
      <c r="BF1" s="805" t="n"/>
      <c r="BG1" s="805" t="n"/>
      <c r="BH1" s="805" t="n"/>
      <c r="BI1" s="805" t="n"/>
      <c r="BJ1" s="806" t="n"/>
      <c r="BK1" s="409" t="n"/>
      <c r="BL1" s="409" t="n"/>
      <c r="BM1" s="764" t="inlineStr">
        <is>
          <t>CÓDIGO: ESGr028</t>
        </is>
      </c>
      <c r="BN1" s="806" t="n"/>
      <c r="BO1" s="762" t="n"/>
    </row>
    <row r="2" ht="21.75" customFormat="1" customHeight="1" s="221">
      <c r="A2" s="2" t="n"/>
      <c r="B2" s="834" t="n"/>
      <c r="C2" s="222" t="n"/>
      <c r="E2" s="808" t="n"/>
      <c r="F2" s="764" t="inlineStr">
        <is>
          <t>PROCESO GESTIÓN SISTEMAS INTEGRADOS - CALIDAD</t>
        </is>
      </c>
      <c r="G2" s="805" t="n"/>
      <c r="H2" s="805" t="n"/>
      <c r="I2" s="805" t="n"/>
      <c r="J2" s="805" t="n"/>
      <c r="K2" s="805" t="n"/>
      <c r="L2" s="805" t="n"/>
      <c r="M2" s="805" t="n"/>
      <c r="N2" s="805" t="n"/>
      <c r="O2" s="805" t="n"/>
      <c r="P2" s="805" t="n"/>
      <c r="Q2" s="805" t="n"/>
      <c r="R2" s="805" t="n"/>
      <c r="S2" s="805" t="n"/>
      <c r="T2" s="805" t="n"/>
      <c r="U2" s="805" t="n"/>
      <c r="V2" s="805" t="n"/>
      <c r="W2" s="805" t="n"/>
      <c r="X2" s="805" t="n"/>
      <c r="Y2" s="805" t="n"/>
      <c r="Z2" s="805" t="n"/>
      <c r="AA2" s="805" t="n"/>
      <c r="AB2" s="805" t="n"/>
      <c r="AC2" s="805" t="n"/>
      <c r="AD2" s="805" t="n"/>
      <c r="AE2" s="805" t="n"/>
      <c r="AF2" s="805" t="n"/>
      <c r="AG2" s="805" t="n"/>
      <c r="AH2" s="805" t="n"/>
      <c r="AI2" s="805" t="n"/>
      <c r="AJ2" s="805" t="n"/>
      <c r="AK2" s="805" t="n"/>
      <c r="AL2" s="805" t="n"/>
      <c r="AM2" s="805" t="n"/>
      <c r="AN2" s="805" t="n"/>
      <c r="AO2" s="805" t="n"/>
      <c r="AP2" s="805" t="n"/>
      <c r="AQ2" s="805" t="n"/>
      <c r="AR2" s="805" t="n"/>
      <c r="AS2" s="805" t="n"/>
      <c r="AT2" s="805" t="n"/>
      <c r="AU2" s="805" t="n"/>
      <c r="AV2" s="805" t="n"/>
      <c r="AW2" s="805" t="n"/>
      <c r="AX2" s="805" t="n"/>
      <c r="AY2" s="805" t="n"/>
      <c r="AZ2" s="805" t="n"/>
      <c r="BA2" s="805" t="n"/>
      <c r="BB2" s="805" t="n"/>
      <c r="BC2" s="805" t="n"/>
      <c r="BD2" s="805" t="n"/>
      <c r="BE2" s="805" t="n"/>
      <c r="BF2" s="805" t="n"/>
      <c r="BG2" s="805" t="n"/>
      <c r="BH2" s="805" t="n"/>
      <c r="BI2" s="805" t="n"/>
      <c r="BJ2" s="806" t="n"/>
      <c r="BK2" s="409" t="n"/>
      <c r="BL2" s="409" t="n"/>
      <c r="BM2" s="764" t="inlineStr">
        <is>
          <t>VERSIÓN: 18</t>
        </is>
      </c>
      <c r="BN2" s="806" t="n"/>
      <c r="BO2" s="762" t="n"/>
    </row>
    <row r="3" ht="15" customFormat="1" customHeight="1" s="221">
      <c r="A3" s="2" t="n"/>
      <c r="B3" s="834" t="n"/>
      <c r="C3" s="223" t="n"/>
      <c r="E3" s="808" t="n"/>
      <c r="F3" s="764" t="inlineStr">
        <is>
          <t>GESTIÓN DEL RIESGO Y LAS OPORTUNIDADES</t>
        </is>
      </c>
      <c r="G3" s="809" t="n"/>
      <c r="H3" s="809" t="n"/>
      <c r="I3" s="809" t="n"/>
      <c r="J3" s="809" t="n"/>
      <c r="K3" s="809" t="n"/>
      <c r="L3" s="809" t="n"/>
      <c r="M3" s="809" t="n"/>
      <c r="N3" s="809" t="n"/>
      <c r="O3" s="809" t="n"/>
      <c r="P3" s="809" t="n"/>
      <c r="Q3" s="809" t="n"/>
      <c r="R3" s="809" t="n"/>
      <c r="S3" s="809" t="n"/>
      <c r="T3" s="809" t="n"/>
      <c r="U3" s="809" t="n"/>
      <c r="V3" s="809" t="n"/>
      <c r="W3" s="809" t="n"/>
      <c r="X3" s="809" t="n"/>
      <c r="Y3" s="809" t="n"/>
      <c r="Z3" s="809" t="n"/>
      <c r="AA3" s="809" t="n"/>
      <c r="AB3" s="809" t="n"/>
      <c r="AC3" s="809" t="n"/>
      <c r="AD3" s="809" t="n"/>
      <c r="AE3" s="809" t="n"/>
      <c r="AF3" s="809" t="n"/>
      <c r="AG3" s="809" t="n"/>
      <c r="AH3" s="809" t="n"/>
      <c r="AI3" s="809" t="n"/>
      <c r="AJ3" s="809" t="n"/>
      <c r="AK3" s="809" t="n"/>
      <c r="AL3" s="809" t="n"/>
      <c r="AM3" s="809" t="n"/>
      <c r="AN3" s="809" t="n"/>
      <c r="AO3" s="809" t="n"/>
      <c r="AP3" s="809" t="n"/>
      <c r="AQ3" s="809" t="n"/>
      <c r="AR3" s="809" t="n"/>
      <c r="AS3" s="809" t="n"/>
      <c r="AT3" s="809" t="n"/>
      <c r="AU3" s="809" t="n"/>
      <c r="AV3" s="809" t="n"/>
      <c r="AW3" s="809" t="n"/>
      <c r="AX3" s="809" t="n"/>
      <c r="AY3" s="809" t="n"/>
      <c r="AZ3" s="809" t="n"/>
      <c r="BA3" s="809" t="n"/>
      <c r="BB3" s="809" t="n"/>
      <c r="BC3" s="809" t="n"/>
      <c r="BD3" s="809" t="n"/>
      <c r="BE3" s="809" t="n"/>
      <c r="BF3" s="809" t="n"/>
      <c r="BG3" s="809" t="n"/>
      <c r="BH3" s="809" t="n"/>
      <c r="BI3" s="809" t="n"/>
      <c r="BJ3" s="804" t="n"/>
      <c r="BK3" s="412" t="n"/>
      <c r="BL3" s="412" t="n"/>
      <c r="BM3" s="764" t="inlineStr">
        <is>
          <t>VIGENCIA: 2025-04-11</t>
        </is>
      </c>
      <c r="BN3" s="806" t="n"/>
      <c r="BO3" s="762" t="n"/>
    </row>
    <row r="4" ht="12.75" customFormat="1" customHeight="1" s="221">
      <c r="A4" s="2" t="n"/>
      <c r="B4" s="833" t="n"/>
      <c r="C4" s="224" t="n"/>
      <c r="D4" s="812" t="n"/>
      <c r="E4" s="811" t="n"/>
      <c r="F4" s="810" t="n"/>
      <c r="G4" s="812" t="n"/>
      <c r="H4" s="812" t="n"/>
      <c r="I4" s="812" t="n"/>
      <c r="J4" s="812" t="n"/>
      <c r="K4" s="812" t="n"/>
      <c r="L4" s="812" t="n"/>
      <c r="M4" s="812" t="n"/>
      <c r="N4" s="812" t="n"/>
      <c r="O4" s="812" t="n"/>
      <c r="P4" s="812" t="n"/>
      <c r="Q4" s="812" t="n"/>
      <c r="R4" s="812" t="n"/>
      <c r="S4" s="812" t="n"/>
      <c r="T4" s="812" t="n"/>
      <c r="U4" s="812" t="n"/>
      <c r="V4" s="812" t="n"/>
      <c r="W4" s="812" t="n"/>
      <c r="X4" s="812" t="n"/>
      <c r="Y4" s="812" t="n"/>
      <c r="Z4" s="812" t="n"/>
      <c r="AA4" s="812" t="n"/>
      <c r="AB4" s="812" t="n"/>
      <c r="AC4" s="812" t="n"/>
      <c r="AD4" s="812" t="n"/>
      <c r="AE4" s="812" t="n"/>
      <c r="AF4" s="812" t="n"/>
      <c r="AG4" s="812" t="n"/>
      <c r="AH4" s="812" t="n"/>
      <c r="AI4" s="812" t="n"/>
      <c r="AJ4" s="812" t="n"/>
      <c r="AK4" s="812" t="n"/>
      <c r="AL4" s="812" t="n"/>
      <c r="AM4" s="812" t="n"/>
      <c r="AN4" s="812" t="n"/>
      <c r="AO4" s="812" t="n"/>
      <c r="AP4" s="812" t="n"/>
      <c r="AQ4" s="812" t="n"/>
      <c r="AR4" s="812" t="n"/>
      <c r="AS4" s="812" t="n"/>
      <c r="AT4" s="812" t="n"/>
      <c r="AU4" s="812" t="n"/>
      <c r="AV4" s="812" t="n"/>
      <c r="AW4" s="812" t="n"/>
      <c r="AX4" s="812" t="n"/>
      <c r="AY4" s="812" t="n"/>
      <c r="AZ4" s="812" t="n"/>
      <c r="BA4" s="812" t="n"/>
      <c r="BB4" s="812" t="n"/>
      <c r="BC4" s="812" t="n"/>
      <c r="BD4" s="812" t="n"/>
      <c r="BE4" s="812" t="n"/>
      <c r="BF4" s="812" t="n"/>
      <c r="BG4" s="812" t="n"/>
      <c r="BH4" s="812" t="n"/>
      <c r="BI4" s="812" t="n"/>
      <c r="BJ4" s="811" t="n"/>
      <c r="BK4" s="415" t="n"/>
      <c r="BL4" s="415" t="n"/>
      <c r="BM4" s="764" t="inlineStr">
        <is>
          <t>PÁGINA: 7 de 11</t>
        </is>
      </c>
      <c r="BN4" s="806" t="n"/>
      <c r="BO4" s="762" t="n"/>
    </row>
    <row r="5">
      <c r="D5" s="456" t="n"/>
      <c r="E5" s="679" t="n"/>
      <c r="F5" s="679" t="n"/>
      <c r="G5" s="679" t="n"/>
      <c r="H5" s="679" t="n"/>
      <c r="I5" s="681" t="n"/>
      <c r="J5" s="679" t="n"/>
      <c r="K5" s="681" t="n"/>
      <c r="L5" s="681" t="n"/>
      <c r="M5" s="681" t="n"/>
      <c r="N5" s="681" t="n"/>
      <c r="O5" s="681" t="n"/>
      <c r="P5" s="548" t="n"/>
      <c r="Q5" s="679" t="n"/>
      <c r="R5" s="679" t="n"/>
      <c r="S5" s="679" t="n"/>
      <c r="T5" s="679" t="n"/>
      <c r="U5" s="681" t="n"/>
      <c r="V5" s="681" t="n"/>
      <c r="W5" s="681" t="n"/>
      <c r="X5" s="679" t="n"/>
      <c r="Y5" s="549" t="n"/>
      <c r="Z5" s="679" t="n"/>
      <c r="AA5" s="679" t="n"/>
      <c r="AB5" s="679" t="n"/>
      <c r="AC5" s="245" t="n"/>
      <c r="AD5" s="679" t="n"/>
      <c r="AE5" s="679" t="n"/>
      <c r="AF5" s="679" t="n"/>
      <c r="AG5" s="679" t="n"/>
      <c r="AH5" s="679" t="n"/>
      <c r="AI5" s="679" t="n"/>
      <c r="AJ5" s="679" t="n"/>
      <c r="AK5" s="679" t="n"/>
      <c r="AL5" s="679" t="n"/>
      <c r="AM5" s="679" t="n"/>
      <c r="AN5" s="679" t="n"/>
      <c r="AO5" s="679" t="n"/>
      <c r="AP5" s="242" t="n"/>
      <c r="AQ5" s="243" t="n"/>
      <c r="AR5" s="679" t="n"/>
      <c r="AS5" s="243" t="n"/>
      <c r="AT5" s="679" t="n"/>
      <c r="AU5" s="243" t="n"/>
      <c r="AV5" s="679" t="n"/>
      <c r="AW5" s="243" t="n"/>
      <c r="AX5" s="679" t="n"/>
      <c r="AY5" s="243" t="n"/>
      <c r="AZ5" s="679" t="n"/>
      <c r="BA5" s="243" t="n"/>
      <c r="BB5" s="244" t="n"/>
      <c r="BC5" s="243" t="n"/>
      <c r="BD5" s="679" t="n"/>
      <c r="BE5" s="244" t="n"/>
      <c r="BF5" s="244" t="n"/>
      <c r="BG5" s="244" t="n"/>
      <c r="BH5" s="244" t="n"/>
      <c r="BI5" s="244" t="n"/>
      <c r="BJ5" s="244" t="n"/>
      <c r="BK5" s="244" t="n"/>
      <c r="BL5" s="244" t="n"/>
      <c r="BM5" s="244" t="n"/>
      <c r="BN5" s="244" t="n"/>
      <c r="BO5" s="244" t="n"/>
    </row>
    <row r="6">
      <c r="D6" s="456" t="n"/>
      <c r="E6" s="679" t="n"/>
      <c r="F6" s="679" t="n"/>
      <c r="G6" s="679" t="n"/>
      <c r="H6" s="679" t="n"/>
      <c r="I6" s="681" t="n"/>
      <c r="J6" s="679" t="n"/>
      <c r="K6" s="681" t="n"/>
      <c r="L6" s="681" t="n"/>
      <c r="M6" s="681" t="n"/>
      <c r="N6" s="681" t="n"/>
      <c r="O6" s="681" t="n"/>
      <c r="P6" s="548" t="n"/>
      <c r="Q6" s="679" t="n"/>
      <c r="R6" s="679" t="n"/>
      <c r="S6" s="679" t="n"/>
      <c r="T6" s="679" t="n"/>
      <c r="U6" s="681" t="n"/>
      <c r="V6" s="681" t="n"/>
      <c r="W6" s="681" t="n"/>
      <c r="X6" s="679" t="n"/>
      <c r="Y6" s="549" t="n"/>
      <c r="Z6" s="679" t="n"/>
      <c r="AA6" s="679" t="n"/>
      <c r="AB6" s="679" t="n"/>
      <c r="AC6" s="245" t="n"/>
      <c r="AD6" s="679" t="n"/>
      <c r="AE6" s="679" t="n"/>
      <c r="AF6" s="679" t="n"/>
      <c r="AG6" s="679" t="n"/>
      <c r="AH6" s="679" t="n"/>
      <c r="AI6" s="679" t="n"/>
      <c r="AJ6" s="679" t="n"/>
      <c r="AK6" s="679" t="n"/>
      <c r="AL6" s="679" t="n"/>
      <c r="AM6" s="679" t="n"/>
      <c r="AN6" s="679" t="n"/>
      <c r="AO6" s="679" t="n"/>
      <c r="AP6" s="242" t="n"/>
      <c r="AQ6" s="243" t="n"/>
      <c r="AR6" s="679" t="n"/>
      <c r="AS6" s="243" t="n"/>
      <c r="AT6" s="679" t="n"/>
      <c r="AU6" s="243" t="n"/>
      <c r="AV6" s="679" t="n"/>
      <c r="AW6" s="243" t="n"/>
      <c r="AX6" s="679" t="n"/>
      <c r="AY6" s="243" t="n"/>
      <c r="AZ6" s="679" t="n"/>
      <c r="BA6" s="243" t="n"/>
      <c r="BB6" s="244" t="n"/>
      <c r="BC6" s="243" t="n"/>
      <c r="BD6" s="679" t="n"/>
      <c r="BE6" s="244" t="n"/>
      <c r="BF6" s="244" t="n"/>
      <c r="BG6" s="244" t="n"/>
      <c r="BH6" s="244" t="n"/>
      <c r="BI6" s="244" t="n"/>
      <c r="BJ6" s="244" t="n"/>
      <c r="BK6" s="244" t="n"/>
      <c r="BL6" s="244" t="n"/>
      <c r="BM6" s="244" t="n"/>
      <c r="BN6" s="244" t="n"/>
      <c r="BO6" s="244" t="n"/>
    </row>
    <row r="7" ht="20.25" customHeight="1">
      <c r="D7" s="456" t="n"/>
      <c r="E7" s="339" t="inlineStr">
        <is>
          <t>REGRESAR</t>
        </is>
      </c>
      <c r="F7" s="679" t="n"/>
      <c r="G7" s="679" t="n"/>
      <c r="H7" s="679" t="n"/>
      <c r="I7" s="681" t="n"/>
      <c r="J7" s="679" t="n"/>
      <c r="K7" s="681" t="n"/>
      <c r="L7" s="681" t="n"/>
      <c r="M7" s="681" t="n"/>
      <c r="N7" s="681" t="n"/>
      <c r="O7" s="681" t="n"/>
      <c r="P7" s="548" t="n"/>
      <c r="Q7" s="679" t="n"/>
      <c r="R7" s="679" t="n"/>
      <c r="S7" s="679" t="n"/>
      <c r="T7" s="679" t="n"/>
      <c r="U7" s="681" t="n"/>
      <c r="V7" s="681" t="n"/>
      <c r="W7" s="681" t="n"/>
      <c r="X7" s="679" t="n"/>
      <c r="Y7" s="549" t="n"/>
      <c r="Z7" s="679" t="n"/>
      <c r="AA7" s="679" t="n"/>
      <c r="AB7" s="679" t="n"/>
      <c r="AC7" s="245" t="n"/>
      <c r="AD7" s="679" t="n"/>
      <c r="AE7" s="679" t="n"/>
      <c r="AF7" s="679" t="n"/>
      <c r="AG7" s="679" t="n"/>
      <c r="AH7" s="679" t="n"/>
      <c r="AI7" s="679" t="n"/>
      <c r="AJ7" s="679" t="n"/>
      <c r="AK7" s="679" t="n"/>
      <c r="AL7" s="679" t="n"/>
      <c r="AM7" s="679" t="n"/>
      <c r="AN7" s="679" t="n"/>
      <c r="AO7" s="679" t="n"/>
      <c r="AP7" s="242" t="n"/>
      <c r="AQ7" s="243" t="n"/>
      <c r="AR7" s="679" t="n"/>
      <c r="AS7" s="243" t="n"/>
      <c r="AT7" s="679" t="n"/>
      <c r="AU7" s="243" t="n"/>
      <c r="AV7" s="679" t="n"/>
      <c r="AW7" s="243" t="n"/>
      <c r="AX7" s="679" t="n"/>
      <c r="AY7" s="243" t="n"/>
      <c r="AZ7" s="679" t="n"/>
      <c r="BA7" s="243" t="n"/>
      <c r="BB7" s="244" t="n"/>
      <c r="BC7" s="243" t="n"/>
      <c r="BD7" s="679" t="n"/>
      <c r="BE7" s="244" t="n"/>
      <c r="BF7" s="244" t="n"/>
      <c r="BG7" s="244" t="n"/>
      <c r="BH7" s="244" t="n"/>
      <c r="BI7" s="244" t="n"/>
      <c r="BJ7" s="244" t="n"/>
      <c r="BK7" s="244" t="n"/>
      <c r="BL7" s="244" t="n"/>
      <c r="BM7" s="244" t="n"/>
      <c r="BN7" s="244" t="n"/>
      <c r="BO7" s="244" t="n"/>
    </row>
    <row r="8" ht="32.25" customFormat="1" customHeight="1" s="168">
      <c r="A8" s="167" t="n"/>
      <c r="B8" s="167" t="n"/>
      <c r="C8" s="167" t="n"/>
      <c r="D8" s="771" t="inlineStr">
        <is>
          <t>IDENTIFICACIÓN DEL RIESGO</t>
        </is>
      </c>
      <c r="E8" s="826" t="n"/>
      <c r="F8" s="826" t="n"/>
      <c r="G8" s="826" t="n"/>
      <c r="H8" s="827" t="n"/>
      <c r="I8" s="771" t="inlineStr">
        <is>
          <t>VALORACIÓN DEL RIESGO INHERENTE</t>
        </is>
      </c>
      <c r="J8" s="826" t="n"/>
      <c r="K8" s="826" t="n"/>
      <c r="L8" s="826" t="n"/>
      <c r="M8" s="826" t="n"/>
      <c r="N8" s="826" t="n"/>
      <c r="O8" s="826" t="n"/>
      <c r="P8" s="826" t="n"/>
      <c r="Q8" s="826" t="n"/>
      <c r="R8" s="826" t="n"/>
      <c r="S8" s="826" t="n"/>
      <c r="T8" s="827" t="n"/>
      <c r="U8" s="541" t="inlineStr">
        <is>
          <t>VALORACIÓN DE CONTROLES</t>
        </is>
      </c>
      <c r="V8" s="826" t="n"/>
      <c r="W8" s="826" t="n"/>
      <c r="X8" s="845" t="inlineStr">
        <is>
          <t>VALORACIÓN DE RIESGO RESIDUAL</t>
        </is>
      </c>
      <c r="Y8" s="846" t="n"/>
      <c r="Z8" s="846" t="n"/>
      <c r="AA8" s="846" t="n"/>
      <c r="AB8" s="846" t="n"/>
      <c r="AC8" s="846" t="n"/>
      <c r="AD8" s="846" t="n"/>
      <c r="AE8" s="846" t="n"/>
      <c r="AF8" s="846" t="n"/>
      <c r="AG8" s="847" t="n"/>
      <c r="AH8" s="621" t="n"/>
      <c r="AI8" s="621" t="n"/>
      <c r="AJ8" s="621" t="n"/>
      <c r="AK8" s="621" t="n"/>
      <c r="AL8" s="587" t="inlineStr">
        <is>
          <t>VALORACIÓN DE RIESGO RESIDUAL</t>
        </is>
      </c>
      <c r="AM8" s="848" t="n"/>
      <c r="AN8" s="848" t="n"/>
      <c r="AO8" s="848" t="n"/>
      <c r="AP8" s="849" t="n"/>
      <c r="AQ8" s="608" t="inlineStr">
        <is>
          <t>CONCLUSIONES DEL SEGUIMIENTO (DILIGENCIADO POR LA OFICINA DE CONTROL INTERNO)</t>
        </is>
      </c>
      <c r="AR8" s="805" t="n"/>
      <c r="AS8" s="805" t="n"/>
      <c r="AT8" s="805" t="n"/>
      <c r="AU8" s="805" t="n"/>
      <c r="AV8" s="805" t="n"/>
      <c r="AW8" s="805" t="n"/>
      <c r="AX8" s="805" t="n"/>
      <c r="AY8" s="805" t="n"/>
      <c r="AZ8" s="805" t="n"/>
      <c r="BA8" s="805" t="n"/>
      <c r="BB8" s="805" t="n"/>
      <c r="BC8" s="805" t="n"/>
      <c r="BD8" s="805" t="n"/>
      <c r="BE8" s="805" t="n"/>
      <c r="BF8" s="805" t="n"/>
      <c r="BG8" s="805" t="n"/>
      <c r="BH8" s="805" t="n"/>
      <c r="BI8" s="805" t="n"/>
      <c r="BJ8" s="805" t="n"/>
      <c r="BK8" s="805" t="n"/>
      <c r="BL8" s="805" t="n"/>
      <c r="BM8" s="805" t="n"/>
      <c r="BN8" s="806" t="n"/>
      <c r="BO8" s="340" t="n"/>
    </row>
    <row r="9" ht="88.5" customFormat="1" customHeight="1" s="168">
      <c r="A9" s="167" t="inlineStr">
        <is>
          <t>CUADRANTE</t>
        </is>
      </c>
      <c r="B9" s="167" t="inlineStr">
        <is>
          <t>DECIMAL</t>
        </is>
      </c>
      <c r="C9" s="167" t="inlineStr">
        <is>
          <t>SUMA</t>
        </is>
      </c>
      <c r="D9" s="774" t="inlineStr">
        <is>
          <t>ID</t>
        </is>
      </c>
      <c r="E9" s="774" t="inlineStr">
        <is>
          <t>CAUSAS (FACTORES DOFA)</t>
        </is>
      </c>
      <c r="F9" s="169" t="inlineStr">
        <is>
          <t>EVENTO (RIESGO)</t>
        </is>
      </c>
      <c r="G9" s="774" t="inlineStr">
        <is>
          <t>CONSECUENCIA</t>
        </is>
      </c>
      <c r="H9" s="169" t="inlineStr">
        <is>
          <t>CLASIFICACIÓN DEL RIESGO</t>
        </is>
      </c>
      <c r="I9" s="169" t="inlineStr">
        <is>
          <t>PROBABILIDAD: FRECUENCIA DE LA ACTIVIDAD</t>
        </is>
      </c>
      <c r="J9" s="774" t="inlineStr">
        <is>
          <t>ARGUMENTO O DESCRIPCIÓN DE LA PROBABILIDAD</t>
        </is>
      </c>
      <c r="K9" s="774" t="inlineStr">
        <is>
          <t>PROBABILIDAD INHERENTE 
(%)</t>
        </is>
      </c>
      <c r="L9" s="827" t="n"/>
      <c r="M9" s="169" t="inlineStr">
        <is>
          <t>MAGNITUD DEL IMPACTO</t>
        </is>
      </c>
      <c r="N9" s="774" t="inlineStr">
        <is>
          <t>IMPACTO INHERENTE
(%)</t>
        </is>
      </c>
      <c r="O9" s="827" t="n"/>
      <c r="P9" s="774" t="inlineStr">
        <is>
          <t>NIVEL DE RIESGO INHERENTE</t>
        </is>
      </c>
      <c r="Q9" s="169" t="inlineStr">
        <is>
          <t>CONTROLES APLICABLES</t>
        </is>
      </c>
      <c r="R9" s="774" t="inlineStr">
        <is>
          <t>FRECUENCIA O PERIODICIDAD</t>
        </is>
      </c>
      <c r="S9" s="774" t="inlineStr">
        <is>
          <t>DOCUMENTACIÓN</t>
        </is>
      </c>
      <c r="T9" s="774" t="inlineStr">
        <is>
          <t>ENTREGABLES Y/O EVIDENCIAS</t>
        </is>
      </c>
      <c r="U9" s="170" t="inlineStr">
        <is>
          <t>CLASIFICACIÓN DE LOS CONTROLES</t>
        </is>
      </c>
      <c r="V9" s="170" t="inlineStr">
        <is>
          <t>IMPLEMENTACIÓN DEL CONTROL</t>
        </is>
      </c>
      <c r="W9" s="775" t="inlineStr">
        <is>
          <t>AFECTACIÓN DEL CONTROL</t>
        </is>
      </c>
      <c r="X9" s="775" t="inlineStr">
        <is>
          <t>CALIFICACIÓN DE LOS ATRIBUTOS DE EFICIENCIA</t>
        </is>
      </c>
      <c r="Y9" s="143" t="inlineStr">
        <is>
          <t>PROBABILIDAD RESIDUAL (%)</t>
        </is>
      </c>
      <c r="Z9" s="775" t="inlineStr">
        <is>
          <t>PROBABILIDAD RESIDUAL</t>
        </is>
      </c>
      <c r="AA9" s="775" t="inlineStr">
        <is>
          <t>IMPACTO RESIDUAL (%)</t>
        </is>
      </c>
      <c r="AB9" s="775" t="inlineStr">
        <is>
          <t>IMPACTO RESIDUAL</t>
        </is>
      </c>
      <c r="AC9" s="775" t="inlineStr">
        <is>
          <t>ZONA DEL RIESGO RESIDUAL</t>
        </is>
      </c>
      <c r="AD9" s="171" t="inlineStr">
        <is>
          <t>FECHA DE SEGUIMIENTO</t>
        </is>
      </c>
      <c r="AE9" s="172" t="inlineStr">
        <is>
          <t>OBSERVACIONES, COMENTARIOS Y/O SUGERENCIAS</t>
        </is>
      </c>
      <c r="AF9" s="171" t="inlineStr">
        <is>
          <t>FECHA DE SEGUIMIENTO</t>
        </is>
      </c>
      <c r="AG9" s="172" t="inlineStr">
        <is>
          <t>OBSERVACIONES, COMENTARIOS Y/O SUGERENCIAS</t>
        </is>
      </c>
      <c r="AH9" s="705" t="inlineStr">
        <is>
          <t>FECHA DE SEGUIMIENTO</t>
        </is>
      </c>
      <c r="AI9" s="706" t="inlineStr">
        <is>
          <t>OBSERVACIONES, COMENTARIOS Y/O SUGERENCIAS</t>
        </is>
      </c>
      <c r="AJ9" s="705" t="inlineStr">
        <is>
          <t>FECHA DE SEGUIMIENTO</t>
        </is>
      </c>
      <c r="AK9" s="706" t="inlineStr">
        <is>
          <t>OBSERVACIONES, COMENTARIOS Y/O SUGERENCIAS</t>
        </is>
      </c>
      <c r="AL9" s="717" t="inlineStr">
        <is>
          <t>PROBABILIDAD DE OCURRENCIA</t>
        </is>
      </c>
      <c r="AM9" s="173" t="inlineStr">
        <is>
          <t>PROBABILIDAD DE OCURRENCIA</t>
        </is>
      </c>
      <c r="AN9" s="173" t="inlineStr">
        <is>
          <t>MAGNITUD DEL IMPACTO</t>
        </is>
      </c>
      <c r="AO9" s="173" t="inlineStr">
        <is>
          <t>IMPACTO DE OCURRENCIA</t>
        </is>
      </c>
      <c r="AP9" s="174" t="inlineStr">
        <is>
          <t>NIVEL</t>
        </is>
      </c>
      <c r="AQ9" s="250" t="inlineStr">
        <is>
          <t>FECHA DE SEGUIMIENTO</t>
        </is>
      </c>
      <c r="AR9" s="251" t="inlineStr">
        <is>
          <t>OBSERVACIONES Y RECOMENDACIONES</t>
        </is>
      </c>
      <c r="AS9" s="252" t="inlineStr">
        <is>
          <t>FECHA DE SEGUIMIENTO</t>
        </is>
      </c>
      <c r="AT9" s="251" t="inlineStr">
        <is>
          <t>OBSERVACIONES Y RECOMENDACIONES</t>
        </is>
      </c>
      <c r="AU9" s="252" t="inlineStr">
        <is>
          <t>FECHA DE SEGUIMIENTO</t>
        </is>
      </c>
      <c r="AV9" s="251" t="inlineStr">
        <is>
          <t>OBSERVACIONES Y RECOMENDACIONES</t>
        </is>
      </c>
      <c r="AW9" s="252" t="inlineStr">
        <is>
          <t>FECHA DE SEGUIMIENTO</t>
        </is>
      </c>
      <c r="AX9" s="251" t="inlineStr">
        <is>
          <t>OBSERVACIONES Y RECOMENDACIONES</t>
        </is>
      </c>
      <c r="AY9" s="253" t="inlineStr">
        <is>
          <t>FECHA DE SEGUIMIENTO</t>
        </is>
      </c>
      <c r="AZ9" s="254" t="inlineStr">
        <is>
          <t>OBSERVACIONES Y RECOMENDACIONES</t>
        </is>
      </c>
      <c r="BA9" s="253" t="inlineStr">
        <is>
          <t>FECHA DE SEGUIMIENTO</t>
        </is>
      </c>
      <c r="BB9" s="255" t="inlineStr">
        <is>
          <t>OBSERVACIONES Y RECOMENDACIONES</t>
        </is>
      </c>
      <c r="BC9" s="253" t="inlineStr">
        <is>
          <t>FECHA DE SEGUIMIENTO</t>
        </is>
      </c>
      <c r="BD9" s="254" t="inlineStr">
        <is>
          <t>OBSERVACIONES Y RECOMENDACIONES</t>
        </is>
      </c>
      <c r="BE9" s="253" t="inlineStr">
        <is>
          <t>FECHA DE SEGUIMIENTO</t>
        </is>
      </c>
      <c r="BF9" s="254" t="inlineStr">
        <is>
          <t>OBSERVACIONES Y RECOMENDACIONES</t>
        </is>
      </c>
      <c r="BG9" s="253" t="inlineStr">
        <is>
          <t>FECHA DE SEGUIMIENTO</t>
        </is>
      </c>
      <c r="BH9" s="254" t="inlineStr">
        <is>
          <t>OBSERVACIONES Y RECOMENDACIONES</t>
        </is>
      </c>
      <c r="BI9" s="252" t="inlineStr">
        <is>
          <t>FECHA DE SEGUIMIENTO</t>
        </is>
      </c>
      <c r="BJ9" s="251" t="inlineStr">
        <is>
          <t>OBSERVACIONES Y RECOMENDACIONES</t>
        </is>
      </c>
      <c r="BK9" s="252" t="inlineStr">
        <is>
          <t>FECHA DE SEGUIMIENTO</t>
        </is>
      </c>
      <c r="BL9" s="251" t="inlineStr">
        <is>
          <t>OBSERVACIONES Y RECOMENDACIONES</t>
        </is>
      </c>
      <c r="BM9" s="252" t="inlineStr">
        <is>
          <t>FECHA DE SEGUIMIENTO</t>
        </is>
      </c>
      <c r="BN9" s="251" t="inlineStr">
        <is>
          <t>OBSERVACIONES Y RECOMENDACIONES</t>
        </is>
      </c>
      <c r="BO9" s="340" t="n"/>
    </row>
    <row r="10" ht="114" customHeight="1">
      <c r="A10" s="259">
        <f>IF(OR(AL10=0,AN10=0),"",IF(AND(AL10&lt;=0.2,AN10&lt;=0.2),1,IF(AND(AL10&lt;=0.2,AN10&lt;=0.4),2,IF(AND(AL10&lt;=0.2,AN10&lt;=0.6),3,IF(AND(AL10&lt;=0.2,AN10&lt;=0.8),4,IF(AND(AL10&lt;=0.2,AN10&lt;=1),5,IF(AND(AL10&lt;=0.4,AN10&lt;=0.2),6,IF(AND(AL10&lt;=0.4,AN10&lt;=0.4),7,IF(AND(AL10&lt;=0.4,AN10&lt;=0.6),8,IF(AND(AL10&lt;=0.4,AN10&lt;=0.8),9,IF(AND(AL10&lt;=0.4,AN10&lt;=1),10,IF(AND(AL10&lt;=0.6,AN10&lt;=0.2),11,IF(AND(AL10&lt;=0.6,AN10&lt;=0.4),12,IF(AND(AL10&lt;=0.6,AN10&lt;=0.6),13,IF(AND(AL10&lt;=0.6,AN10&lt;=0.8),14,IF(AND(AL10&lt;=0.6,AN10&lt;=1),15,IF(AND(AL10&lt;=0.8,AN10&lt;=0.2),16,IF(AND(AL10&lt;=0.8,AN10&lt;=0.4),17,IF(AND(AL10&lt;=0.8,AN10&lt;=0.6),18,IF(AND(AL10&lt;=0.8,AN10&lt;=0.8),19,IF(AND(AL10&lt;=0.8,AN10&lt;=1),20,IF(AND(AL10&lt;=1,AN10&lt;=0.2),21,IF(AND(AL10&lt;=1,AN10&lt;=0.4),22,IF(AND(AL10&lt;=1,AN10&lt;=0.6),23,IF(AND(AL10&lt;=1,AN10&lt;=0.8),24,IF(AND(AL10&lt;=1,AN10&lt;=1),25,""))))))))))))))))))))))))))</f>
        <v/>
      </c>
      <c r="B10" s="259">
        <f>IF(A10="","",(COUNTIF($A$10:A10,A10))/100)</f>
        <v/>
      </c>
      <c r="C10" s="259">
        <f>IFERROR(A10+B10,"")</f>
        <v/>
      </c>
      <c r="D10" s="563" t="n">
        <v>2</v>
      </c>
      <c r="E10" s="599" t="inlineStr">
        <is>
          <t>D7. Realizar duplicidad de radicación o perdida de la información en la cadena de pagos por altos volúmenes de solicitudes y falta en la digitalización y centralización de información (becas y exoneraciones, apoyos económicos, viáticos, ASCUN, liquidaciones, nomina, salidas académicas y viáticos, pagos investigación e ISU entre otros) o demora  en los pagos por falta de controles oportunos que permitan identificar la trazabilidad de radicación por correo electrónico e Integradoc.</t>
        </is>
      </c>
      <c r="F10" s="850" t="inlineStr">
        <is>
          <t>Posibilidad de incurrir en demoras o retrasos en el procesamiento de la información del trámite de pagos y/o en el reporte oportuno de información a entes externos por falta de talento humano en el proceso.</t>
        </is>
      </c>
      <c r="G10" s="850" t="inlineStr">
        <is>
          <t xml:space="preserve">Posibles multas y sanciones por parte de los entes de control o proveedores, o procesos disciplinarios por incumplimiento en los tiempos de entrega de la información </t>
        </is>
      </c>
      <c r="H10" s="776" t="inlineStr">
        <is>
          <t>EJECUCIÓN Y ADMINISTRACIÓN DE PROCESOS: Pérdidas derivadas de errores en la ejecución y administración de procesos.</t>
        </is>
      </c>
      <c r="I10" s="851" t="n">
        <v>6711</v>
      </c>
      <c r="J10" s="776" t="inlineStr">
        <is>
          <t xml:space="preserve">Se relaciona al número de RP expedido del 2024. El trámite de pago superó la capacidad instalada de la oficina generando sobre carga laboral y estrés laboral </t>
        </is>
      </c>
      <c r="K10" s="776">
        <f>IF(I10&lt;=0,"",IF(I10&lt;=2,"Muy Baja",IF(I10&lt;=10,"Baja",IF(I10&lt;=30,"Media",IF(I10&lt;=100,"Alta",IF(I10&gt;100,"Muy Alta"))))))</f>
        <v/>
      </c>
      <c r="L10" s="560">
        <f>IF(K10="","",IF(K10="Muy Baja",0.2,IF(K10="Baja",0.4,IF(K10="Media",0.6,IF(K10="Alta",0.8,IF(K10="Muy Alta",1,))))))</f>
        <v/>
      </c>
      <c r="M10" s="776" t="inlineStr">
        <is>
          <t>Entre 10 y 50 SMLV</t>
        </is>
      </c>
      <c r="N10" s="776">
        <f>IF(OR(M10=CRITERIOS!$C$182,M10=CRITERIOS!$D$182),"Leve",IF(OR(M10=CRITERIOS!$C$183,M10=CRITERIOS!$D$183),"Menor",IF(OR(M10=CRITERIOS!$C$184,M10=CRITERIOS!$D$184),"Moderado",IF(OR(M10=CRITERIOS!$C$185,M10=CRITERIOS!$D$185),"Mayor",IF(OR(M10=CRITERIOS!$C$186,M10=CRITERIOS!$D$186),"Catastrófico","")))))</f>
        <v/>
      </c>
      <c r="O10" s="560">
        <f>IF(N10="","",IF(N10="Leve",0.2,IF(N10="Menor",0.4,IF(N10="Moderado",0.6,IF(N10="Mayor",0.8,IF(N10="Catastrófico",1,))))))</f>
        <v/>
      </c>
      <c r="P10" s="554">
        <f>IF(OR(AND(K10="Muy Baja",N10="Leve"),AND(K10="Muy Baja",N10="Menor"),AND(K10="Baja",N10="Leve")),"BAJO",IF(OR(AND(K10="Muy baja",N10="Moderado"),AND(K10="Baja",N10="Menor"),AND(K10="Baja",N10="Moderado"),AND(K10="Media",N10="Leve"),AND(K10="Media",N10="Menor"),AND(K10="Media",N10="Moderado"),AND(K10="Alta",N10="Leve"),AND(K10="Alta",N10="Menor")),"MODERADO",IF(OR(AND(K10="Muy Baja",N10="Mayor"),AND(K10="Baja",N10="Mayor"),AND(K10="Media",N10="Mayor"),AND(K10="Alta",N10="Moderado"),AND(K10="Alta",N10="Mayor"),AND(K10="Muy Alta",N10="Leve"),AND(K10="Muy Alta",N10="Menor"),AND(K10="Muy Alta",N10="Moderado"),YJ10="Muy Alta",N10="Mayor"),"ALTO",IF(OR(AND(K10="Muy Baja",N10="Catastrófico"),AND(K10="Baja",N10="Catastrófico"),AND(K10="Media",N10="Catastrófico"),AND(K10="Alta",N10="Catastrófico"),AND(K10="Muy Alta",N10="Catastrófico")),"EXTREMO",""))))</f>
        <v/>
      </c>
      <c r="Q10" s="176" t="inlineStr">
        <is>
          <t xml:space="preserve">El profesional responsable del procesos realiza  la solicitud de personal al área competente, mediante envío de solicitud por correo electrónico institucional, posteriormente, hace seguimiento al mismo. </t>
        </is>
      </c>
      <c r="R10" s="776" t="inlineStr">
        <is>
          <t>SEMESTRAL</t>
        </is>
      </c>
      <c r="S10" s="177" t="inlineStr">
        <is>
          <t xml:space="preserve">ATHP01-Selección de personal </t>
        </is>
      </c>
      <c r="T10" s="779" t="inlineStr">
        <is>
          <t>Correo del proceso de talento Humano informando que se debe dar inicio al proceso de contratación.</t>
        </is>
      </c>
      <c r="U10" s="776" t="inlineStr">
        <is>
          <t>PREVENTIVO</t>
        </is>
      </c>
      <c r="V10" s="776" t="inlineStr">
        <is>
          <t>MANUAL</t>
        </is>
      </c>
      <c r="W10" s="776">
        <f>IF(OR(U10="PREVENTIVO",U10="DETECTIVO"),"PROBABILIDAD",IF(U10="CORRECTIVO","IMPACTO",""))</f>
        <v/>
      </c>
      <c r="X10" s="776">
        <f>IF(AND(U10="PREVENTIVO",V10="AUTOMÁTICO"),"50%",IF(AND(U10="PREVENTIVO",V10="MANUAL"),"40%",IF(AND(U10="DETECTIVO",V10="AUTOMÁTICO"),"40%",IF(AND(U10="DETECTIVO",V10="MANUAL"),"30%",IF(AND(U10="CORRECTIVO",V10="AUTOMÁTICO"),"35%",IF(AND(U10="CORRECTIVO",V10="MANUAL"),"25%",""))))))</f>
        <v/>
      </c>
      <c r="Y10" s="590">
        <f>IFERROR(IF(W10="Probabilidad",(L10-(L10*X10)),IF(W10="Impacto",L10,"")),"")</f>
        <v/>
      </c>
      <c r="Z10" s="590">
        <f>IFERROR(IF(Y10="","",IF(Y10&lt;=0.2,"MUY BAJA",IF(Y10&lt;=0.4,"BAJA",IF(Y10&lt;=0.6,"MEDIA",IF(Y10&lt;=0.8,"ALTA",IF(Y10=1,"MUY ALTA")))))),"")</f>
        <v/>
      </c>
      <c r="AA10" s="590">
        <f>IFERROR(IF(W10="Impacto",(O10-(O10*X10)),IF(W10="Probabilidad",O10,"")),"")</f>
        <v/>
      </c>
      <c r="AB10" s="590">
        <f>IFERROR(IF(AA10="","",IF(AA10&lt;=0.2,"LEVE",IF(AA10&lt;=0.4,"MENOR",IF(AA10&lt;=0.6,"MODERADO",IF(AA10&lt;=0.8,"MAYOR",IF(AA10=1,"CATASTRÓFICO")))))),"")</f>
        <v/>
      </c>
      <c r="AC10" s="582">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509" t="n">
        <v>44479</v>
      </c>
      <c r="AE10" s="783" t="inlineStr">
        <is>
          <t xml:space="preserve">Se realizó verificación aleatoria de los entregables del control establecido por el proceso. </t>
        </is>
      </c>
      <c r="AF10" s="509" t="n">
        <v>44683</v>
      </c>
      <c r="AG10" s="694" t="inlineStr">
        <is>
          <t xml:space="preserve">La causa de falta de personal sigue latente, y el control se ejecuta semestralmente para realizar la solicitud de contratación de la persona. </t>
        </is>
      </c>
      <c r="AH10" s="713" t="n">
        <v>45544</v>
      </c>
      <c r="AI10" s="787" t="inlineStr">
        <is>
          <t xml:space="preserve">Se evidencia proceso de contratación de nuevos cargos al interior del proceso que apoyan la gestión desde las diferentes oficinas. </t>
        </is>
      </c>
      <c r="AJ10" s="713" t="n">
        <v>45722</v>
      </c>
      <c r="AK10" s="692" t="inlineStr">
        <is>
          <t xml:space="preserve">Se evidencia proceso de contratación de nuevos cargos al interior del proceso que apoyan la gestión desde las diferentes oficinas. </t>
        </is>
      </c>
      <c r="AL10" s="575">
        <f>IF(Y10="","",MIN(Y10:Y12))</f>
        <v/>
      </c>
      <c r="AM10" s="852">
        <f>IFERROR(IF(AL10="","",IF(AL10&lt;=0.2,"MUY BAJA",IF(AL10&lt;=0.4,"BAJA",IF(AL10&lt;=0.6,"MEDIA",IF(AL10&lt;=0.8,"ALTA",IF(AL10=1,"MUY ALTA")))))),"")</f>
        <v/>
      </c>
      <c r="AN10" s="853">
        <f>IF(AA10="","",MIN(AA10:AA12))</f>
        <v/>
      </c>
      <c r="AO10" s="853">
        <f>IFERROR(IF(AN10="","",IF(AN10&lt;=0.2,"LEVE",IF(AN10&lt;=0.4,"MENOR",IF(AN10&lt;=0.6,"MODERADO",IF(AN10&lt;=0.8,"MAYOR",IF(AN10=1,"CATASTRÓFICO")))))),"")</f>
        <v/>
      </c>
      <c r="AP10" s="854">
        <f>IFERROR(IF(OR(AND(AM10="Muy Baja",AO10="Leve"),AND(AM10="Muy Baja",AO10="Menor"),AND(AM10="Baja",AO10="Leve")),"BAJO",IF(OR(AND(AM10="Muy baja",AO10="Moderado"),AND(AM10="Baja",AO10="Menor"),AND(AM10="Baja",AO10="Moderado"),AND(AM10="Media",AO10="Leve"),AND(AM10="Media",AO10="Menor"),AND(AM10="Media",AO10="Moderado"),AND(AM10="Alta",AO10="Leve"),AND(AM10="Alta",AO10="Menor")),"MODERADO",IF(OR(AND(AM10="Muy Baja",AO10="Mayor"),AND(AM10="Baja",AO10="Mayor"),AND(AM10="Media",AO10="Mayor"),AND(AM10="Alta",AO10="Moderado"),AND(AM10="Alta",AO10="Mayor"),AND(AM10="Muy Alta",AO10="Leve"),AND(AM10="Muy Alta",AO10="Menor"),AND(AM10="Muy Alta",AO10="Moderado"),AND(AM10="Muy Alta",AO10="Mayor")),"ALTO",IF(OR(AND(AM10="Muy Baja",AO10="Catastrófico"),AND(AM10="Baja",AO10="Catastrófico"),AND(AM10="Media",AO10="Catastrófico"),AND(AM10="Alta",AO10="Catastrófico"),AND(AM10="Muy Alta",AO10="Catastrófico")),"EXTREMO","")))),"")</f>
        <v/>
      </c>
      <c r="AQ10" s="344" t="n"/>
      <c r="AR10" s="345" t="inlineStr">
        <is>
          <t>No se reportan cambios en los controles durante este corte. Debido a que los nuevos controles se establecieron en el mes de abril del año en curso, por lo cual aún no se puede determinar la eficacia de los mismos.</t>
        </is>
      </c>
      <c r="AS10" s="353" t="n">
        <v>43738</v>
      </c>
      <c r="AT10" s="345" t="inlineStr">
        <is>
          <t>"No se evidencia materialización del riesgo.
Nota: Fortalecer el control adicionando controles como:
1. La revisión de los procedimientos y la funciones. 
2. Toma de datos de tiempos y movimientos en actividades criticas del proceso.
"</t>
        </is>
      </c>
      <c r="AU10" s="353" t="inlineStr">
        <is>
          <t>27/01/2020</t>
        </is>
      </c>
      <c r="AV10" s="345" t="inlineStr">
        <is>
          <t>Se evidencia materialización del riesgo a través del plan de mejoramiento No 537 dado que hay incumplimiento en la presentación de estados financieros a la Contaduría General de la Nación y a la fecha se encuentra en estado de asignado.</t>
        </is>
      </c>
      <c r="AW10" s="226" t="inlineStr">
        <is>
          <t>25-08-2020</t>
        </is>
      </c>
      <c r="AX10" s="350" t="inlineStr">
        <is>
          <t xml:space="preserve">No se evidencia materialización del riesgo </t>
        </is>
      </c>
      <c r="AY10" s="351" t="n">
        <v>44256</v>
      </c>
      <c r="AZ10" s="351" t="inlineStr">
        <is>
          <t xml:space="preserve">No se evidencia la materialización del riesgo. </t>
        </is>
      </c>
      <c r="BA10" s="511" t="n">
        <v>44587</v>
      </c>
      <c r="BB10" s="511" t="inlineStr">
        <is>
          <t xml:space="preserve">No se realiza seguimiento toda vez que el nivel del riesgo es moderado   </t>
        </is>
      </c>
      <c r="BC10" s="511" t="n">
        <v>44594</v>
      </c>
      <c r="BD10" s="511"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Sin embargo, se recomienda: Reevaluar la identificación de riesgos teniendo en cuenta el número de PQRS (91) auditorias de control interno y auditorias de entes de
control de la vigencia 2021.</t>
        </is>
      </c>
      <c r="BE10" s="511" t="inlineStr">
        <is>
          <t>14/08/2023</t>
        </is>
      </c>
      <c r="BF10" s="511" t="inlineStr">
        <is>
          <t>Si bien, dentro de la matriz se encuentra el riesgo en nivel moderado, en el ejercicio de la auditoría financiera efectuada en el I Semestre de 2023, se evidencia la materialización del riesgo, puesto que hay debilidades en cuanto a controles en la operatividad de pago a terceros y desviaciones en la operatividad del aplicativo INTEGRADOC.</t>
        </is>
      </c>
      <c r="BG10" s="521" t="inlineStr">
        <is>
          <t>19/03/2024</t>
        </is>
      </c>
      <c r="BH10" s="501" t="inlineStr">
        <is>
          <t>Si bien, dentro de la matriz se encuentra el riesgo en nivel moderado. Se identifica la materialización del riesgo, en la auditoria del semestre I 2023, evidenciando debilidades en cuanto a los controles de pago a terceros y desviaciones en la operatividad del aplicativo Integradoc, el cual se lleva control desde plan de mejoramiento 780, sugiriendo que este riesgo cambie de nivel a alto.</t>
        </is>
      </c>
      <c r="BI10" s="500" t="inlineStr">
        <is>
          <t>25/09/2024</t>
        </is>
      </c>
      <c r="BJ10" s="855" t="inlineStr">
        <is>
          <t>En seguimiento realizado para el IPA 2024, se evidencia que, dentro de la matriz, el riesgo se encuentra en nivel moderado. En el plan de mejoramiento 780, identifica una mejora a la evaluación obtenida en el segundo trimestre 2024, sin embargo, persiste la materialización del riesgo en el primer trimestre 2024, esto debido a la falta de personal que se presenta en los primeros meses de cada vigencia y a la modalidad de contratación en la universidad de Cundinamarca.</t>
        </is>
      </c>
      <c r="BK10" s="500" t="n">
        <v>45742</v>
      </c>
      <c r="BL10" s="500"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M10" s="500" t="n"/>
      <c r="BN10" s="500" t="n"/>
      <c r="BO10" s="244" t="n"/>
    </row>
    <row r="11" ht="41.25" customHeight="1">
      <c r="A11" s="260" t="n"/>
      <c r="B11" s="260" t="n"/>
      <c r="C11" s="260" t="n"/>
      <c r="D11" s="823" t="n"/>
      <c r="E11" s="664" t="inlineStr">
        <is>
          <t>D8.Alta carga operativa en el proceso cuando se radican cuentas por parte de las diferentes oficinas y procesos de carácter urgente después de la 6pm.</t>
        </is>
      </c>
      <c r="F11" s="823" t="n"/>
      <c r="G11" s="823" t="n"/>
      <c r="H11" s="823" t="n"/>
      <c r="I11" s="823" t="n"/>
      <c r="J11" s="823" t="n"/>
      <c r="K11" s="823" t="n"/>
      <c r="L11" s="823" t="n"/>
      <c r="M11" s="823" t="n"/>
      <c r="N11" s="823" t="n"/>
      <c r="O11" s="823" t="n"/>
      <c r="P11" s="823" t="n"/>
      <c r="Q11" s="361" t="inlineStr">
        <is>
          <t>Expedir calendario de cierre fiscal y actualización constante a los procedimientos que detallan los tiempos relacionados con la expedición de pagos.</t>
        </is>
      </c>
      <c r="R11" s="360" t="inlineStr">
        <is>
          <t>ANUAL</t>
        </is>
      </c>
      <c r="S11" s="787" t="inlineStr">
        <is>
          <t>AFIP10 / AFIP25</t>
        </is>
      </c>
      <c r="T11" s="787" t="inlineStr">
        <is>
          <t xml:space="preserve">Calendario de Cierre Fiscal </t>
        </is>
      </c>
      <c r="U11" s="776" t="inlineStr">
        <is>
          <t>PREVENTIVO</t>
        </is>
      </c>
      <c r="V11" s="776" t="inlineStr">
        <is>
          <t>MANUAL</t>
        </is>
      </c>
      <c r="W11" s="776">
        <f>IF(OR(U11="PREVENTIVO",U11="DETECTIVO"),"PROBABILIDAD",IF(U11="CORRECTIVO","IMPACTO",""))</f>
        <v/>
      </c>
      <c r="X11" s="776">
        <f>IF(AND(U11="PREVENTIVO",V11="AUTOMÁTICO"),"50%",IF(AND(U11="PREVENTIVO",V11="MANUAL"),"40%",IF(AND(U11="DETECTIVO",V11="AUTOMÁTICO"),"40%",IF(AND(U11="DETECTIVO",V11="MANUAL"),"30%",IF(AND(U11="CORRECTIVO",V11="AUTOMÁTICO"),"35%",IF(AND(U11="CORRECTIVO",V11="MANUAL"),"25%",""))))))</f>
        <v/>
      </c>
      <c r="Y11" s="561">
        <f>IFERROR(IF(AND(W10="Probabilidad",W11="Probabilidad"),(Y10-(Y10*X11)),IF(W11="Probabilidad",(L10-(L10*X11)),IF(W11="Impacto",Y10,""))),"")</f>
        <v/>
      </c>
      <c r="Z11" s="590">
        <f>IFERROR(IF(Y11="","",IF(Y11&lt;=0.2,"MUY BAJA",IF(Y11&lt;=0.4,"BAJA",IF(Y11&lt;=0.6,"MEDIA",IF(Y11&lt;=0.8,"ALTA",IF(Y11=1,"MUY ALTA")))))),"")</f>
        <v/>
      </c>
      <c r="AA11" s="590">
        <f>IFERROR(IF(AND(W10="Impacto",W11="Impacto"),(AA10-(AA10*X11)),IF(W11="Impacto",(O10-(+O10*X11)),IF(W11="Probabilidad",AA10,""))),"")</f>
        <v/>
      </c>
      <c r="AB11" s="590">
        <f>IFERROR(IF(AA11="","",IF(AA11&lt;=0.2,"LEVE",IF(AA11&lt;=0.4,"MENOR",IF(AA11&lt;=0.6,"MODERADO",IF(AA11&lt;=0.8,"MAYOR",IF(AA11=1,"CATASTRÓFICO")))))),"")</f>
        <v/>
      </c>
      <c r="AC11" s="365">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713" t="n"/>
      <c r="AE11" s="787" t="n"/>
      <c r="AF11" s="713" t="n"/>
      <c r="AG11" s="692" t="n"/>
      <c r="AH11" s="833" t="n"/>
      <c r="AI11" s="787" t="inlineStr">
        <is>
          <t xml:space="preserve">Se evidencia digitalización de la solicitud de la información requerida por medio de la herramienta integradoc, con información especifica solicitada para cada proceso. </t>
        </is>
      </c>
      <c r="AJ11" s="833" t="n"/>
      <c r="AK11" s="692" t="inlineStr">
        <is>
          <t xml:space="preserve">Se evidencia digitalización de la solicitud de la información requerida por medio de la herramienta integradoc, con información especifica solicitada para cada proceso. </t>
        </is>
      </c>
      <c r="AL11" s="834" t="n"/>
      <c r="AM11" s="856" t="n"/>
      <c r="AN11" s="823" t="n"/>
      <c r="AO11" s="823" t="n"/>
      <c r="AP11" s="857" t="n"/>
      <c r="AQ11" s="274" t="n"/>
      <c r="AR11" s="275" t="n"/>
      <c r="AS11" s="276" t="n"/>
      <c r="AT11" s="275" t="n"/>
      <c r="AU11" s="276" t="n"/>
      <c r="AV11" s="275" t="n"/>
      <c r="AW11" s="277" t="n"/>
      <c r="AX11" s="278" t="n"/>
      <c r="AY11" s="514" t="n"/>
      <c r="AZ11" s="514" t="n"/>
      <c r="BA11" s="279" t="n"/>
      <c r="BB11" s="279" t="n"/>
      <c r="BC11" s="279" t="n"/>
      <c r="BD11" s="279" t="n"/>
      <c r="BE11" s="279" t="n"/>
      <c r="BF11" s="512" t="n"/>
      <c r="BG11" s="280" t="n"/>
      <c r="BH11" s="502" t="n"/>
      <c r="BI11" s="858" t="n"/>
      <c r="BJ11" s="858" t="n"/>
      <c r="BK11" s="858" t="n"/>
      <c r="BL11" s="858" t="n"/>
      <c r="BM11" s="858" t="n"/>
      <c r="BN11" s="858" t="n"/>
      <c r="BO11" s="244" t="n"/>
    </row>
    <row r="12" ht="111.75" customHeight="1">
      <c r="A12" s="260" t="n"/>
      <c r="B12" s="260" t="n"/>
      <c r="C12" s="260" t="n"/>
      <c r="D12" s="824" t="n"/>
      <c r="E12" s="824" t="n"/>
      <c r="F12" s="824" t="n"/>
      <c r="G12" s="824" t="n"/>
      <c r="H12" s="824" t="n"/>
      <c r="I12" s="824" t="n"/>
      <c r="J12" s="824" t="n"/>
      <c r="K12" s="824" t="n"/>
      <c r="L12" s="824" t="n"/>
      <c r="M12" s="824" t="n"/>
      <c r="N12" s="824" t="n"/>
      <c r="O12" s="824" t="n"/>
      <c r="P12" s="824" t="n"/>
      <c r="Q12" s="361" t="inlineStr">
        <is>
          <t xml:space="preserve"> 
Generar alerta en integradoc para los procesos de pagos digitalizados por medio de la herramienta a fin de informar a los usuarios los tiempos de radicación, días habiles y manejo de solicitudes que se radiquen fuera de los horarios y días estipulados. </t>
        </is>
      </c>
      <c r="R12" s="789" t="inlineStr">
        <is>
          <t>CADA VEZ QUE SE PRESENTE LA NECESIDAD</t>
        </is>
      </c>
      <c r="S12" s="524" t="inlineStr">
        <is>
          <t>AFIP08/ AFIP15/ AFIP36</t>
        </is>
      </c>
      <c r="T12" s="524" t="inlineStr">
        <is>
          <t>Correo Electrónico la solicitud relacionada 
Ajuste e inclusión de alertas en las instancias digitalizadas</t>
        </is>
      </c>
      <c r="U12" s="776" t="inlineStr">
        <is>
          <t>PREVENTIVO</t>
        </is>
      </c>
      <c r="V12" s="776" t="inlineStr">
        <is>
          <t>AUTOMÁTICO</t>
        </is>
      </c>
      <c r="W12" s="776">
        <f>IF(OR(U12="PREVENTIVO",U12="DETECTIVO"),"PROBABILIDAD",IF(U12="CORRECTIVO","IMPACTO",""))</f>
        <v/>
      </c>
      <c r="X12" s="785">
        <f>IF(AND(U12="PREVENTIVO",V12="AUTOMÁTICO"),"50%",IF(AND(U12="PREVENTIVO",V12="MANUAL"),"40%",IF(AND(U12="DETECTIVO",V12="AUTOMÁTICO"),"40%",IF(AND(U12="DETECTIVO",V12="MANUAL"),"30%",IF(AND(U12="CORRECTIVO",V12="AUTOMÁTICO"),"35%",IF(AND(U12="CORRECTIVO",V12="MANUAL"),"25%",""))))))</f>
        <v/>
      </c>
      <c r="Y12" s="613">
        <f>IFERROR(IF(AND(W11="Probabilidad",W12="Probabilidad"),(Y11-(Y11*X12)),IF(AND(W11="Impacto",W12="Probabilidad"),(Y10-(Y10*X12)),IF(W12="Impacto",Y11,""))),"")</f>
        <v/>
      </c>
      <c r="Z12" s="364">
        <f>IFERROR(IF(Y12="","",IF(Y12&lt;=0.2,"MUY BAJA",IF(Y12&lt;=0.4,"BAJA",IF(Y12&lt;=0.6,"MEDIA",IF(Y12&lt;=0.8,"ALTA",IF(Y12=1,"MUY ALTA")))))),"")</f>
        <v/>
      </c>
      <c r="AA12" s="225">
        <f>IFERROR(IF(AND(W11="Impacto",W12="Impacto"),(AA11-(AA11*X12)),IF(AND(W11="Probabilidad",W12="Impacto"),(AA10-(AA10*X12)),IF(W12="Probabilidad",AA11,""))),"")</f>
        <v/>
      </c>
      <c r="AB12" s="363">
        <f>IFERROR(IF(AA12="","",IF(AA12&lt;=0.2,"LEVE",IF(AA12&lt;=0.4,"MENOR",IF(AA12&lt;=0.6,"MODERADO",IF(AA12&lt;=0.8,"MAYOR",IF(AA12=1,"CATASTRÓFICO")))))),"")</f>
        <v/>
      </c>
      <c r="AC12" s="365">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713" t="n"/>
      <c r="AE12" s="787" t="n"/>
      <c r="AF12" s="713" t="n"/>
      <c r="AG12" s="692" t="n"/>
      <c r="AH12" s="710" t="n"/>
      <c r="AI12" s="709" t="n"/>
      <c r="AJ12" s="690" t="n"/>
      <c r="AK12" s="787" t="n"/>
      <c r="AL12" s="833" t="n"/>
      <c r="AM12" s="859" t="n"/>
      <c r="AN12" s="824" t="n"/>
      <c r="AO12" s="824" t="n"/>
      <c r="AP12" s="860" t="n"/>
      <c r="AQ12" s="274" t="n"/>
      <c r="AR12" s="275" t="n"/>
      <c r="AS12" s="276" t="n"/>
      <c r="AT12" s="275" t="n"/>
      <c r="AU12" s="276" t="n"/>
      <c r="AV12" s="275" t="n"/>
      <c r="AW12" s="277" t="n"/>
      <c r="AX12" s="278" t="n"/>
      <c r="AY12" s="514" t="n"/>
      <c r="AZ12" s="514" t="n"/>
      <c r="BA12" s="279" t="n"/>
      <c r="BB12" s="279" t="n"/>
      <c r="BC12" s="279" t="n"/>
      <c r="BD12" s="279" t="n"/>
      <c r="BE12" s="279" t="n"/>
      <c r="BF12" s="512" t="n"/>
      <c r="BG12" s="280" t="n"/>
      <c r="BH12" s="502" t="n"/>
      <c r="BI12" s="861" t="n"/>
      <c r="BJ12" s="861" t="n"/>
      <c r="BK12" s="861" t="n"/>
      <c r="BL12" s="861" t="n"/>
      <c r="BM12" s="861" t="n"/>
      <c r="BN12" s="861" t="n"/>
      <c r="BO12" s="244" t="n"/>
    </row>
    <row r="13" ht="301.5" customHeight="1">
      <c r="A13" s="259">
        <f>IF(OR(AL13=0,AN13=0),"",IF(AND(AL13&lt;=0.2,AN13&lt;=0.2),1,IF(AND(AL13&lt;=0.2,AN13&lt;=0.4),2,IF(AND(AL13&lt;=0.2,AN13&lt;=0.6),3,IF(AND(AL13&lt;=0.2,AN13&lt;=0.8),4,IF(AND(AL13&lt;=0.2,AN13&lt;=1),5,IF(AND(AL13&lt;=0.4,AN13&lt;=0.2),6,IF(AND(AL13&lt;=0.4,AN13&lt;=0.4),7,IF(AND(AL13&lt;=0.4,AN13&lt;=0.6),8,IF(AND(AL13&lt;=0.4,AN13&lt;=0.8),9,IF(AND(AL13&lt;=0.4,AN13&lt;=1),10,IF(AND(AL13&lt;=0.6,AN13&lt;=0.2),11,IF(AND(AL13&lt;=0.6,AN13&lt;=0.4),12,IF(AND(AL13&lt;=0.6,AN13&lt;=0.6),13,IF(AND(AL13&lt;=0.6,AN13&lt;=0.8),14,IF(AND(AL13&lt;=0.6,AN13&lt;=1),15,IF(AND(AL13&lt;=0.8,AN13&lt;=0.2),16,IF(AND(AL13&lt;=0.8,AN13&lt;=0.4),17,IF(AND(AL13&lt;=0.8,AN13&lt;=0.6),18,IF(AND(AL13&lt;=0.8,AN13&lt;=0.8),19,IF(AND(AL13&lt;=0.8,AN13&lt;=1),20,IF(AND(AL13&lt;=1,AN13&lt;=0.2),21,IF(AND(AL13&lt;=1,AN13&lt;=0.4),22,IF(AND(AL13&lt;=1,AN13&lt;=0.6),23,IF(AND(AL13&lt;=1,AN13&lt;=0.8),24,IF(AND(AL13&lt;=1,AN13&lt;=1),25,""))))))))))))))))))))))))))</f>
        <v/>
      </c>
      <c r="B13" s="259">
        <f>IF(A13="","",(COUNTIF($A$10:A13,A13))/100)</f>
        <v/>
      </c>
      <c r="C13" s="259">
        <f>IFERROR(A13+B13,"")</f>
        <v/>
      </c>
      <c r="D13" s="563" t="inlineStr">
        <is>
          <t xml:space="preserve">10
</t>
        </is>
      </c>
      <c r="E13" s="596" t="inlineStr">
        <is>
          <t>A5. Conflictos por interpretación y aplicación  de normas transitorias emitidas por contingencias  con efecto de aplicación inmediata.</t>
        </is>
      </c>
      <c r="F13" s="569" t="inlineStr">
        <is>
          <t>Posibilidad de pago desanciones economicas y  cláusula penal al respónsable inmediato por incumplimiento en relación a ordenes contractuales e información financiera derivadas de la no aplicación de la normatividad vigente por no identificación oportuna.</t>
        </is>
      </c>
      <c r="G13" s="569" t="inlineStr">
        <is>
          <t>Sanciones económicas al responsable inmediato por los entes de control (DIAN, Contraloría, Contaduría General) y MEN derivadas por incumplimiento de la aplicación de la normatividad legal vigente.</t>
        </is>
      </c>
      <c r="H13" s="779" t="inlineStr">
        <is>
          <t>EJECUCIÓN Y ADMINISTRACIÓN DE PROCESOS: Pérdidas derivadas de errores en la ejecución y administración de procesos.</t>
        </is>
      </c>
      <c r="I13" s="553" t="n">
        <v>45</v>
      </c>
      <c r="J13" s="779" t="inlineStr">
        <is>
          <t xml:space="preserve">45 procedimientos conforman el proceso Financiera donde se deben implementar la aplicación de normativa vigente para la vigencia 2025. </t>
        </is>
      </c>
      <c r="K13" s="776">
        <f>IF(I13&lt;=0,"",IF(I13&lt;=2,"Muy Baja",IF(I13&lt;=10,"Baja",IF(I13&lt;=30,"Media",IF(I13&lt;=100,"Alta",IF(I13&gt;100,"Muy Alta"))))))</f>
        <v/>
      </c>
      <c r="L13" s="560">
        <f>IF(K13="","",IF(K13="Muy Baja",0.2,IF(K13="Baja",0.4,IF(K13="Media",0.6,IF(K13="Alta",0.8,IF(K13="Muy Alta",1,))))))</f>
        <v/>
      </c>
      <c r="M13" s="776" t="inlineStr">
        <is>
          <t>Entre 10 y 50 SMLV</t>
        </is>
      </c>
      <c r="N13" s="776">
        <f>IF(OR(M13=CRITERIOS!$C$182,M13=CRITERIOS!$D$182),"Leve",IF(OR(M13=CRITERIOS!$C$183,M13=CRITERIOS!$D$183),"Menor",IF(OR(M13=CRITERIOS!$C$184,M13=CRITERIOS!$D$184),"Moderado",IF(OR(M13=CRITERIOS!$C$185,M13=CRITERIOS!$D$185),"Mayor",IF(OR(M13=CRITERIOS!$C$186,M13=CRITERIOS!$D$186),"Catastrófico","")))))</f>
        <v/>
      </c>
      <c r="O13" s="560">
        <f>IF(N13="","",IF(N13="Leve",0.2,IF(N13="Menor",0.4,IF(N13="Moderado",0.6,IF(N13="Mayor",0.8,IF(N13="Catastrófico",1,))))))</f>
        <v/>
      </c>
      <c r="P13" s="554">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Alta",N13="Moderado"),YJ13="Muy Alta",N13="Mayor"),"ALTO",IF(OR(AND(K13="Muy Baja",N13="Catastrófico"),AND(K13="Baja",N13="Catastrófico"),AND(K13="Media",N13="Catastrófico"),AND(K13="Alta",N13="Catastrófico"),AND(K13="Muy Alta",N13="Catastrófico")),"EXTREMO",""))))</f>
        <v/>
      </c>
      <c r="Q13" s="594" t="inlineStr">
        <is>
          <t>Los profesionales del proceso financiero realizan verificación de los cambios normativos que tiene relación con el proceso mediante la consulta de la información en páginas oficiales de las entidades que regulan el sector público (Contaduría General de la Nación, Ministerio de Educación, Procuraduría, DIAN, entre otros).</t>
        </is>
      </c>
      <c r="R13" s="783" t="inlineStr">
        <is>
          <t>CADA VEZ QUE SE PRESENTE LA NECESIDAD</t>
        </is>
      </c>
      <c r="S13" s="783" t="inlineStr">
        <is>
          <t xml:space="preserve">Todos los procedimientos del proceso. </t>
        </is>
      </c>
      <c r="T13" s="782" t="inlineStr">
        <is>
          <t xml:space="preserve">Causación y Resolución de pago y comprobante de egreso que evidencia la aplicación de la normatividad legal vigente y aplicación de procedimeintos con la actualización normativa vigente pór medio de la herramienta integradoc.  </t>
        </is>
      </c>
      <c r="U13" s="783" t="inlineStr">
        <is>
          <t>PREVENTIVO</t>
        </is>
      </c>
      <c r="V13" s="783" t="inlineStr">
        <is>
          <t>MANUAL</t>
        </is>
      </c>
      <c r="W13" s="783">
        <f>IF(OR(U13="PREVENTIVO",U13="DETECTIVO"),"PROBABILIDAD",IF(U13="CORRECTIVO","IMPACTO",""))</f>
        <v/>
      </c>
      <c r="X13" s="783">
        <f>IF(AND(U13="PREVENTIVO",V13="AUTOMÁTICO"),"50%",IF(AND(U13="PREVENTIVO",V13="MANUAL"),"40%",IF(AND(U13="DETECTIVO",V13="AUTOMÁTICO"),"40%",IF(AND(U13="DETECTIVO",V13="MANUAL"),"30%",IF(AND(U13="CORRECTIVO",V13="AUTOMÁTICO"),"35%",IF(AND(U13="CORRECTIVO",V13="MANUAL"),"25%",""))))))</f>
        <v/>
      </c>
      <c r="Y13" s="591">
        <f>IFERROR(IF(W13="Probabilidad",(L13-(L13*X13)),IF(W13="Impacto",L13,"")),"")</f>
        <v/>
      </c>
      <c r="Z13" s="590">
        <f>IFERROR(IF(Y13="","",IF(Y13&lt;=0.2,"MUY BAJA",IF(Y13&lt;=0.4,"BAJA",IF(Y13&lt;=0.6,"MEDIA",IF(Y13&lt;=0.8,"ALTA",IF(Y13=1,"MUY ALTA")))))),"")</f>
        <v/>
      </c>
      <c r="AA13" s="591">
        <f>IFERROR(IF(W13="Impacto",(O13-(O13*X13)),IF(W13="Probabilidad",O13,"")),"")</f>
        <v/>
      </c>
      <c r="AB13" s="590">
        <f>IFERROR(IF(AA13="","",IF(AA13&lt;=0.2,"LEVE",IF(AA13&lt;=0.4,"MENOR",IF(AA13&lt;=0.6,"MODERADO",IF(AA13&lt;=0.8,"MAYOR",IF(AA13=1,"CATASTRÓFICO")))))),"")</f>
        <v/>
      </c>
      <c r="AC13" s="582">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577" t="n"/>
      <c r="AE13" s="524" t="n"/>
      <c r="AF13" s="577" t="n"/>
      <c r="AG13" s="695" t="n"/>
      <c r="AH13" s="713" t="n">
        <v>45544</v>
      </c>
      <c r="AI13" s="787" t="inlineStr">
        <is>
          <t>Una vez validada la información se evidencia que el proceso realiza actualizaciones periódicas a los procedimientos con respecto de la normativa aplicable, así como la actualización del manual de políticas contables, no obstante se requiere que dentro de este ejercicio se validen aspectos que aun no se contemplan dentro de la gestión documental del proceso.
Así mismo se evidencia que los gestores responsables de cada área participan de capacitaciones con entes de control, vigilancia y otros, en cuanto a cambios normativos.</t>
        </is>
      </c>
      <c r="AJ13" s="713" t="n">
        <v>45722</v>
      </c>
      <c r="AK13" s="787" t="inlineStr">
        <is>
          <t>Una vez validada la información se evidencia que el proceso realiza actualizaciones periódicas a los procedimientos con respecto de la normativa aplicable, así como la actualización del manual de políticas contables, no obstante se requiere que dentro de este ejercicio se validen aspectos que aun no se contemplan dentro de la gestión documental del proceso.
Así mismo se evidencia que los gestores responsables de cada área participan de capacitaciones con entes de control, vigilancia y otros, en cuanto a cambios normativos.</t>
        </is>
      </c>
      <c r="AL13" s="716">
        <f>IF(Y13="","",MIN(Y13:Y13))</f>
        <v/>
      </c>
      <c r="AM13" s="528">
        <f>IFERROR(IF(AL13="","",IF(Y13&lt;=0.2,"MUY BAJA",IF(AL13&lt;=0.4,"BAJA",IF(AL13&lt;=0.6,"MEDIA",IF(AL13&lt;=0.8,"ALTA",IF(AL13=1,"MUY ALTA")))))),"")</f>
        <v/>
      </c>
      <c r="AN13" s="527">
        <f>IF(AA13="","",MIN(AA13:AA13))</f>
        <v/>
      </c>
      <c r="AO13" s="528">
        <f>IFERROR(IF(AN13="","",IF(AN13&lt;=0.2,"LEVE",IF(AN13&lt;=0.4,"MENOR",IF(AN13&lt;=0.6,"MODERADO",IF(AN13&lt;=0.8,"MAYOR",IF(AN13=1,"CATASTRÓFICO")))))),"")</f>
        <v/>
      </c>
      <c r="AP13" s="572">
        <f>IFERROR(IF(OR(AND(AM13="Muy Baja",AO13="Leve"),AND(AM13="Muy Baja",AO13="Menor"),AND(AM13="Baja",AO13="Leve")),"BAJO",IF(OR(AND(AM13="Muy baja",AO13="Moderado"),AND(AM13="Baja",AO13="Menor"),AND(AM13="Baja",AO13="Moderado"),AND(AM13="Media",AO13="Leve"),AND(AM13="Media",AO13="Menor"),AND(AM13="Media",AO13="Moderado"),AND(AM13="Alta",AO13="Leve"),AND(AM13="Alta",AO13="Menor")),"MODERADO",IF(OR(AND(AM13="Muy Baja",AO13="Mayor"),AND(AM13="Baja",AO13="Mayor"),AND(AM13="Media",AO13="Mayor"),AND(AM13="Alta",AO13="Moderado"),AND(AM13="Alta",AO13="Mayor"),AND(AM13="Muy Alta",AO13="Leve"),AND(AM13="Muy Alta",AO13="Menor"),AND(AM13="Muy Alta",AO13="Moderado"),AND(AM13="Muy Alta",AO13="Mayor")),"ALTO",IF(OR(AND(AM13="Muy Baja",AO13="Catastrófico"),AND(AM13="Baja",AO13="Catastrófico"),AND(AM13="Media",AO13="Catastrófico"),AND(AM13="Alta",AO13="Catastrófico"),AND(AM13="Muy Alta",AO13="Catastrófico")),"EXTREMO","")))),"")</f>
        <v/>
      </c>
      <c r="AQ13" s="529" t="n"/>
      <c r="AR13" s="529" t="n"/>
      <c r="AS13" s="529" t="n"/>
      <c r="AT13" s="529" t="n"/>
      <c r="AU13" s="529" t="n"/>
      <c r="AV13" s="529" t="n"/>
      <c r="AW13" s="529" t="n"/>
      <c r="AX13" s="529" t="n"/>
      <c r="AY13" s="529" t="n"/>
      <c r="AZ13" s="529" t="n"/>
      <c r="BA13" s="529" t="n"/>
      <c r="BB13" s="531" t="n"/>
      <c r="BC13" s="529" t="n"/>
      <c r="BD13" s="529" t="n"/>
      <c r="BE13" s="358" t="n"/>
      <c r="BF13" s="359" t="n"/>
      <c r="BG13" s="356" t="n"/>
      <c r="BH13" s="357" t="n"/>
      <c r="BI13" s="342" t="inlineStr">
        <is>
          <t>25/09/2024</t>
        </is>
      </c>
      <c r="BJ13" s="343" t="inlineStr">
        <is>
          <t>Se evidencia materialización del riesgo en atención al plan de mejoramiento 947, siendo oportunidad de mejora, el cual fue creado con la finalidad de: “Evitar diferencias en el diligenciamiento de la certificación de la cuota de auditaje de acuerdo con lo estipulado y conforme al parágrafo del artí¬culo 9 de la Ley 617 de 2000, las entidades descentralizadas de orden departamental están obligadas a pagar una cuota de fiscalización equivalente al 0,2% calculado sobre el monto de los ingresos ejecutados por la entidad durante el periodo fiscal anterior. Este cálculo excluye los recursos obtenidos mediante créditos, los ingresos derivados de la venta de activos fijos, así¬ como los activos, inversiones y rentas titularizadas, además de los fondos provenientes de procesos de titularización.”</t>
        </is>
      </c>
      <c r="BK13" s="374" t="n">
        <v>45742</v>
      </c>
      <c r="BL13" s="343" t="inlineStr">
        <is>
          <t>Se evidencia materialización del riesgo, teniendo en cuenta lo presentado en la vigencia 2024 donde se generaron diferencias en el diligenciamiento de la certificación de la cuota de auditaje, lo anterior de acuerdo a lo estipulado y conforme al parágrafo del artículo 9 de la Ley 617 de 2000 donde se indica que las entidades de orden departamental están obligadas a pagar una cuota de fiscalización equivalente al 0,2% calculado sobre el monto de los ingresos ejecutados por la entidad durante el periodo fiscal anterior. Actualmente se ha generado la oportunidad de mejora 947, en la cual se genera un instructivo por parte de la oficina de tesorería para la realización de dicha certificación.</t>
        </is>
      </c>
      <c r="BM13" s="374" t="n"/>
      <c r="BN13" s="343" t="n"/>
      <c r="BO13" s="244" t="n"/>
    </row>
    <row r="14" hidden="1" ht="122.25" customHeight="1">
      <c r="A14" s="259">
        <f>IF(OR(AL14=0,AN14=0),"",IF(AND(AL14&lt;=0.2,AN14&lt;=0.2),1,IF(AND(AL14&lt;=0.2,AN14&lt;=0.4),2,IF(AND(AL14&lt;=0.2,AN14&lt;=0.6),3,IF(AND(AL14&lt;=0.2,AN14&lt;=0.8),4,IF(AND(AL14&lt;=0.2,AN14&lt;=1),5,IF(AND(AL14&lt;=0.4,AN14&lt;=0.2),6,IF(AND(AL14&lt;=0.4,AN14&lt;=0.4),7,IF(AND(AL14&lt;=0.4,AN14&lt;=0.6),8,IF(AND(AL14&lt;=0.4,AN14&lt;=0.8),9,IF(AND(AL14&lt;=0.4,AN14&lt;=1),10,IF(AND(AL14&lt;=0.6,AN14&lt;=0.2),11,IF(AND(AL14&lt;=0.6,AN14&lt;=0.4),12,IF(AND(AL14&lt;=0.6,AN14&lt;=0.6),13,IF(AND(AL14&lt;=0.6,AN14&lt;=0.8),14,IF(AND(AL14&lt;=0.6,AN14&lt;=1),15,IF(AND(AL14&lt;=0.8,AN14&lt;=0.2),16,IF(AND(AL14&lt;=0.8,AN14&lt;=0.4),17,IF(AND(AL14&lt;=0.8,AN14&lt;=0.6),18,IF(AND(AL14&lt;=0.8,AN14&lt;=0.8),19,IF(AND(AL14&lt;=0.8,AN14&lt;=1),20,IF(AND(AL14&lt;=1,AN14&lt;=0.2),21,IF(AND(AL14&lt;=1,AN14&lt;=0.4),22,IF(AND(AL14&lt;=1,AN14&lt;=0.6),23,IF(AND(AL14&lt;=1,AN14&lt;=0.8),24,IF(AND(AL14&lt;=1,AN14&lt;=1),25,""))))))))))))))))))))))))))</f>
        <v/>
      </c>
      <c r="B14" s="259">
        <f>IF(A14="","",1/100)</f>
        <v/>
      </c>
      <c r="C14" s="259">
        <f>IFERROR(A14+B14,"")</f>
        <v/>
      </c>
      <c r="D14" s="562" t="n">
        <v>6</v>
      </c>
      <c r="E14" s="664" t="inlineStr">
        <is>
          <t>D2. Desconocimiento de la información por falta de socialización de los procesos responsables en cuanto al cambio o actualizaciones de la normatividad interna y externa.</t>
        </is>
      </c>
      <c r="F14" s="569" t="inlineStr">
        <is>
          <t xml:space="preserve">
Posibilidad de retrasos o demoras en tiempo de los trámites conforme a los términos de respuesta previamente establecidos a causa de la implementación de cambios a nivel procedimental.
</t>
        </is>
      </c>
      <c r="G14" s="779" t="inlineStr">
        <is>
          <t xml:space="preserve">Posibles multas, sanciones o procesos disciplinarios por incumplimiento en los tiempos del trámite </t>
        </is>
      </c>
      <c r="H14" s="779" t="inlineStr">
        <is>
          <t>EJECUCIÓN Y ADMINISTRACIÓN DE PROCESOS: Pérdidas derivadas de errores en la ejecución y administración de procesos.</t>
        </is>
      </c>
      <c r="I14" s="553" t="n">
        <v>40</v>
      </c>
      <c r="J14" s="779" t="inlineStr">
        <is>
          <t xml:space="preserve">45 procedimientos conforman el proceso Financiera para la vigencia 2025, por lo tanto, en estos trámites se pueden presentar demoras </t>
        </is>
      </c>
      <c r="K14" s="776">
        <f>IF(I14&lt;=0,"",IF(I14&lt;=2,"Muy Baja",IF(I14&lt;=24,"Baja",IF(I14&lt;=500,"Media",IF(I14&lt;=5000,"Alta",IF(I14&gt;5000,"Muy Alta"))))))</f>
        <v/>
      </c>
      <c r="L14" s="560">
        <f>IF(K14="","",IF(K14="Muy Baja",0.2,IF(K14="Baja",0.4,IF(K14="Media",0.6,IF(K14="Alta",0.8,IF(K14="Muy Alta",1,))))))</f>
        <v/>
      </c>
      <c r="M14" s="776" t="inlineStr">
        <is>
          <t>El riesgo afecta la imagen de la entidad con algunos usuarios de relevancia frente al logro de los objetivos.</t>
        </is>
      </c>
      <c r="N14" s="776">
        <f>IF(OR(M14=CRITERIOS!$C$182,M14=CRITERIOS!$D$182),"Leve",IF(OR(M14=CRITERIOS!$C$183,M14=CRITERIOS!$D$183),"Menor",IF(OR(M14=CRITERIOS!$C$184,M14=CRITERIOS!$D$184),"Moderado",IF(OR(M14=CRITERIOS!$C$185,M14=CRITERIOS!$D$185),"Mayor",IF(OR(M14=CRITERIOS!$C$186,M14=CRITERIOS!$D$186),"Catastrófico","")))))</f>
        <v/>
      </c>
      <c r="O14" s="560">
        <f>IF(N14="","",IF(N14="Leve",0.2,IF(N14="Menor",0.4,IF(N14="Moderado",0.6,IF(N14="Mayor",0.8,IF(N14="Catastrófico",1,))))))</f>
        <v/>
      </c>
      <c r="P14" s="554">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Alta",N14="Moderado"),YJ14="Muy Alta",N14="Mayor"),"ALTO",IF(OR(AND(K14="Muy Baja",N14="Catastrófico"),AND(K14="Baja",N14="Catastrófico"),AND(K14="Media",N14="Catastrófico"),AND(K14="Alta",N14="Catastrófico"),AND(K14="Muy Alta",N14="Catastrófico")),"EXTREMO",""))))</f>
        <v/>
      </c>
      <c r="Q14" s="862" t="inlineStr">
        <is>
          <t>Los profesionales del área financiera realizan seguimiento a la gestión del cambio  y verifican la aplicabilidad de los  cambios normativos interno y externo en las herramientas o plataformas digitales que soportan la operatividad del proceso</t>
        </is>
      </c>
      <c r="R14" s="776" t="inlineStr">
        <is>
          <t>CADA VEZ QUE SE PRESENTE LA NECESIDAD</t>
        </is>
      </c>
      <c r="S14" s="776" t="inlineStr">
        <is>
          <t>Actualización y digitalización de procedimientos como AFIP15 - Pago a terceros, AFIP21 - Devolución de matrícula a estudiantes, AFIP26 - Avances y/o anticipos, AFIP27 - Vigencias expiradas, AFIP01 - Expedición certificado de disponibilidad presupuestal y riesgo presupuestal</t>
        </is>
      </c>
      <c r="T14" s="777" t="inlineStr">
        <is>
          <t>Causación, Resolución de pago y comprobante de egreso que evidencia la ejecución satisfactoria del tramite radicado al área financiera</t>
        </is>
      </c>
      <c r="U14" s="776" t="inlineStr">
        <is>
          <t>PREVENTIVO</t>
        </is>
      </c>
      <c r="V14" s="776" t="inlineStr">
        <is>
          <t>MANUAL</t>
        </is>
      </c>
      <c r="W14" s="776">
        <f>IF(OR(U14="PREVENTIVO",U14="DETECTIVO"),"PROBABILIDAD",IF(U14="CORRECTIVO","IMPACTO",""))</f>
        <v/>
      </c>
      <c r="X14" s="776">
        <f>IF(AND(U14="PREVENTIVO",V14="AUTOMÁTICO"),"50%",IF(AND(U14="PREVENTIVO",V14="MANUAL"),"40%",IF(AND(U14="DETECTIVO",V14="AUTOMÁTICO"),"40%",IF(AND(U14="DETECTIVO",V14="MANUAL"),"30%",IF(AND(U14="CORRECTIVO",V14="AUTOMÁTICO"),"35%",IF(AND(U14="CORRECTIVO",V14="MANUAL"),"25%",""))))))</f>
        <v/>
      </c>
      <c r="Y14" s="863">
        <f>IFERROR(IF(W14="Probabilidad",(L14-(L14*X14)),IF(W14="Impacto",L14,"")),"")</f>
        <v/>
      </c>
      <c r="Z14" s="863">
        <f>IFERROR(IF(Y14="","",IF(Y14&lt;=0.2,"MUY BAJA",IF(Y14&lt;=0.4,"BAJA",IF(Y14&lt;=0.6,"MEDIA",IF(Y14&lt;=0.8,"ALTA",IF(Y14=1,"MUY ALTA")))))),"")</f>
        <v/>
      </c>
      <c r="AA14" s="863">
        <f>IFERROR(IF(W14="Impacto",(O14-(O14*X14)),IF(W14="Probabilidad",O14,"")),"")</f>
        <v/>
      </c>
      <c r="AB14" s="863">
        <f>IFERROR(IF(AA14="","",IF(AA14&lt;=0.2,"LEVE",IF(AA14&lt;=0.4,"MENOR",IF(AA14&lt;=0.6,"MODERADO",IF(AA14&lt;=0.8,"MAYOR",IF(AA14=1,"CATASTRÓFICO")))))),"")</f>
        <v/>
      </c>
      <c r="AC14" s="554">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781" t="n">
        <v>44479</v>
      </c>
      <c r="AE14" s="776" t="inlineStr">
        <is>
          <t xml:space="preserve">Se realizó verificación aleatoria de los entregables del control establecido por el proceso. </t>
        </is>
      </c>
      <c r="AF14" s="781" t="n">
        <v>44683</v>
      </c>
      <c r="AG14" s="785" t="inlineStr">
        <is>
          <t xml:space="preserve">El control es similar al anterior, evaluar el punto de verificación que permita controlar la causa. </t>
        </is>
      </c>
      <c r="AH14" s="232" t="n">
        <v>45544</v>
      </c>
      <c r="AI14" s="447" t="inlineStr">
        <is>
          <t xml:space="preserve">Se evidencia actualización de los procedimientos relacionados, así como la apropiación de ellos en los procesos de causación y expedición de resolución de pagos. </t>
        </is>
      </c>
      <c r="AJ14" s="864" t="n">
        <v>45722</v>
      </c>
      <c r="AK14" s="565" t="inlineStr">
        <is>
          <t xml:space="preserve">Se evidencia actualización de los procedimientos relacionados, así como la apropiación de ellos en los procesos de causación y expedición de resolución de pagos. </t>
        </is>
      </c>
      <c r="AL14" s="701">
        <f>IF(Y14="","",MIN(Y14:Y18))</f>
        <v/>
      </c>
      <c r="AM14" s="528">
        <f>IFERROR(IF(AL14="","",IF(Y14&lt;=0.2,"MUY BAJA",IF(AL14&lt;=0.4,"BAJA",IF(AL14&lt;=0.6,"MEDIA",IF(AL14&lt;=0.8,"ALTA",IF(AL14=1,"MUY ALTA")))))),"")</f>
        <v/>
      </c>
      <c r="AN14" s="527">
        <f>IF(AA14="","",MIN(AA14:AA18))</f>
        <v/>
      </c>
      <c r="AO14" s="528">
        <f>IFERROR(IF(AN14="","",IF(AN14&lt;=0.2,"LEVE",IF(AN14&lt;=0.4,"MENOR",IF(AN14&lt;=0.6,"MODERADO",IF(AN14&lt;=0.8,"MAYOR",IF(AN14=1,"CATASTRÓFICO")))))),"")</f>
        <v/>
      </c>
      <c r="AP14" s="572">
        <f>IFERROR(IF(OR(AND(AM14="Muy Baja",AO14="Leve"),AND(AM14="Muy Baja",AO14="Menor"),AND(AM14="Baja",AO14="Leve")),"BAJO",IF(OR(AND(AM14="Muy baja",AO14="Moderado"),AND(AM14="Baja",AO14="Menor"),AND(AM14="Baja",AO14="Moderado"),AND(AM14="Media",AO14="Leve"),AND(AM14="Media",AO14="Menor"),AND(AM14="Media",AO14="Moderado"),AND(AM14="Alta",AO14="Leve"),AND(AM14="Alta",AO14="Menor")),"MODERADO",IF(OR(AND(AM14="Muy Baja",AO14="Mayor"),AND(AM14="Baja",AO14="Mayor"),AND(AM14="Media",AO14="Mayor"),AND(AM14="Alta",AO14="Moderado"),AND(AM14="Alta",AO14="Mayor"),AND(AM14="Muy Alta",AO14="Leve"),AND(AM14="Muy Alta",AO14="Menor"),AND(AM14="Muy Alta",AO14="Moderado"),AND(AM14="Muy Alta",AO14="Mayor")),"ALTO",IF(OR(AND(AM14="Muy Baja",AO14="Catastrófico"),AND(AM14="Baja",AO14="Catastrófico"),AND(AM14="Media",AO14="Catastrófico"),AND(AM14="Alta",AO14="Catastrófico"),AND(AM14="Muy Alta",AO14="Catastrófico")),"EXTREMO","")))),"")</f>
        <v/>
      </c>
      <c r="AQ14" s="865" t="n">
        <v>43721</v>
      </c>
      <c r="AR14" s="866" t="inlineStr">
        <is>
          <t>El proceso establece controles pertinentes, buscando mitigar el riesgo de asumir pago de multas y sanciones por incumplimiento en pagos a sus partes interesadas, lo se podría dar por factores externos que puedan llegar a afectar el desarrollo normal de las actividades del proceso.</t>
        </is>
      </c>
      <c r="AS14" s="865" t="inlineStr">
        <is>
          <t>27/01/2020</t>
        </is>
      </c>
      <c r="AT14" s="865" t="inlineStr">
        <is>
          <t xml:space="preserve">No se evidencia la materialización del riesgo. </t>
        </is>
      </c>
      <c r="AU14" s="867" t="n">
        <v>44068</v>
      </c>
      <c r="AV14" s="868" t="inlineStr">
        <is>
          <t>No se evidencia materialización del riesgo, sin embargo hay que reestructurar el riesgo por que es una causa del riesgo No. 5</t>
        </is>
      </c>
      <c r="AW14" s="867" t="n">
        <v>44256</v>
      </c>
      <c r="AX14" s="868" t="inlineStr">
        <is>
          <t>No se evidencia materialización del riesgo, sin embargo se reitera la necesidad  de reestructurar el riesgo por que es una causa del riesgo No. 5</t>
        </is>
      </c>
      <c r="AY14" s="869" t="n">
        <v>44587</v>
      </c>
      <c r="AZ14" s="869" t="inlineStr">
        <is>
          <t xml:space="preserve">No se realiza seguimiento toda vez que el nivel del riesgo es moderado   </t>
        </is>
      </c>
      <c r="BA14" s="781" t="n"/>
      <c r="BB14" s="533" t="n"/>
      <c r="BC14" s="781" t="n"/>
      <c r="BD14" s="776" t="n"/>
      <c r="BE14" s="511" t="inlineStr">
        <is>
          <t>14/08/2023</t>
        </is>
      </c>
      <c r="BF14" s="869" t="inlineStr">
        <is>
          <t>Si bien, dentro de la matriz se encuentra el riesgo en nivel moderado. Se evidencia un impacto  negativo en cuanto al seguimiento que deben realizar los supervisores en cuanto al pago de las cuentas.</t>
        </is>
      </c>
      <c r="BG14" s="870" t="inlineStr">
        <is>
          <t>19/03/2024</t>
        </is>
      </c>
      <c r="BH14" s="871" t="inlineStr">
        <is>
          <t>Se identifica la materialización del riesgo, toda vez que no se cuenta con un procedimiento establecido por la Universidad de Cundinamarca, con respecto a los pagos de las reservas presupuestales y como evidencia desde la Dirección de Control Interno, producto de la auditoria especial de reservas presupuestales y vigencias expiradas surge plan de mejoramiento N° 913, sugiriendo que este riesgo cambie de nivel alto.</t>
        </is>
      </c>
      <c r="BI14" s="500" t="inlineStr">
        <is>
          <t>25/09/2024</t>
        </is>
      </c>
      <c r="BJ14" s="493" t="inlineStr">
        <is>
          <t>Se identifica la materialización del riesgo en la auditoria financiera realizada en el IPA 2024, donde se refleja la falta de seguimiento por parte de los supervisores, lo que conlleva al incumplimiento de los compromisos adquiridos.</t>
        </is>
      </c>
      <c r="BK14" s="500" t="inlineStr">
        <is>
          <t>26-03-2025</t>
        </is>
      </c>
      <c r="BL14" s="493"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M14" s="500" t="n"/>
      <c r="BN14" s="493" t="n"/>
      <c r="BO14" s="244" t="n"/>
    </row>
    <row r="15" hidden="1" ht="18.75" customHeight="1">
      <c r="A15" s="260" t="n"/>
      <c r="B15" s="260" t="n"/>
      <c r="C15" s="260" t="n"/>
      <c r="D15" s="823" t="n"/>
      <c r="E15" s="823" t="n"/>
      <c r="F15" s="823" t="n"/>
      <c r="G15" s="823" t="n"/>
      <c r="H15" s="823" t="n"/>
      <c r="I15" s="823" t="n"/>
      <c r="J15" s="823" t="n"/>
      <c r="K15" s="823" t="n"/>
      <c r="L15" s="823" t="n"/>
      <c r="M15" s="823" t="n"/>
      <c r="N15" s="823" t="n"/>
      <c r="O15" s="823" t="n"/>
      <c r="P15" s="823" t="n"/>
      <c r="Q15" s="823" t="n"/>
      <c r="R15" s="823" t="n"/>
      <c r="S15" s="823" t="n"/>
      <c r="T15" s="823" t="n"/>
      <c r="U15" s="823" t="n"/>
      <c r="V15" s="823" t="n"/>
      <c r="W15" s="823" t="n"/>
      <c r="X15" s="823" t="n"/>
      <c r="Y15" s="823" t="n"/>
      <c r="Z15" s="823" t="n"/>
      <c r="AA15" s="823" t="n"/>
      <c r="AB15" s="823" t="n"/>
      <c r="AC15" s="823" t="n"/>
      <c r="AD15" s="823" t="n"/>
      <c r="AE15" s="823" t="n"/>
      <c r="AF15" s="823" t="n"/>
      <c r="AG15" s="857" t="n"/>
      <c r="AH15" s="857" t="n"/>
      <c r="AI15" s="834" t="n"/>
      <c r="AJ15" s="856" t="n"/>
      <c r="AK15" s="823" t="n"/>
      <c r="AL15" s="856" t="n"/>
      <c r="AM15" s="823" t="n"/>
      <c r="AN15" s="823" t="n"/>
      <c r="AO15" s="823" t="n"/>
      <c r="AP15" s="823" t="n"/>
      <c r="AQ15" s="823" t="n"/>
      <c r="AR15" s="823" t="n"/>
      <c r="AS15" s="823" t="n"/>
      <c r="AT15" s="823" t="n"/>
      <c r="AU15" s="823" t="n"/>
      <c r="AV15" s="823" t="n"/>
      <c r="AW15" s="823" t="n"/>
      <c r="AX15" s="823" t="n"/>
      <c r="AY15" s="872" t="n"/>
      <c r="AZ15" s="872" t="n"/>
      <c r="BA15" s="823" t="n"/>
      <c r="BB15" s="823" t="n"/>
      <c r="BC15" s="823" t="n"/>
      <c r="BD15" s="823" t="n"/>
      <c r="BE15" s="872" t="n"/>
      <c r="BF15" s="872" t="n"/>
      <c r="BG15" s="873" t="n"/>
      <c r="BH15" s="874" t="n"/>
      <c r="BI15" s="858" t="n"/>
      <c r="BJ15" s="858" t="n"/>
      <c r="BK15" s="858" t="n"/>
      <c r="BL15" s="858" t="n"/>
      <c r="BM15" s="858" t="n"/>
      <c r="BN15" s="858" t="n"/>
      <c r="BO15" s="244" t="n"/>
    </row>
    <row r="16" hidden="1" ht="18.75" customHeight="1">
      <c r="A16" s="260" t="n"/>
      <c r="B16" s="260" t="n"/>
      <c r="C16" s="260" t="n"/>
      <c r="D16" s="823" t="n"/>
      <c r="E16" s="823" t="n"/>
      <c r="F16" s="823" t="n"/>
      <c r="G16" s="823" t="n"/>
      <c r="H16" s="823" t="n"/>
      <c r="I16" s="823" t="n"/>
      <c r="J16" s="823" t="n"/>
      <c r="K16" s="823" t="n"/>
      <c r="L16" s="823" t="n"/>
      <c r="M16" s="823" t="n"/>
      <c r="N16" s="823" t="n"/>
      <c r="O16" s="823" t="n"/>
      <c r="P16" s="823" t="n"/>
      <c r="Q16" s="823" t="n"/>
      <c r="R16" s="823" t="n"/>
      <c r="S16" s="823" t="n"/>
      <c r="T16" s="823" t="n"/>
      <c r="U16" s="823" t="n"/>
      <c r="V16" s="823" t="n"/>
      <c r="W16" s="823" t="n"/>
      <c r="X16" s="823" t="n"/>
      <c r="Y16" s="823" t="n"/>
      <c r="Z16" s="823" t="n"/>
      <c r="AA16" s="823" t="n"/>
      <c r="AB16" s="823" t="n"/>
      <c r="AC16" s="823" t="n"/>
      <c r="AD16" s="823" t="n"/>
      <c r="AE16" s="823" t="n"/>
      <c r="AF16" s="823" t="n"/>
      <c r="AG16" s="857" t="n"/>
      <c r="AH16" s="857" t="n"/>
      <c r="AI16" s="834" t="n"/>
      <c r="AJ16" s="856" t="n"/>
      <c r="AK16" s="823" t="n"/>
      <c r="AL16" s="856" t="n"/>
      <c r="AM16" s="823" t="n"/>
      <c r="AN16" s="823" t="n"/>
      <c r="AO16" s="823" t="n"/>
      <c r="AP16" s="823" t="n"/>
      <c r="AQ16" s="823" t="n"/>
      <c r="AR16" s="823" t="n"/>
      <c r="AS16" s="823" t="n"/>
      <c r="AT16" s="823" t="n"/>
      <c r="AU16" s="823" t="n"/>
      <c r="AV16" s="823" t="n"/>
      <c r="AW16" s="823" t="n"/>
      <c r="AX16" s="823" t="n"/>
      <c r="AY16" s="872" t="n"/>
      <c r="AZ16" s="872" t="n"/>
      <c r="BA16" s="823" t="n"/>
      <c r="BB16" s="823" t="n"/>
      <c r="BC16" s="823" t="n"/>
      <c r="BD16" s="823" t="n"/>
      <c r="BE16" s="872" t="n"/>
      <c r="BF16" s="872" t="n"/>
      <c r="BG16" s="873" t="n"/>
      <c r="BH16" s="874" t="n"/>
      <c r="BI16" s="858" t="n"/>
      <c r="BJ16" s="858" t="n"/>
      <c r="BK16" s="858" t="n"/>
      <c r="BL16" s="858" t="n"/>
      <c r="BM16" s="858" t="n"/>
      <c r="BN16" s="858" t="n"/>
      <c r="BO16" s="244" t="n"/>
    </row>
    <row r="17" hidden="1" ht="18.75" customHeight="1">
      <c r="A17" s="260" t="n"/>
      <c r="B17" s="260" t="n"/>
      <c r="C17" s="260" t="n"/>
      <c r="D17" s="823" t="n"/>
      <c r="E17" s="823" t="n"/>
      <c r="F17" s="823" t="n"/>
      <c r="G17" s="823" t="n"/>
      <c r="H17" s="823" t="n"/>
      <c r="I17" s="823" t="n"/>
      <c r="J17" s="823" t="n"/>
      <c r="K17" s="823" t="n"/>
      <c r="L17" s="823" t="n"/>
      <c r="M17" s="823" t="n"/>
      <c r="N17" s="823" t="n"/>
      <c r="O17" s="823" t="n"/>
      <c r="P17" s="823" t="n"/>
      <c r="Q17" s="823" t="n"/>
      <c r="R17" s="823" t="n"/>
      <c r="S17" s="823" t="n"/>
      <c r="T17" s="823" t="n"/>
      <c r="U17" s="823" t="n"/>
      <c r="V17" s="823" t="n"/>
      <c r="W17" s="823" t="n"/>
      <c r="X17" s="823" t="n"/>
      <c r="Y17" s="823" t="n"/>
      <c r="Z17" s="823" t="n"/>
      <c r="AA17" s="823" t="n"/>
      <c r="AB17" s="823" t="n"/>
      <c r="AC17" s="823" t="n"/>
      <c r="AD17" s="823" t="n"/>
      <c r="AE17" s="823" t="n"/>
      <c r="AF17" s="823" t="n"/>
      <c r="AG17" s="857" t="n"/>
      <c r="AH17" s="857" t="n"/>
      <c r="AI17" s="834" t="n"/>
      <c r="AJ17" s="856" t="n"/>
      <c r="AK17" s="823" t="n"/>
      <c r="AL17" s="856" t="n"/>
      <c r="AM17" s="823" t="n"/>
      <c r="AN17" s="823" t="n"/>
      <c r="AO17" s="823" t="n"/>
      <c r="AP17" s="823" t="n"/>
      <c r="AQ17" s="823" t="n"/>
      <c r="AR17" s="823" t="n"/>
      <c r="AS17" s="823" t="n"/>
      <c r="AT17" s="823" t="n"/>
      <c r="AU17" s="823" t="n"/>
      <c r="AV17" s="823" t="n"/>
      <c r="AW17" s="823" t="n"/>
      <c r="AX17" s="823" t="n"/>
      <c r="AY17" s="872" t="n"/>
      <c r="AZ17" s="872" t="n"/>
      <c r="BA17" s="823" t="n"/>
      <c r="BB17" s="823" t="n"/>
      <c r="BC17" s="823" t="n"/>
      <c r="BD17" s="823" t="n"/>
      <c r="BE17" s="872" t="n"/>
      <c r="BF17" s="872" t="n"/>
      <c r="BG17" s="873" t="n"/>
      <c r="BH17" s="874" t="n"/>
      <c r="BI17" s="858" t="n"/>
      <c r="BJ17" s="858" t="n"/>
      <c r="BK17" s="858" t="n"/>
      <c r="BL17" s="858" t="n"/>
      <c r="BM17" s="858" t="n"/>
      <c r="BN17" s="858" t="n"/>
      <c r="BO17" s="244" t="n"/>
    </row>
    <row r="18" hidden="1" ht="18.75" customHeight="1">
      <c r="A18" s="260" t="n"/>
      <c r="B18" s="260" t="n"/>
      <c r="C18" s="260" t="n"/>
      <c r="D18" s="824" t="n"/>
      <c r="E18" s="824" t="n"/>
      <c r="F18" s="824" t="n"/>
      <c r="G18" s="824" t="n"/>
      <c r="H18" s="824" t="n"/>
      <c r="I18" s="824" t="n"/>
      <c r="J18" s="824" t="n"/>
      <c r="K18" s="824" t="n"/>
      <c r="L18" s="824" t="n"/>
      <c r="M18" s="824" t="n"/>
      <c r="N18" s="824" t="n"/>
      <c r="O18" s="824" t="n"/>
      <c r="P18" s="824" t="n"/>
      <c r="Q18" s="824" t="n"/>
      <c r="R18" s="824" t="n"/>
      <c r="S18" s="824" t="n"/>
      <c r="T18" s="824" t="n"/>
      <c r="U18" s="824" t="n"/>
      <c r="V18" s="824" t="n"/>
      <c r="W18" s="824" t="n"/>
      <c r="X18" s="824" t="n"/>
      <c r="Y18" s="824" t="n"/>
      <c r="Z18" s="824" t="n"/>
      <c r="AA18" s="824" t="n"/>
      <c r="AB18" s="824" t="n"/>
      <c r="AC18" s="824" t="n"/>
      <c r="AD18" s="824" t="n"/>
      <c r="AE18" s="824" t="n"/>
      <c r="AF18" s="824" t="n"/>
      <c r="AG18" s="860" t="n"/>
      <c r="AH18" s="860" t="n"/>
      <c r="AI18" s="833" t="n"/>
      <c r="AJ18" s="859" t="n"/>
      <c r="AK18" s="823" t="n"/>
      <c r="AL18" s="859" t="n"/>
      <c r="AM18" s="824" t="n"/>
      <c r="AN18" s="824" t="n"/>
      <c r="AO18" s="824" t="n"/>
      <c r="AP18" s="824" t="n"/>
      <c r="AQ18" s="824" t="n"/>
      <c r="AR18" s="824" t="n"/>
      <c r="AS18" s="824" t="n"/>
      <c r="AT18" s="824" t="n"/>
      <c r="AU18" s="824" t="n"/>
      <c r="AV18" s="824" t="n"/>
      <c r="AW18" s="824" t="n"/>
      <c r="AX18" s="824" t="n"/>
      <c r="AY18" s="875" t="n"/>
      <c r="AZ18" s="875" t="n"/>
      <c r="BA18" s="824" t="n"/>
      <c r="BB18" s="824" t="n"/>
      <c r="BC18" s="824" t="n"/>
      <c r="BD18" s="824" t="n"/>
      <c r="BE18" s="872" t="n"/>
      <c r="BF18" s="875" t="n"/>
      <c r="BG18" s="876" t="n"/>
      <c r="BH18" s="877" t="n"/>
      <c r="BI18" s="861" t="n"/>
      <c r="BJ18" s="861" t="n"/>
      <c r="BK18" s="861" t="n"/>
      <c r="BL18" s="861" t="n"/>
      <c r="BM18" s="861" t="n"/>
      <c r="BN18" s="861" t="n"/>
      <c r="BO18" s="244" t="n"/>
    </row>
    <row r="19" ht="195" customHeight="1">
      <c r="A19" s="259">
        <f>IF(OR(AL19=0,AN19=0),"",IF(AND(AL19&lt;=0.2,AN19&lt;=0.2),1,IF(AND(AL19&lt;=0.2,AN19&lt;=0.4),2,IF(AND(AL19&lt;=0.2,AN19&lt;=0.6),3,IF(AND(AL19&lt;=0.2,AN19&lt;=0.8),4,IF(AND(AL19&lt;=0.2,AN19&lt;=1),5,IF(AND(AL19&lt;=0.4,AN19&lt;=0.2),6,IF(AND(AL19&lt;=0.4,AN19&lt;=0.4),7,IF(AND(AL19&lt;=0.4,AN19&lt;=0.6),8,IF(AND(AL19&lt;=0.4,AN19&lt;=0.8),9,IF(AND(AL19&lt;=0.4,AN19&lt;=1),10,IF(AND(AL19&lt;=0.6,AN19&lt;=0.2),11,IF(AND(AL19&lt;=0.6,AN19&lt;=0.4),12,IF(AND(AL19&lt;=0.6,AN19&lt;=0.6),13,IF(AND(AL19&lt;=0.6,AN19&lt;=0.8),14,IF(AND(AL19&lt;=0.6,AN19&lt;=1),15,IF(AND(AL19&lt;=0.8,AN19&lt;=0.2),16,IF(AND(AL19&lt;=0.8,AN19&lt;=0.4),17,IF(AND(AL19&lt;=0.8,AN19&lt;=0.6),18,IF(AND(AL19&lt;=0.8,AN19&lt;=0.8),19,IF(AND(AL19&lt;=0.8,AN19&lt;=1),20,IF(AND(AL19&lt;=1,AN19&lt;=0.2),21,IF(AND(AL19&lt;=1,AN19&lt;=0.4),22,IF(AND(AL19&lt;=1,AN19&lt;=0.6),23,IF(AND(AL19&lt;=1,AN19&lt;=0.8),24,IF(AND(AL19&lt;=1,AN19&lt;=1),25,""))))))))))))))))))))))))))</f>
        <v/>
      </c>
      <c r="B19" s="259">
        <f>IF(A19="","",(COUNTIF($A$10:A19,A19))/100)</f>
        <v/>
      </c>
      <c r="C19" s="259">
        <f>IFERROR(A19+B19,"")</f>
        <v/>
      </c>
      <c r="D19" s="563" t="n">
        <v>7</v>
      </c>
      <c r="E19" s="779" t="inlineStr">
        <is>
          <t xml:space="preserve">D14.No se cuenta con una herramienta o software contable que permita articular toda la información presupuestal, contable y tesoral, además de los procesos de contratación y demás información suseptible a nivel financiero para la organización. 
</t>
        </is>
      </c>
      <c r="F19" s="569" t="inlineStr">
        <is>
          <t>Posibilidad de respuesta inoportuna a las partes interesadas por no contar con suficientes sistemas de información o herramientas tecnológicas en línea que permitan realizar seguimiento oportuno a los trámites radicados.</t>
        </is>
      </c>
      <c r="G19" s="779" t="inlineStr">
        <is>
          <t>Radicación de PQR que pueden conllevar a procesos disciplinarios y a implementación de plan de mejoramiento por incumplimiento en los tiempos de respuesta y seguimiento a los trámites radicados al área</t>
        </is>
      </c>
      <c r="H19" s="779" t="inlineStr">
        <is>
          <t xml:space="preserve">USUARIOS, PRODUCTOS Y PRÁCTICAS: Fallas negligentes o involuntarias de las obligaciones frente a los usuarios y que impiden satisfacer una obligación profesional frente a éstos. </t>
        </is>
      </c>
      <c r="I19" s="553" t="n">
        <v>44</v>
      </c>
      <c r="J19" s="779" t="inlineStr">
        <is>
          <t>Se realiza la implementación de  digitalización de los procedimientos del área financiera, de los 45 uno es transversal, por lo que se digitalizarán 44 propios del área</t>
        </is>
      </c>
      <c r="K19" s="776">
        <f>IF(I19&lt;=0,"",IF(I19&lt;=2,"Muy Baja",IF(I19&lt;=10,"Baja",IF(I19&lt;=30,"Media",IF(I19&lt;=100,"Alta",IF(I19&gt;100,"Muy Alta"))))))</f>
        <v/>
      </c>
      <c r="L19" s="560">
        <f>IF(K19="","",IF(K19="Muy Baja",0.2,IF(K19="Baja",0.4,IF(K19="Media",0.6,IF(K19="Alta",0.8,IF(K19="Muy Alta",1,))))))</f>
        <v/>
      </c>
      <c r="M19" s="776" t="inlineStr">
        <is>
          <t>El riesgo afecta la imagen de la entidad con algunos usuarios de relevancia frente al logro de los objetivos.</t>
        </is>
      </c>
      <c r="N19" s="776">
        <f>IF(OR(M19=CRITERIOS!$C$182,M19=CRITERIOS!$D$182),"Leve",IF(OR(M19=CRITERIOS!$C$183,M19=CRITERIOS!$D$183),"Menor",IF(OR(M19=CRITERIOS!$C$184,M19=CRITERIOS!$D$184),"Moderado",IF(OR(M19=CRITERIOS!$C$185,M19=CRITERIOS!$D$185),"Mayor",IF(OR(M19=CRITERIOS!$C$186,M19=CRITERIOS!$D$186),"Catastrófico","")))))</f>
        <v/>
      </c>
      <c r="O19" s="560">
        <f>IF(N19="","",IF(N19="Leve",0.2,IF(N19="Menor",0.4,IF(N19="Moderado",0.6,IF(N19="Mayor",0.8,IF(N19="Catastrófico",1,))))))</f>
        <v/>
      </c>
      <c r="P19" s="554">
        <f>IF(OR(AND(K19="Muy Baja",N19="Leve"),AND(K19="Muy Baja",N19="Menor"),AND(K19="Baja",N19="Leve")),"BAJO",IF(OR(AND(K19="Muy baja",N19="Moderado"),AND(K19="Baja",N19="Menor"),AND(K19="Baja",N19="Moderado"),AND(K19="Media",N19="Leve"),AND(K19="Media",N19="Menor"),AND(K19="Media",N19="Moderado"),AND(K19="Alta",N19="Leve"),AND(K19="Alta",N19="Menor")),"MODERADO",IF(OR(AND(K19="Muy Baja",N19="Mayor"),AND(K19="Baja",N19="Mayor"),AND(K19="Media",N19="Mayor"),AND(K19="Alta",N19="Moderado"),AND(K19="Alta",N19="Mayor"),AND(K19="Muy Alta",N19="Leve"),AND(K19="Muy Alta",N19="Menor"),AND(K19="Muy Alta",N19="Moderado"),YJ19="Muy Alta",N19="Mayor"),"ALTO",IF(OR(AND(K19="Muy Baja",N19="Catastrófico"),AND(K19="Baja",N19="Catastrófico"),AND(K19="Media",N19="Catastrófico"),AND(K19="Alta",N19="Catastrófico"),AND(K19="Muy Alta",N19="Catastrófico")),"EXTREMO",""))))</f>
        <v/>
      </c>
      <c r="Q19" s="777" t="inlineStr">
        <is>
          <t xml:space="preserve">El Director Financiero realiza solicitudes relacionadas con las  necesidades de digitalización a  los  procesos competentes para el desarrollo de herramientas que facilitan la comunicación con todas las partes interesadas, posteriormente, realiza seguimiento a los requerimientos de digitalización o sistematización de procesos y trámites. </t>
        </is>
      </c>
      <c r="R19" s="779" t="inlineStr">
        <is>
          <t>CADA VEZ QUE SE PRESENTE LA NECESIDAD</t>
        </is>
      </c>
      <c r="S19" s="783" t="inlineStr">
        <is>
          <t>Todos los procedimientos del proceso, sin incluir el AFIP32</t>
        </is>
      </c>
      <c r="T19" s="782" t="inlineStr">
        <is>
          <t>Digitalización de los procedimientos en el aplicativo Gestasoft  y en la herramienta tecnológica Integradoc.</t>
        </is>
      </c>
      <c r="U19" s="783" t="inlineStr">
        <is>
          <t>PREVENTIVO</t>
        </is>
      </c>
      <c r="V19" s="783" t="inlineStr">
        <is>
          <t>MANUAL</t>
        </is>
      </c>
      <c r="W19" s="783">
        <f>IF(OR(U19="PREVENTIVO",U19="DETECTIVO"),"PROBABILIDAD",IF(U19="CORRECTIVO","IMPACTO",""))</f>
        <v/>
      </c>
      <c r="X19" s="783">
        <f>IF(AND(U19="PREVENTIVO",V19="AUTOMÁTICO"),"50%",IF(AND(U19="PREVENTIVO",V19="MANUAL"),"40%",IF(AND(U19="DETECTIVO",V19="AUTOMÁTICO"),"40%",IF(AND(U19="DETECTIVO",V19="MANUAL"),"30%",IF(AND(U19="CORRECTIVO",V19="AUTOMÁTICO"),"35%",IF(AND(U19="CORRECTIVO",V19="MANUAL"),"25%",""))))))</f>
        <v/>
      </c>
      <c r="Y19" s="590">
        <f>IFERROR(IF(W19="Probabilidad",(L19-(L19*X19)),IF(W19="Impacto",L19,"")),"")</f>
        <v/>
      </c>
      <c r="Z19" s="590">
        <f>IFERROR(IF(Y19="","",IF(Y19&lt;=0.2,"MUY BAJA",IF(Y19&lt;=0.4,"BAJA",IF(Y19&lt;=0.6,"MEDIA",IF(Y19&lt;=0.8,"ALTA",IF(Y19=1,"MUY ALTA")))))),"")</f>
        <v/>
      </c>
      <c r="AA19" s="590">
        <f>IFERROR(IF(W19="Impacto",(O19-(O19*X19)),IF(W19="Probabilidad",O19,"")),"")</f>
        <v/>
      </c>
      <c r="AB19" s="590">
        <f>IFERROR(IF(AA19="","",IF(AA19&lt;=0.2,"LEVE",IF(AA19&lt;=0.4,"MENOR",IF(AA19&lt;=0.6,"MODERADO",IF(AA19&lt;=0.8,"MAYOR",IF(AA19=1,"CATASTRÓFICO")))))),"")</f>
        <v/>
      </c>
      <c r="AC19" s="582">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509" t="n">
        <v>44479</v>
      </c>
      <c r="AE19" s="783" t="inlineStr">
        <is>
          <t xml:space="preserve">Se realizó verificación aleatoria de los entregables del control establecido por el proceso. </t>
        </is>
      </c>
      <c r="AF19" s="509" t="n">
        <v>44683</v>
      </c>
      <c r="AG19" s="694" t="inlineStr">
        <is>
          <t xml:space="preserve">Con base en el diagnostico de reingeniería, se recomienda realizar un seguimiento exhaustivo a los requerimientos de sistematización y/o modelamiento del proceso </t>
        </is>
      </c>
      <c r="AH19" s="708" t="n">
        <v>45544</v>
      </c>
      <c r="AI19" s="447" t="inlineStr">
        <is>
          <t xml:space="preserve">Al validar el estado de avance en la digitalización de procedimientos del proceso tanto por gestasoft como por medio de la herramienta Integradoc, se evidencia la digitalización de instancias completas para los procedimientos mencionados, al igual que el trabajo priorizado en cronogramas de trabajo para estas rutas digitalizadas. </t>
        </is>
      </c>
      <c r="AJ19" s="722" t="n">
        <v>45722</v>
      </c>
      <c r="AK19" s="447" t="inlineStr">
        <is>
          <t xml:space="preserve">Al validar el estado de avance en la digitalización de procedimientos del proceso tanto por gestasoft como por medio de la herramienta Integradoc, se evidencia la digitalización de instancias completas para los procedimientos mencionados, al igual que el trabajo priorizado en cronogramas de trabajo para estas rutas digitalizadas. </t>
        </is>
      </c>
      <c r="AL19" s="701">
        <f>IF(Y19="","",MIN(Y19:Y19))</f>
        <v/>
      </c>
      <c r="AM19" s="528">
        <f>IFERROR(IF(AL19="","",IF(Y19&lt;=0.2,"MUY BAJA",IF(AL19&lt;=0.4,"BAJA",IF(AL19&lt;=0.6,"MEDIA",IF(AL19&lt;=0.8,"ALTA",IF(AL19=1,"MUY ALTA")))))),"")</f>
        <v/>
      </c>
      <c r="AN19" s="527">
        <f>IF(AA19="","",MIN(AA19:AA19))</f>
        <v/>
      </c>
      <c r="AO19" s="528">
        <f>IFERROR(IF(AN19="","",IF(AN19&lt;=0.2,"LEVE",IF(AN19&lt;=0.4,"MENOR",IF(AN19&lt;=0.6,"MODERADO",IF(AN19&lt;=0.8,"MAYOR",IF(AN19=1,"CATASTRÓFICO")))))),"")</f>
        <v/>
      </c>
      <c r="AP19" s="572">
        <f>IFERROR(IF(OR(AND(AM19="Muy Baja",AO19="Leve"),AND(AM19="Muy Baja",AO19="Menor"),AND(AM19="Baja",AO19="Leve")),"BAJO",IF(OR(AND(AM19="Muy baja",AO19="Moderado"),AND(AM19="Baja",AO19="Menor"),AND(AM19="Baja",AO19="Moderado"),AND(AM19="Media",AO19="Leve"),AND(AM19="Media",AO19="Menor"),AND(AM19="Media",AO19="Moderado"),AND(AM19="Alta",AO19="Leve"),AND(AM19="Alta",AO19="Menor")),"MODERADO",IF(OR(AND(AM19="Muy Baja",AO19="Mayor"),AND(AM19="Baja",AO19="Mayor"),AND(AM19="Media",AO19="Mayor"),AND(AM19="Alta",AO19="Moderado"),AND(AM19="Alta",AO19="Mayor"),AND(AM19="Muy Alta",AO19="Leve"),AND(AM19="Muy Alta",AO19="Menor"),AND(AM19="Muy Alta",AO19="Moderado"),AND(AM19="Muy Alta",AO19="Mayor")),"ALTO",IF(OR(AND(AM19="Muy Baja",AO19="Catastrófico"),AND(AM19="Baja",AO19="Catastrófico"),AND(AM19="Media",AO19="Catastrófico"),AND(AM19="Alta",AO19="Catastrófico"),AND(AM19="Muy Alta",AO19="Catastrófico")),"EXTREMO","")))),"")</f>
        <v/>
      </c>
      <c r="AQ19" s="509" t="n">
        <v>44256</v>
      </c>
      <c r="AR19" s="783" t="inlineStr">
        <is>
          <t xml:space="preserve">Se evidencia materialización del riesgo bajo el plan de mejoramiento No. 632 debido a que se están realizando las devoluciones de matricula en un tiempo no razonable para las partes objeto de interés. </t>
        </is>
      </c>
      <c r="AS19" s="529" t="n">
        <v>44587</v>
      </c>
      <c r="AT19" s="531" t="inlineStr">
        <is>
          <t xml:space="preserve">No se realiza seguimiento toda vez que el nivel del riesgo es bajo </t>
        </is>
      </c>
      <c r="AU19" s="781" t="n">
        <v>44594</v>
      </c>
      <c r="AV19" s="776"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Sin embargo, se recomienda: Reevaluar la identificación de riesgos teniendo en cuenta el número de PQRS (91) auditorias de control interno y auditorias de entes de
control de la vigencia 2021.</t>
        </is>
      </c>
      <c r="AW19" s="781" t="n"/>
      <c r="AX19" s="776" t="n"/>
      <c r="AY19" s="781" t="n"/>
      <c r="AZ19" s="776" t="n"/>
      <c r="BA19" s="781" t="n"/>
      <c r="BB19" s="533" t="n"/>
      <c r="BC19" s="232" t="n"/>
      <c r="BD19" s="787" t="n"/>
      <c r="BE19" s="226" t="inlineStr">
        <is>
          <t>14/08/2023</t>
        </is>
      </c>
      <c r="BF19" s="233" t="inlineStr">
        <is>
          <t>Una vez realizado el seguimiento y de acuerdo con el informe de la auditoria financiera del I semestre de 2023, se identifica que es reiterativa la falta de actualización de la información documentada del proceso y la continuidad en la aplicación de los nuevos controles y prácticas establecidas, con respecto a las resoluciones No. 038 de 2015 y 033  del 15 de marzo del 2013,  no son coherentes con los procedimientos.</t>
        </is>
      </c>
      <c r="BG19" s="256" t="inlineStr">
        <is>
          <t>19/03/2024</t>
        </is>
      </c>
      <c r="BH19" s="264" t="inlineStr">
        <is>
          <t>Si bien, dentro de la matriz se encuentra el riesgo en nivel moderado. Se evidencia un impacto negativo en cuanto al seguimiento que deben realizar los supervisores en cuanto al pago de las cuentas.</t>
        </is>
      </c>
      <c r="BI19" s="500" t="inlineStr">
        <is>
          <t>25/09/2024</t>
        </is>
      </c>
      <c r="BJ19" s="493" t="inlineStr">
        <is>
          <t>Se identifica la materialización del riesgo en la auditoria financiera del IPA 2024, siendo reiterativas las debilidades en el uso y apropiación de las herramientas tecnológicas, por lo anterior se genera un hallazgo tipo observación emitiendo una función preventiva.</t>
        </is>
      </c>
      <c r="BK19" s="500" t="inlineStr">
        <is>
          <t>26-03-2025</t>
        </is>
      </c>
      <c r="BL19" s="493"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M19" s="500" t="n"/>
      <c r="BN19" s="493" t="n"/>
      <c r="BO19" s="244" t="n"/>
    </row>
    <row r="20" ht="256.5" customHeight="1">
      <c r="A20" s="259">
        <f>IF(OR(AL20=0,AN20=0),"",IF(AND(AL20&lt;=0.2,AN20&lt;=0.2),1,IF(AND(AL20&lt;=0.2,AN20&lt;=0.4),2,IF(AND(AL20&lt;=0.2,AN20&lt;=0.6),3,IF(AND(AL20&lt;=0.2,AN20&lt;=0.8),4,IF(AND(AL20&lt;=0.2,AN20&lt;=1),5,IF(AND(AL20&lt;=0.4,AN20&lt;=0.2),6,IF(AND(AL20&lt;=0.4,AN20&lt;=0.4),7,IF(AND(AL20&lt;=0.4,AN20&lt;=0.6),8,IF(AND(AL20&lt;=0.4,AN20&lt;=0.8),9,IF(AND(AL20&lt;=0.4,AN20&lt;=1),10,IF(AND(AL20&lt;=0.6,AN20&lt;=0.2),11,IF(AND(AL20&lt;=0.6,AN20&lt;=0.4),12,IF(AND(AL20&lt;=0.6,AN20&lt;=0.6),13,IF(AND(AL20&lt;=0.6,AN20&lt;=0.8),14,IF(AND(AL20&lt;=0.6,AN20&lt;=1),15,IF(AND(AL20&lt;=0.8,AN20&lt;=0.2),16,IF(AND(AL20&lt;=0.8,AN20&lt;=0.4),17,IF(AND(AL20&lt;=0.8,AN20&lt;=0.6),18,IF(AND(AL20&lt;=0.8,AN20&lt;=0.8),19,IF(AND(AL20&lt;=0.8,AN20&lt;=1),20,IF(AND(AL20&lt;=1,AN20&lt;=0.2),21,IF(AND(AL20&lt;=1,AN20&lt;=0.4),22,IF(AND(AL20&lt;=1,AN20&lt;=0.6),23,IF(AND(AL20&lt;=1,AN20&lt;=0.8),24,IF(AND(AL20&lt;=1,AN20&lt;=1),25,""))))))))))))))))))))))))))</f>
        <v/>
      </c>
      <c r="B20" s="259">
        <f>IF(A20="","",(COUNTIF($A$10:A20,A20))/100)</f>
        <v/>
      </c>
      <c r="C20" s="259">
        <f>IFERROR(A20+B20,"")</f>
        <v/>
      </c>
      <c r="D20" s="563" t="n">
        <v>8</v>
      </c>
      <c r="E20" s="782" t="inlineStr">
        <is>
          <t>D10. Falta de actualización de la información documentada del proceso y la continuidad en la aplicación de los nuevos controles y prácticas establecidas.</t>
        </is>
      </c>
      <c r="F20" s="569" t="inlineStr">
        <is>
          <t>Posibilidad ejecutar actividades erroneas, que no esten de conformidad con la normatividad interna y externa vigente así como la posibilidad de utilizar registros no vigentes (obsoletos) por la falta de actualización documental del proceso.</t>
        </is>
      </c>
      <c r="G20" s="779" t="inlineStr">
        <is>
          <t>Presentación errada de la información financiera al ente que corresponda por el uso de registros obsoletos que no tienen validez para el proceso, falta de aplicación de normativa interna y externa vigente y hallazgos de auditoria (planes de mejoramientos reiterativos)</t>
        </is>
      </c>
      <c r="H20" s="779" t="inlineStr">
        <is>
          <t>EJECUCIÓN Y ADMINISTRACIÓN DE PROCESOS: Pérdidas derivadas de errores en la ejecución y administración de procesos.</t>
        </is>
      </c>
      <c r="I20" s="553" t="n">
        <v>44</v>
      </c>
      <c r="J20" s="558" t="inlineStr">
        <is>
          <t>Se realiza la implementación de  digitalización de los procedimientos del área financiera, de los 45 uno es transversal, por lo que se digitalizarán 44 propios del área</t>
        </is>
      </c>
      <c r="K20" s="776">
        <f>IF(I20&lt;=0,"",IF(I20&lt;=2,"Muy Baja",IF(I20&lt;=10,"Baja",IF(I20&lt;=30,"Media",IF(I20&lt;=100,"Alta",IF(I20&gt;100,"Muy Alta"))))))</f>
        <v/>
      </c>
      <c r="L20" s="560">
        <f>IF(K20="","",IF(K20="Muy Baja",0.2,IF(K20="Baja",0.4,IF(K20="Media",0.6,IF(K20="Alta",0.8,IF(K20="Muy Alta",1,))))))</f>
        <v/>
      </c>
      <c r="M20" s="776" t="inlineStr">
        <is>
          <t>El riesgo afecta la imagen de la entidad con efecto publicitario sostenido a nivel de sector administrativo, nivel departamental o municipal.</t>
        </is>
      </c>
      <c r="N20" s="776">
        <f>IF(OR(M20=CRITERIOS!$C$182,M20=CRITERIOS!$D$182),"Leve",IF(OR(M20=CRITERIOS!$C$183,M20=CRITERIOS!$D$183),"Menor",IF(OR(M20=CRITERIOS!$C$184,M20=CRITERIOS!$D$184),"Moderado",IF(OR(M20=CRITERIOS!$C$185,M20=CRITERIOS!$D$185),"Mayor",IF(OR(M20=CRITERIOS!$C$186,M20=CRITERIOS!$D$186),"Catastrófico","")))))</f>
        <v/>
      </c>
      <c r="O20" s="560">
        <f>IF(N20="","",IF(N20="Leve",0.2,IF(N20="Menor",0.4,IF(N20="Moderado",0.6,IF(N20="Mayor",0.8,IF(N20="Catastrófico",1,))))))</f>
        <v/>
      </c>
      <c r="P20" s="554">
        <f>IF(OR(AND(K20="Muy Baja",N20="Leve"),AND(K20="Muy Baja",N20="Menor"),AND(K20="Baja",N20="Leve")),"BAJO",IF(OR(AND(K20="Muy baja",N20="Moderado"),AND(K20="Baja",N20="Menor"),AND(K20="Baja",N20="Moderado"),AND(K20="Media",N20="Leve"),AND(K20="Media",N20="Menor"),AND(K20="Media",N20="Moderado"),AND(K20="Alta",N20="Leve"),AND(K20="Alta",N20="Menor")),"MODERADO",IF(OR(AND(K20="Muy Baja",N20="Mayor"),AND(K20="Baja",N20="Mayor"),AND(K20="Media",N20="Mayor"),AND(K20="Alta",N20="Moderado"),AND(K20="Alta",N20="Mayor"),AND(K20="Muy Alta",N20="Leve"),AND(K20="Muy Alta",N20="Menor"),AND(K20="Muy Alta",N20="Moderado"),YJ20="Muy Alta",N20="Mayor"),"ALTO",IF(OR(AND(K20="Muy Baja",N20="Catastrófico"),AND(K20="Baja",N20="Catastrófico"),AND(K20="Media",N20="Catastrófico"),AND(K20="Alta",N20="Catastrófico"),AND(K20="Muy Alta",N20="Catastrófico")),"EXTREMO",""))))</f>
        <v/>
      </c>
      <c r="Q20" s="782" t="inlineStr">
        <is>
          <t>El Director Financiero realiza la solicitud  de gestión (modificación, creación, inactivación) documental del proceso, de acuerdo a la necesidad del área mediante un requerimiento en el módulo de Administración Documental SAD (plataforma institucional).</t>
        </is>
      </c>
      <c r="R20" s="783" t="inlineStr">
        <is>
          <t>CADA VEZ QUE SE PRESENTE LA NECESIDAD</t>
        </is>
      </c>
      <c r="S20" s="783" t="inlineStr">
        <is>
          <t>Todos los procedimientos del proceso, sin incluir el AFIP32</t>
        </is>
      </c>
      <c r="T20" s="782" t="inlineStr">
        <is>
          <t>Registro en el módulo de Administración Documental SAD, el cual arroja un número de ticket</t>
        </is>
      </c>
      <c r="U20" s="783" t="inlineStr">
        <is>
          <t>PREVENTIVO</t>
        </is>
      </c>
      <c r="V20" s="783" t="inlineStr">
        <is>
          <t>MANUAL</t>
        </is>
      </c>
      <c r="W20" s="783">
        <f>IF(OR(U20="PREVENTIVO",U20="DETECTIVO"),"PROBABILIDAD",IF(U20="CORRECTIVO","IMPACTO",""))</f>
        <v/>
      </c>
      <c r="X20" s="783">
        <f>IF(AND(U20="PREVENTIVO",V20="AUTOMÁTICO"),"50%",IF(AND(U20="PREVENTIVO",V20="MANUAL"),"40%",IF(AND(U20="DETECTIVO",V20="AUTOMÁTICO"),"40%",IF(AND(U20="DETECTIVO",V20="MANUAL"),"30%",IF(AND(U20="CORRECTIVO",V20="AUTOMÁTICO"),"35%",IF(AND(U20="CORRECTIVO",V20="MANUAL"),"25%",""))))))</f>
        <v/>
      </c>
      <c r="Y20" s="590">
        <f>IFERROR(IF(W20="Probabilidad",(L20-(L20*X20)),IF(W20="Impacto",L20,"")),"")</f>
        <v/>
      </c>
      <c r="Z20" s="590">
        <f>IFERROR(IF(Y20="","",IF(Y20&lt;=0.2,"MUY BAJA",IF(Y20&lt;=0.4,"BAJA",IF(Y20&lt;=0.6,"MEDIA",IF(Y20&lt;=0.8,"ALTA",IF(Y20=1,"MUY ALTA")))))),"")</f>
        <v/>
      </c>
      <c r="AA20" s="590">
        <f>IFERROR(IF(W20="Impacto",(O20-(O20*X20)),IF(W20="Probabilidad",O20,"")),"")</f>
        <v/>
      </c>
      <c r="AB20" s="590">
        <f>IFERROR(IF(AA20="","",IF(AA20&lt;=0.2,"LEVE",IF(AA20&lt;=0.4,"MENOR",IF(AA20&lt;=0.6,"MODERADO",IF(AA20&lt;=0.8,"MAYOR",IF(AA20=1,"CATASTRÓFICO")))))),"")</f>
        <v/>
      </c>
      <c r="AC20" s="582">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509" t="n">
        <v>44479</v>
      </c>
      <c r="AE20" s="783" t="inlineStr">
        <is>
          <t xml:space="preserve">Se realizó verificación aleatoria de los entregables del control establecido por el proceso. </t>
        </is>
      </c>
      <c r="AF20" s="509" t="n">
        <v>44683</v>
      </c>
      <c r="AG20" s="694" t="inlineStr">
        <is>
          <t xml:space="preserve">En la gestión documental del proceso, se requiere revisión de los procedimientos en cuanto a la secuencia lógica (decisiones y caminos de cada una). Actualizar y ajustar los diagramas de flujo. </t>
        </is>
      </c>
      <c r="AH20" s="708" t="n">
        <v>45544</v>
      </c>
      <c r="AI20" s="447" t="inlineStr">
        <is>
          <t xml:space="preserve">Se evidencian las solicitudes de actualización documental del proceso, realizadas por medio del SAD, Sistema de Actualización Documental, durante la vigencia 2024,  donde por medio de 11 solicitudes, se crearon , inactivaron y crearon 91 documentos. </t>
        </is>
      </c>
      <c r="AJ20" s="722" t="n">
        <v>45722</v>
      </c>
      <c r="AK20" s="447" t="inlineStr">
        <is>
          <t xml:space="preserve">Se evidencian las solicitudes de actualización documental del proceso, realizadas por medio del SAD, Sistema de Actualización Documental, durante la vigencia 2024,  donde por medio de 11 solicitudes, se crearon , inactivaron y crearon 91 documentos. </t>
        </is>
      </c>
      <c r="AL20" s="702">
        <f>IF(Y20="","",MIN(Y20:Y21))</f>
        <v/>
      </c>
      <c r="AM20" s="190">
        <f>IFERROR(IF(AL20="","",IF(Y20&lt;=0.2,"MUY BAJA",IF(AL20&lt;=0.4,"BAJA",IF(AL20&lt;=0.6,"MEDIA",IF(AL20&lt;=0.8,"ALTA",IF(AL20=1,"MUY ALTA")))))),"")</f>
        <v/>
      </c>
      <c r="AN20" s="190">
        <f>IF(AA20="","",MIN(AA20:AA21))</f>
        <v/>
      </c>
      <c r="AO20" s="190">
        <f>IFERROR(IF(AN20="","",IF(AN20&lt;=0.2,"LEVE",IF(AN20&lt;=0.4,"MENOR",IF(AN20&lt;=0.6,"MODERADO",IF(AN20&lt;=0.8,"MAYOR",IF(AN20=1,"CATASTRÓFICO")))))),"")</f>
        <v/>
      </c>
      <c r="AP20" s="582">
        <f>IFERROR(IF(OR(AND(AM20="Muy Baja",AO20="Leve"),AND(AM20="Muy Baja",AO20="Menor"),AND(AM20="Baja",AO20="Leve")),"BAJO",IF(OR(AND(AM20="Muy baja",AO20="Moderado"),AND(AM20="Baja",AO20="Menor"),AND(AM20="Baja",AO20="Moderado"),AND(AM20="Media",AO20="Leve"),AND(AM20="Media",AO20="Menor"),AND(AM20="Media",AO20="Moderado"),AND(AM20="Alta",AO20="Leve"),AND(AM20="Alta",AO20="Menor")),"MODERADO",IF(OR(AND(AM20="Muy Baja",AO20="Mayor"),AND(AM20="Baja",AO20="Mayor"),AND(AM20="Media",AO20="Mayor"),AND(AM20="Alta",AO20="Moderado"),AND(AM20="Alta",AO20="Mayor"),AND(AM20="Muy Alta",AO20="Leve"),AND(AM20="Muy Alta",AO20="Menor"),AND(AM20="Muy Alta",AO20="Moderado"),AND(AM20="Muy Alta",AO20="Mayor")),"ALTO",IF(OR(AND(AM20="Muy Baja",AO20="Catastrófico"),AND(AM20="Baja",AO20="Catastrófico"),AND(AM20="Media",AO20="Catastrófico"),AND(AM20="Alta",AO20="Catastrófico"),AND(AM20="Muy Alta",AO20="Catastrófico")),"EXTREMO","")))),"")</f>
        <v/>
      </c>
      <c r="AQ20" s="509" t="n">
        <v>44256</v>
      </c>
      <c r="AR20" s="783" t="inlineStr">
        <is>
          <t>No se evidencia la materialización del riesgo, sin embargo se sugiere realizar revisión del R1 y del R5 dado a que tienden a ser iguales.</t>
        </is>
      </c>
      <c r="AS20" s="529" t="n">
        <v>44587</v>
      </c>
      <c r="AT20" s="531" t="inlineStr">
        <is>
          <t xml:space="preserve">No se realiza seguimiento toda vez que el nivel del riesgo es bajo </t>
        </is>
      </c>
      <c r="AU20" s="781" t="n">
        <v>44594</v>
      </c>
      <c r="AV20" s="776"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Sin embargo, se recomienda: Reevaluar la identificación de riesgos teniendo en cuenta el número de PQRS (91) auditorias de control interno y auditorias de entes de
control de la vigencia 2021.</t>
        </is>
      </c>
      <c r="AW20" s="781" t="n">
        <v>44789</v>
      </c>
      <c r="AX20" s="776" t="inlineStr">
        <is>
          <t xml:space="preserve">Teniendo en cuenta los resultados de las fuentes de información mencionadas y la matriz de valoración de los riesgos residuales del proceso, la tercera línea de defensa realiza seguimiento a los riesgos con nivel Alto y Extremo, se evidencia materialización del riesgo en la fuente de información, informe de auditoria al proceso financiera, en el informe control interno contable, </t>
        </is>
      </c>
      <c r="AY20" s="781" t="n">
        <v>44960</v>
      </c>
      <c r="AZ20" s="776" t="inlineStr">
        <is>
          <t>Materializacion de riesgo para el IIPA en la auditoria especial a cajas menores y fondos renovables en un hallazgo:
 Es necesario que se ajuste los criterios entre lo descrito en los recibos de caja menor y el formato solicitud gastos caja menor Afir088 , teniendo en cuenta que  Una vez revisado el reembolso de caja No1 y 2, se evidencia que los recibos de caja menor (No.01 del 17/02/20022; 4 del 18/02/2022; 11 del 02/03/2022; 33 del 09/05/2022; 34 del 09/05/2022; 3.5 del 10/05/2022; 45 del 19/05/2022; 47 del 20/05/2022 y 58 del 02/06/2022 )lo diligencian y realizan a nombre de un órgano diferente de la universidad y el formato de caja menor “afir088” a nombre de la dependencia solicitante.</t>
        </is>
      </c>
      <c r="BA20" s="781" t="n"/>
      <c r="BB20" s="533" t="n"/>
      <c r="BC20" s="781" t="n"/>
      <c r="BD20" s="793" t="n"/>
      <c r="BE20" s="226" t="n">
        <v>45152</v>
      </c>
      <c r="BF20" s="233" t="inlineStr">
        <is>
          <t xml:space="preserve">Si bien, dentro de la matriz se encuentra el riesgo en nivel moderado. En la auditoría Financiera del I Semestre de 2023, se materializó el riesgo "Un total de 213 estudiantes a quienes se les aplicó el beneficio de gratuidad en la liquidación de trabajo de grado, lo cual corresponde a NOVENTA Y SIETE MILLONES OCHOCIENTOS NOVENTA MIL PESOS MCTE ($97.890.000,00). Incumpliendo la Política de Estado de la Gratuidad en la Matrícula, puesto que ésta contempla el beneficio de gratuidad exclusivamente por lo indicado en el Decreto 1667 del 07 de diciembre de 2021, Sección 5 Política de Estado de Gratuidad en la matrícula, Artículo 2.5.3.3.5.9. Beneficios. “...cubrimiento del 100% del valor de la matrícula ordinaria neta de pregrado, liquidado por las Instituciones de Educación Superior públicas, sin incluir otros derechos académicos y cobros complementarios...”.  En consecuencia, se observa la materialización del riesgo por error manual e inexistencia de controles y un sistema de información robusto que respondan de manera eficaz a la operatividad correspondiente.  </t>
        </is>
      </c>
      <c r="BG20" s="256" t="inlineStr">
        <is>
          <t>19/03/2024</t>
        </is>
      </c>
      <c r="BH20" s="265" t="inlineStr">
        <is>
          <t>Una vez realizado el seguimiento y de acuerdo con el informe de auditoría financiera del I semestre 2023, se identifica que es REITERATIVA la falta de actualización de la información documentada del proceso y la continuidad en la aplicación de los nuevos controles y practicas establecidas, con respecto a las resoluciones N° 038 de 2015 y 033 del 15 de marzo del 2013, no son coherentes con los procedimientos.</t>
        </is>
      </c>
      <c r="BI20" s="500" t="inlineStr">
        <is>
          <t>25/09/2024</t>
        </is>
      </c>
      <c r="BJ20" s="493" t="inlineStr">
        <is>
          <t>Si bien, dentro de la matriz de riesgo y oportunidades se encuentra clasificado el riesgo como moderado, se materializa en la auditoria del IPA 2024, toda vez que el Manual de principios, reglas y procedimientos contables AFIM001, versión 3, no se encuentra la clasificación por edades las cuentas por cobrar y cuentas por pagar, lo que podría repercutir, en un riesgo financiero, en cuanto al indicador de liquidez y al indicador de endeudamiento.
De la misma manera, se presentan debilidades en la uniformidad en los reportes de información contable, plan de mejoramiento 955.</t>
        </is>
      </c>
      <c r="BK20" s="500" t="inlineStr">
        <is>
          <t>26-03-2025</t>
        </is>
      </c>
      <c r="BL20" s="493" t="inlineStr">
        <is>
          <t>Se identifica la materialización del riesgo en la auditoria de la Contraloría 2023 Hallazgo 2 Gestión recaudo cuentas por cobrar, actividades 5, 6 se evidencia materializado el riesgo.</t>
        </is>
      </c>
      <c r="BM20" s="500" t="n"/>
      <c r="BN20" s="493" t="n"/>
      <c r="BO20" s="244" t="n"/>
    </row>
    <row r="21" hidden="1" ht="18.75" customHeight="1">
      <c r="A21" s="260" t="n"/>
      <c r="B21" s="260" t="n"/>
      <c r="C21" s="260" t="n"/>
      <c r="D21" s="824" t="n"/>
      <c r="E21" s="246" t="n"/>
      <c r="F21" s="824" t="n"/>
      <c r="G21" s="824" t="n"/>
      <c r="H21" s="824" t="n"/>
      <c r="I21" s="824" t="n"/>
      <c r="J21" s="824" t="n"/>
      <c r="K21" s="824" t="n"/>
      <c r="L21" s="824" t="n"/>
      <c r="M21" s="824" t="n"/>
      <c r="N21" s="824" t="n"/>
      <c r="O21" s="824" t="n"/>
      <c r="P21" s="824" t="n"/>
      <c r="Q21" s="565" t="n"/>
      <c r="R21" s="565" t="n"/>
      <c r="S21" s="236" t="n"/>
      <c r="T21" s="565" t="n"/>
      <c r="U21" s="783" t="n"/>
      <c r="V21" s="783" t="n"/>
      <c r="W21" s="783" t="n"/>
      <c r="X21" s="783" t="n"/>
      <c r="Y21" s="561">
        <f>IFERROR(IF(AND(#REF!="Probabilidad",W21="Probabilidad"),(#REF!-(#REF!*X21)),IF(AND(#REF!="Impacto",W21="Probabilidad"),(#REF!-(#REF!*X21)),IF(W21="Impacto",#REF!,""))),"")</f>
        <v/>
      </c>
      <c r="Z21" s="590">
        <f>IFERROR(IF(Y21="","",IF(Y21&lt;=0.2,"MUY BAJA",IF(Y21&lt;=0.4,"BAJA",IF(Y21&lt;=0.6,"MEDIA",IF(Y21&lt;=0.8,"ALTA",IF(Y21=1,"MUY ALTA")))))),"")</f>
        <v/>
      </c>
      <c r="AA21" s="590">
        <f>IFERROR(IF(AND(#REF!="Impacto",W21="Impacto"),(#REF!-(#REF!*X21)),IF(AND(#REF!="Probabilidad",W21="Impacto"),(#REF!-(#REF!*X21)),IF(W21="Probabilidad",#REF!,""))),"")</f>
        <v/>
      </c>
      <c r="AB21" s="590" t="n"/>
      <c r="AC21" s="582" t="n"/>
      <c r="AD21" s="783" t="n"/>
      <c r="AE21" s="783" t="n"/>
      <c r="AF21" s="783" t="n"/>
      <c r="AG21" s="694" t="n"/>
      <c r="AH21" s="787" t="n"/>
      <c r="AI21" s="787" t="n"/>
      <c r="AJ21" s="681" t="n"/>
      <c r="AK21" s="681" t="n"/>
      <c r="AL21" s="703" t="n"/>
      <c r="AM21" s="192" t="n"/>
      <c r="AN21" s="192" t="n"/>
      <c r="AO21" s="192" t="n"/>
      <c r="AP21" s="193" t="n"/>
      <c r="AQ21" s="823" t="n"/>
      <c r="AR21" s="823" t="n"/>
      <c r="AS21" s="823" t="n"/>
      <c r="AT21" s="823" t="n"/>
      <c r="AU21" s="824" t="n"/>
      <c r="AV21" s="824" t="n"/>
      <c r="AW21" s="824" t="n"/>
      <c r="AX21" s="824" t="n"/>
      <c r="AY21" s="824" t="n"/>
      <c r="AZ21" s="824" t="n"/>
      <c r="BA21" s="824" t="n"/>
      <c r="BB21" s="824" t="n"/>
      <c r="BC21" s="824" t="n"/>
      <c r="BD21" s="824" t="n"/>
      <c r="BE21" s="231" t="n"/>
      <c r="BF21" s="231" t="n"/>
      <c r="BG21" s="257" t="n"/>
      <c r="BH21" s="265" t="n"/>
      <c r="BI21" s="267" t="n"/>
      <c r="BJ21" s="267" t="n"/>
      <c r="BK21" s="267" t="n"/>
      <c r="BL21" s="267" t="n"/>
      <c r="BM21" s="267" t="n"/>
      <c r="BN21" s="267" t="n"/>
      <c r="BO21" s="244" t="n"/>
    </row>
    <row r="22" ht="299.25" customHeight="1">
      <c r="A22" s="259">
        <f>IF(OR(AL22=0,AN22=0),"",IF(AND(AL22&lt;=0.2,AN22&lt;=0.2),1,IF(AND(AL22&lt;=0.2,AN22&lt;=0.4),2,IF(AND(AL22&lt;=0.2,AN22&lt;=0.6),3,IF(AND(AL22&lt;=0.2,AN22&lt;=0.8),4,IF(AND(AL22&lt;=0.2,AN22&lt;=1),5,IF(AND(AL22&lt;=0.4,AN22&lt;=0.2),6,IF(AND(AL22&lt;=0.4,AN22&lt;=0.4),7,IF(AND(AL22&lt;=0.4,AN22&lt;=0.6),8,IF(AND(AL22&lt;=0.4,AN22&lt;=0.8),9,IF(AND(AL22&lt;=0.4,AN22&lt;=1),10,IF(AND(AL22&lt;=0.6,AN22&lt;=0.2),11,IF(AND(AL22&lt;=0.6,AN22&lt;=0.4),12,IF(AND(AL22&lt;=0.6,AN22&lt;=0.6),13,IF(AND(AL22&lt;=0.6,AN22&lt;=0.8),14,IF(AND(AL22&lt;=0.6,AN22&lt;=1),15,IF(AND(AL22&lt;=0.8,AN22&lt;=0.2),16,IF(AND(AL22&lt;=0.8,AN22&lt;=0.4),17,IF(AND(AL22&lt;=0.8,AN22&lt;=0.6),18,IF(AND(AL22&lt;=0.8,AN22&lt;=0.8),19,IF(AND(AL22&lt;=0.8,AN22&lt;=1),20,IF(AND(AL22&lt;=1,AN22&lt;=0.2),21,IF(AND(AL22&lt;=1,AN22&lt;=0.4),22,IF(AND(AL22&lt;=1,AN22&lt;=0.6),23,IF(AND(AL22&lt;=1,AN22&lt;=0.8),24,IF(AND(AL22&lt;=1,AN22&lt;=1),25,""))))))))))))))))))))))))))</f>
        <v/>
      </c>
      <c r="B22" s="259">
        <f>IF(A22="","",(COUNTIF($A$10:A22,A22))/100)</f>
        <v/>
      </c>
      <c r="C22" s="259">
        <f>IFERROR(A22+B22,"")</f>
        <v/>
      </c>
      <c r="D22" s="878" t="n">
        <v>9</v>
      </c>
      <c r="E22" s="727" t="inlineStr">
        <is>
          <t xml:space="preserve">D13. Dificultad en la recuperación de la cartera de estudiantes a los cuales  se les aplicó el beneficio de gratuidad de matricula y que NO fueron beneficiados por el Ministerio de Educación nacional a partir del IIPA 2021 en adelante. </t>
        </is>
      </c>
      <c r="F22" s="573" t="inlineStr">
        <is>
          <t>Posibilidad de perdida parcial o total de la  recuperación de la cartera por no pago de las obligaciones económicas adquiridas  por los estudiantes y posible falta de revelación de la información de carteras en los EEFF.</t>
        </is>
      </c>
      <c r="G22" s="573" t="inlineStr">
        <is>
          <t xml:space="preserve">Aumento en la tasa de deserción de estudiantes así como  egresados sin graduación efectiva,  en caso de no pagar y detrimento patrimonial a nivel institucional. 
Revelación erronea de la información contable de la organización así como manualidad en los procesos de causación,  consolidación de cuentas y revelación de EEFF. </t>
        </is>
      </c>
      <c r="H22" s="787" t="inlineStr">
        <is>
          <t>EJECUCIÓN Y ADMINISTRACIÓN DE PROCESOS: Pérdidas derivadas de errores en la ejecución y administración de procesos.</t>
        </is>
      </c>
      <c r="I22" s="574" t="n">
        <v>84</v>
      </c>
      <c r="J22" s="573" t="inlineStr">
        <is>
          <t xml:space="preserve">Se tiene como base el numero de estudiantes que a la fecha se ecnuentran con procesos activos de cobro (recuperación) de cartera:
72 Estudiantes con cartera activa a la fecha por gratuidad, 2 por generación E para la vigencia 2025. </t>
        </is>
      </c>
      <c r="K22" s="787">
        <f>IF(I22&lt;=0,"",IF(I22&lt;=2,"Muy Baja",IF(I22&lt;=10,"Baja",IF(I22&lt;=30,"Media",IF(I22&lt;=100,"Alta",IF(I22&gt;100,"Muy Alta"))))))</f>
        <v/>
      </c>
      <c r="L22" s="613">
        <f>IF(K22="","",IF(K22="Muy Baja",0.2,IF(K22="Baja",0.4,IF(K22="Media",0.6,IF(K22="Alta",0.8,IF(K22="Muy Alta",1,))))))</f>
        <v/>
      </c>
      <c r="M22" s="787" t="inlineStr">
        <is>
          <t>El riesgo afecta la imagen de la entidad con algunos usuarios de relevancia frente al logro de los objetivos.</t>
        </is>
      </c>
      <c r="N22" s="787">
        <f>IF(OR(M22=CRITERIOS!$C$182,M22=CRITERIOS!$D$182),"Leve",IF(OR(M22=CRITERIOS!$C$183,M22=CRITERIOS!$D$183),"Menor",IF(OR(M22=CRITERIOS!$C$184,M22=CRITERIOS!$D$184),"Moderado",IF(OR(M22=CRITERIOS!$C$185,M22=CRITERIOS!$D$185),"Mayor",IF(OR(M22=CRITERIOS!$C$186,M22=CRITERIOS!$D$186),"Catastrófico","")))))</f>
        <v/>
      </c>
      <c r="O22" s="613">
        <f>IF(N22="","",IF(N22="Leve",0.2,IF(N22="Menor",0.4,IF(N22="Moderado",0.6,IF(N22="Mayor",0.8,IF(N22="Catastrófico",1,))))))</f>
        <v/>
      </c>
      <c r="P22" s="576">
        <f>IF(OR(AND(K22="Muy Baja",N22="Leve"),AND(K22="Muy Baja",N22="Menor"),AND(K22="Baja",N22="Leve")),"BAJO",IF(OR(AND(K22="Muy baja",N22="Moderado"),AND(K22="Baja",N22="Menor"),AND(K22="Baja",N22="Moderado"),AND(K22="Media",N22="Leve"),AND(K22="Media",N22="Menor"),AND(K22="Media",N22="Moderado"),AND(K22="Alta",N22="Leve"),AND(K22="Alta",N22="Menor")),"MODERADO",IF(OR(AND(K22="Muy Baja",N22="Mayor"),AND(K22="Baja",N22="Mayor"),AND(K22="Media",N22="Mayor"),AND(K22="Alta",N22="Moderado"),AND(K22="Alta",N22="Mayor"),AND(K22="Muy Alta",N22="Leve"),AND(K22="Muy Alta",N22="Menor"),AND(K22="Muy Alta",N22="Moderado"),YJ22="Muy Alta",N22="Mayor"),"ALTO",IF(OR(AND(K22="Muy Baja",N22="Catastrófico"),AND(K22="Baja",N22="Catastrófico"),AND(K22="Media",N22="Catastrófico"),AND(K22="Alta",N22="Catastrófico"),AND(K22="Muy Alta",N22="Catastrófico")),"EXTREMO",""))))</f>
        <v/>
      </c>
      <c r="Q22" s="261" t="inlineStr">
        <is>
          <t xml:space="preserve">
Desde la Oficina de Apoyo Financiero se realiza la gestión de cobro persuasivo con cada uno de los estudiantes para lograr un acuerdo de pago.  
</t>
        </is>
      </c>
      <c r="R22" s="787" t="inlineStr">
        <is>
          <t>SEMESTRAL</t>
        </is>
      </c>
      <c r="S22" s="787" t="inlineStr">
        <is>
          <t>AFIP40 / AFIP31  Resolución 132 Del 04 de Diciembre de 2024</t>
        </is>
      </c>
      <c r="T22" s="786" t="inlineStr">
        <is>
          <t xml:space="preserve">Trazabilidad correos electronicos con la gestión realizada. 
</t>
        </is>
      </c>
      <c r="U22" s="362" t="inlineStr">
        <is>
          <t>DETECTIVO</t>
        </is>
      </c>
      <c r="V22" s="787" t="inlineStr">
        <is>
          <t>MANUAL</t>
        </is>
      </c>
      <c r="W22" s="787">
        <f>IF(OR(U22="PREVENTIVO",U22="DETECTIVO"),"PROBABILIDAD",IF(U22="CORRECTIVO","IMPACTO",""))</f>
        <v/>
      </c>
      <c r="X22" s="787">
        <f>IF(AND(U22="PREVENTIVO",V22="AUTOMÁTICO"),"50%",IF(AND(U22="PREVENTIVO",V22="MANUAL"),"40%",IF(AND(U22="DETECTIVO",V22="AUTOMÁTICO"),"40%",IF(AND(U22="DETECTIVO",V22="MANUAL"),"30%",IF(AND(U22="CORRECTIVO",V22="AUTOMÁTICO"),"35%",IF(AND(U22="CORRECTIVO",V22="MANUAL"),"25%",""))))))</f>
        <v/>
      </c>
      <c r="Y22" s="225">
        <f>IFERROR(IF(W22="Probabilidad",(L22-(L22*X22)),IF(W22="Impacto",L22,"")),"")</f>
        <v/>
      </c>
      <c r="Z22" s="225">
        <f>IFERROR(IF(Y22="","",IF(Y22&lt;=0.2,"MUY BAJA",IF(Y22&lt;=0.4,"BAJA",IF(Y22&lt;=0.6,"MEDIA",IF(Y22&lt;=0.8,"ALTA",IF(Y22=1,"MUY ALTA")))))),"")</f>
        <v/>
      </c>
      <c r="AA22" s="225">
        <f>IFERROR(IF(W22="Impacto",(O22-(O22*X22)),IF(W22="Probabilidad",O22,"")),"")</f>
        <v/>
      </c>
      <c r="AB22" s="225">
        <f>IFERROR(IF(AA22="","",IF(AA22&lt;=0.2,"LEVE",IF(AA22&lt;=0.4,"MENOR",IF(AA22&lt;=0.6,"MODERADO",IF(AA22&lt;=0.8,"MAYOR",IF(AA22=1,"CATASTRÓFICO")))))),"")</f>
        <v/>
      </c>
      <c r="AC22" s="576">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787" t="n"/>
      <c r="AE22" s="787" t="n"/>
      <c r="AF22" s="713" t="n">
        <v>44683</v>
      </c>
      <c r="AG22" s="692" t="inlineStr">
        <is>
          <t xml:space="preserve">Nuevo riesgo, nuevo control, se verificará la eficacia del mismo el próximo seguimiento. </t>
        </is>
      </c>
      <c r="AH22" s="711" t="n">
        <v>45544</v>
      </c>
      <c r="AI22" s="447" t="inlineStr">
        <is>
          <t xml:space="preserve">Nuevo riesgo, nuevo control, se verificará la eficacia del mismo el próximo seguimiento. </t>
        </is>
      </c>
      <c r="AJ22" s="711" t="n">
        <v>45722</v>
      </c>
      <c r="AK22" s="447" t="inlineStr">
        <is>
          <t xml:space="preserve">A la fecha, se ha venido trabajando en la actualización documental de los formatos y procedimientos existentes, así como la creación del procedimiento descuento de nomina. 
La Oficina de Apoyo Financiero a estudiantes trabaja en la consolidación de la información por gestasoft, de los estudiantes con deuda activa por concepto de gratuidad en la matricula que no fue otorgada, fraccionamiento de matricula y otros. 
De igual manera se evidencia que el proceso ha vendió trabajando en la construcción del acuerdo de carteras, aprobado en diciembre de 2025, junto con la actualización en marcha, del manual de políticas contables, para documentar así, los criterios para el manejo de las carteras a nivel institucional. </t>
        </is>
      </c>
      <c r="AL22" s="704">
        <f>IF(Y22="","",MIN(Y22:Y24))</f>
        <v/>
      </c>
      <c r="AM22" s="575">
        <f>IFERROR(IF(AL22="","",IF(Y22&lt;=0.2,"MUY BAJA",IF(AL22&lt;=0.4,"BAJA",IF(AL22&lt;=0.6,"MEDIA",IF(AL22&lt;=0.8,"ALTA",IF(AL22=1,"MUY ALTA")))))),"")</f>
        <v/>
      </c>
      <c r="AN22" s="575">
        <f>IF(AA22="","",MIN(AA22:AA24))</f>
        <v/>
      </c>
      <c r="AO22" s="575">
        <f>IFERROR(IF(AN22="","",IF(AN22&lt;=0.2,"LEVE",IF(AN22&lt;=0.4,"MENOR",IF(AN22&lt;=0.6,"MODERADO",IF(AN22&lt;=0.8,"MAYOR",IF(AN22=1,"CATASTRÓFICO")))))),"")</f>
        <v/>
      </c>
      <c r="AP22" s="576">
        <f>IFERROR(IF(OR(AND(AM22="Muy Baja",AO22="Leve"),AND(AM22="Muy Baja",AO22="Menor"),AND(AM22="Baja",AO22="Leve")),"BAJO",IF(OR(AND(AM22="Muy baja",AO22="Moderado"),AND(AM22="Baja",AO22="Menor"),AND(AM22="Baja",AO22="Moderado"),AND(AM22="Media",AO22="Leve"),AND(AM22="Media",AO22="Menor"),AND(AM22="Media",AO22="Moderado"),AND(AM22="Alta",AO22="Leve"),AND(AM22="Alta",AO22="Menor")),"MODERADO",IF(OR(AND(AM22="Muy Baja",AO22="Mayor"),AND(AM22="Baja",AO22="Mayor"),AND(AM22="Media",AO22="Mayor"),AND(AM22="Alta",AO22="Moderado"),AND(AM22="Alta",AO22="Mayor"),AND(AM22="Muy Alta",AO22="Leve"),AND(AM22="Muy Alta",AO22="Menor"),AND(AM22="Muy Alta",AO22="Moderado"),AND(AM22="Muy Alta",AO22="Mayor")),"ALTO",IF(OR(AND(AM22="Muy Baja",AO22="Catastrófico"),AND(AM22="Baja",AO22="Catastrófico"),AND(AM22="Media",AO22="Catastrófico"),AND(AM22="Alta",AO22="Catastrófico"),AND(AM22="Muy Alta",AO22="Catastrófico")),"EXTREMO","")))),"")</f>
        <v/>
      </c>
      <c r="AQ22" s="366" t="n"/>
      <c r="AR22" s="787" t="n"/>
      <c r="AS22" s="713" t="n"/>
      <c r="AT22" s="787" t="n"/>
      <c r="AU22" s="713" t="n"/>
      <c r="AV22" s="787" t="n"/>
      <c r="AW22" s="713" t="n"/>
      <c r="AX22" s="787" t="n"/>
      <c r="AY22" s="713" t="n"/>
      <c r="AZ22" s="787" t="n"/>
      <c r="BA22" s="713" t="n"/>
      <c r="BB22" s="457" t="n"/>
      <c r="BC22" s="713" t="n"/>
      <c r="BD22" s="787" t="n"/>
      <c r="BE22" s="226" t="n">
        <v>45152</v>
      </c>
      <c r="BF22" s="233" t="inlineStr">
        <is>
          <t xml:space="preserve">Si bien, dentro de la matriz se encuentra el riesgo en nivel moderado. En la auditoría Financiera del I Semestre de 2023, se materializó el riesgo "Un total de 213 estudiantes a quienes se les aplicó el beneficio de gratuidad en la liquidación de trabajo de grado, lo cual corresponde a NOVENTA Y SIETE MILLONES OCHOCIENTOS NOVENTA MIL PESOS MCTE ($97.890.000,00). Incumpliendo la Política de Estado de la Gratuidad en la Matrícula, puesto que ésta contempla el beneficio de gratuidad exclusivamente por lo indicado en el Decreto 1667 del 07 de diciembre de 2021, Sección 5 Política de Estado de Gratuidad en la matrícula, Artículo 2.5.3.3.5.9. Beneficios. “...cubrimiento del 100% del valor de la matrícula ordinaria neta de pregrado, liquidado por las Instituciones de Educación Superior públicas, sin incluir otros derechos académicos y cobros complementarios...”.  En consecuencia, se observa la materialización del riesgo por error manual e inexistencia de controles y un sistema de información robusto que respondan de manera eficaz a la operatividad correspondiente.  </t>
        </is>
      </c>
      <c r="BG22" s="258" t="inlineStr">
        <is>
          <t>19/03/2024</t>
        </is>
      </c>
      <c r="BH22" s="266" t="inlineStr">
        <is>
          <t>Si bien, dentro de la matriz se encuentra el riesgo en moderado. En la auditoria financiera del I semestre de 2023, se materializo el riesgo "un total de 213 estudiantes a quienes se les aplico el beneficio de gratuidad en la liquidación de trabajo de grado, lo cual corresponde a NOVENTA Y SIETE MILLONES OCHOCIENTOS NOVENTA MIL PESOS MCTE ($97.890.000,00). Incumpliendo la política de Estado de la Gratuidad en la Matricula, puesto que esta contempla el beneficio de gratuidad exclusivamente por lo indicado en el Decreto 1667 del 07 de diciembre de 2021, sección 5</t>
        </is>
      </c>
      <c r="BI22" s="500" t="inlineStr">
        <is>
          <t>25/09/2024</t>
        </is>
      </c>
      <c r="BJ22" s="500" t="inlineStr">
        <is>
          <t>Si bien, dentro de la matriz de riesgo y oportunidades se encuentra clasificado el riesgo como moderado, se materializa en la auditoria del IPA 2024, toda vez que el Manual de principios, reglas y procedimientos contables AFIM001, versión 3, no se encuentra la clasificación por edades las cuentas por cobrar y cuentas por pagar, lo que podría repercutir, en un riesgo financiero, en cuanto al indicador de liquidez y al indicador de endeudamiento.
De la misma manera, se presentan debilidades en la uniformidad en los reportes de información contable, planes de mejoramiento 905 y 955.</t>
        </is>
      </c>
      <c r="BK22" s="500" t="inlineStr">
        <is>
          <t>26-03-2025</t>
        </is>
      </c>
      <c r="BL22" s="500" t="inlineStr">
        <is>
          <t>Se identifica la materialización  del riesgo en la auditoria financiera correspondiente al I PA2024, producto de ella surge el plan de mejoramiento 955 el cual se encuentra en un 60% de ejecución.</t>
        </is>
      </c>
      <c r="BM22" s="500" t="n"/>
      <c r="BN22" s="500" t="n"/>
      <c r="BO22" s="244" t="n"/>
    </row>
    <row r="23" ht="98.25" customHeight="1">
      <c r="A23" s="259" t="n"/>
      <c r="B23" s="259" t="n"/>
      <c r="C23" s="259" t="n"/>
      <c r="D23" s="834" t="n"/>
      <c r="E23" s="834" t="n"/>
      <c r="F23" s="834" t="n"/>
      <c r="G23" s="834" t="n"/>
      <c r="H23" s="834" t="n"/>
      <c r="I23" s="834" t="n"/>
      <c r="J23" s="834" t="n"/>
      <c r="K23" s="834" t="n"/>
      <c r="L23" s="834" t="n"/>
      <c r="M23" s="834" t="n"/>
      <c r="N23" s="834" t="n"/>
      <c r="O23" s="834" t="n"/>
      <c r="P23" s="834" t="n"/>
      <c r="Q23" s="261" t="inlineStr">
        <is>
          <t xml:space="preserve">Desde dirección financiera se realiza la solicitud a la Dirección de Sistemas y Tecnología para generar Factura electrónica en la liquidación de matrícula como titulo valor para el proceso de recuperación de saldos en las carteras académicas por concepto de gratuidad en la matricula. </t>
        </is>
      </c>
      <c r="R23" s="787" t="inlineStr">
        <is>
          <t>SEMESTRAL</t>
        </is>
      </c>
      <c r="S23" s="787" t="inlineStr">
        <is>
          <t>AFIP40 / AFIP31  Resolución 132 Del 04 de Diciembre de 2024</t>
        </is>
      </c>
      <c r="T23" s="786" t="inlineStr">
        <is>
          <t>Trazabilidad correos electrónicos con la gestión realizada.</t>
        </is>
      </c>
      <c r="U23" s="362" t="inlineStr">
        <is>
          <t>DETECTIVO</t>
        </is>
      </c>
      <c r="V23" s="787" t="inlineStr">
        <is>
          <t>MANUAL</t>
        </is>
      </c>
      <c r="W23" s="787">
        <f>IF(OR(U23="PREVENTIVO",U23="DETECTIVO"),"PROBABILIDAD",IF(U23="CORRECTIVO","IMPACTO",""))</f>
        <v/>
      </c>
      <c r="X23" s="787">
        <f>IF(AND(U23="PREVENTIVO",V23="AUTOMÁTICO"),"50%",IF(AND(U23="PREVENTIVO",V23="MANUAL"),"40%",IF(AND(U23="DETECTIVO",V23="AUTOMÁTICO"),"40%",IF(AND(U23="DETECTIVO",V23="MANUAL"),"30%",IF(AND(U23="CORRECTIVO",V23="AUTOMÁTICO"),"35%",IF(AND(U23="CORRECTIVO",V23="MANUAL"),"25%",""))))))</f>
        <v/>
      </c>
      <c r="Y23" s="561">
        <f>IFERROR(IF(AND(W22="Probabilidad",W23="Probabilidad"),(Y22-(Y22*X23)),IF(W23="Probabilidad",(L22-(L22*X23)),IF(W23="Impacto",Y22,""))),"")</f>
        <v/>
      </c>
      <c r="Z23" s="225">
        <f>IFERROR(IF(Y23="","",IF(Y23&lt;=0.2,"MUY BAJA",IF(Y23&lt;=0.4,"BAJA",IF(Y23&lt;=0.6,"MEDIA",IF(Y23&lt;=0.8,"ALTA",IF(Y23=1,"MUY ALTA")))))),"")</f>
        <v/>
      </c>
      <c r="AA23" s="590">
        <f>IFERROR(IF(AND(W22="Impacto",W23="Impacto"),(AA22-(AA22*X23)),IF(W23="Impacto",(O22-(+O22*X23)),IF(W23="Probabilidad",AA22,""))),"")</f>
        <v/>
      </c>
      <c r="AB23" s="225">
        <f>IFERROR(IF(AA23="","",IF(AA23&lt;=0.2,"LEVE",IF(AA23&lt;=0.4,"MENOR",IF(AA23&lt;=0.6,"MODERADO",IF(AA23&lt;=0.8,"MAYOR",IF(AA23=1,"CATASTRÓFICO")))))),"")</f>
        <v/>
      </c>
      <c r="AC23" s="576">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787" t="n"/>
      <c r="AE23" s="787" t="n"/>
      <c r="AF23" s="713" t="n"/>
      <c r="AG23" s="692" t="n"/>
      <c r="AH23" s="724" t="n"/>
      <c r="AI23" s="787" t="n"/>
      <c r="AJ23" s="724" t="n"/>
      <c r="AK23" s="362" t="n"/>
      <c r="AL23" s="808" t="n"/>
      <c r="AM23" s="834" t="n"/>
      <c r="AN23" s="834" t="n"/>
      <c r="AO23" s="834" t="n"/>
      <c r="AP23" s="834" t="n"/>
      <c r="AQ23" s="249" t="n"/>
      <c r="AR23" s="787" t="n"/>
      <c r="AS23" s="713" t="n"/>
      <c r="AT23" s="787" t="n"/>
      <c r="AU23" s="713" t="n"/>
      <c r="AV23" s="787" t="n"/>
      <c r="AW23" s="713" t="n"/>
      <c r="AX23" s="787" t="n"/>
      <c r="AY23" s="713" t="n"/>
      <c r="AZ23" s="787" t="n"/>
      <c r="BA23" s="713" t="n"/>
      <c r="BB23" s="457" t="n"/>
      <c r="BC23" s="713" t="n"/>
      <c r="BD23" s="787" t="n"/>
      <c r="BE23" s="226" t="n"/>
      <c r="BF23" s="233" t="n"/>
      <c r="BG23" s="258" t="n"/>
      <c r="BH23" s="258" t="n"/>
      <c r="BI23" s="858" t="n"/>
      <c r="BJ23" s="858" t="n"/>
      <c r="BK23" s="858" t="n"/>
      <c r="BL23" s="858" t="n"/>
      <c r="BM23" s="858" t="n"/>
      <c r="BN23" s="858" t="n"/>
      <c r="BO23" s="244" t="n"/>
    </row>
    <row r="24" ht="111" customHeight="1">
      <c r="A24" s="259" t="n"/>
      <c r="B24" s="259" t="n"/>
      <c r="C24" s="259" t="n"/>
      <c r="D24" s="833" t="n"/>
      <c r="E24" s="834" t="n"/>
      <c r="F24" s="833" t="n"/>
      <c r="G24" s="833" t="n"/>
      <c r="H24" s="833" t="n"/>
      <c r="I24" s="833" t="n"/>
      <c r="J24" s="833" t="n"/>
      <c r="K24" s="833" t="n"/>
      <c r="L24" s="833" t="n"/>
      <c r="M24" s="833" t="n"/>
      <c r="N24" s="833" t="n"/>
      <c r="O24" s="833" t="n"/>
      <c r="P24" s="833" t="n"/>
      <c r="Q24" s="261" t="inlineStr">
        <is>
          <t xml:space="preserve">Desde dirección financiera se realiza la solicitud a la Dirección de Sistemas y Tecnología para parametrizar la Revelación de información contable aplicando deudas de forma automatica con la factura electrónica a los potenciales beneficiaros que en el ejercicio final de validación no se les asigne beneficio de gratuidad en la matrícula por parte del MEN. </t>
        </is>
      </c>
      <c r="R24" s="787" t="inlineStr">
        <is>
          <t>SEMESTRAL</t>
        </is>
      </c>
      <c r="S24" s="787" t="inlineStr">
        <is>
          <t>AFIP40 / AFIP31  Resolución 132 Del 04 de Diciembre de 2024</t>
        </is>
      </c>
      <c r="T24" s="786" t="inlineStr">
        <is>
          <t>Trazabilidad de requerimientos a pamplona</t>
        </is>
      </c>
      <c r="U24" s="362" t="inlineStr">
        <is>
          <t>DETECTIVO</t>
        </is>
      </c>
      <c r="V24" s="787" t="inlineStr">
        <is>
          <t>MANUAL</t>
        </is>
      </c>
      <c r="W24" s="787">
        <f>IF(OR(U24="PREVENTIVO",U24="DETECTIVO"),"PROBABILIDAD",IF(U24="CORRECTIVO","IMPACTO",""))</f>
        <v/>
      </c>
      <c r="X24" s="787">
        <f>IF(AND(U24="PREVENTIVO",V24="AUTOMÁTICO"),"50%",IF(AND(U24="PREVENTIVO",V24="MANUAL"),"40%",IF(AND(U24="DETECTIVO",V24="AUTOMÁTICO"),"40%",IF(AND(U24="DETECTIVO",V24="MANUAL"),"30%",IF(AND(U24="CORRECTIVO",V24="AUTOMÁTICO"),"35%",IF(AND(U24="CORRECTIVO",V24="MANUAL"),"25%",""))))))</f>
        <v/>
      </c>
      <c r="Y24" s="613">
        <f>IFERROR(IF(AND(W23="Probabilidad",W24="Probabilidad"),(Y23-(Y23*X24)),IF(AND(W23="Impacto",W24="Probabilidad"),(Y22-(Y22*X24)),IF(W24="Impacto",Y23,""))),"")</f>
        <v/>
      </c>
      <c r="Z24" s="225">
        <f>IFERROR(IF(Y24="","",IF(Y24&lt;=0.2,"MUY BAJA",IF(Y24&lt;=0.4,"BAJA",IF(Y24&lt;=0.6,"MEDIA",IF(Y24&lt;=0.8,"ALTA",IF(Y24=1,"MUY ALTA")))))),"")</f>
        <v/>
      </c>
      <c r="AA24" s="225">
        <f>IFERROR(IF(AND(W23="Impacto",W24="Impacto"),(AA23-(AA23*X24)),IF(AND(W23="Probabilidad",W24="Impacto"),(AA22-(AA22*X24)),IF(W24="Probabilidad",AA23,""))),"")</f>
        <v/>
      </c>
      <c r="AB24" s="225">
        <f>IFERROR(IF(AA24="","",IF(AA24&lt;=0.2,"LEVE",IF(AA24&lt;=0.4,"MENOR",IF(AA24&lt;=0.6,"MODERADO",IF(AA24&lt;=0.8,"MAYOR",IF(AA24=1,"CATASTRÓFICO")))))),"")</f>
        <v/>
      </c>
      <c r="AC24" s="576">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787" t="n"/>
      <c r="AE24" s="787" t="n"/>
      <c r="AF24" s="713" t="n"/>
      <c r="AG24" s="692" t="n"/>
      <c r="AH24" s="833" t="n"/>
      <c r="AI24" s="787" t="n"/>
      <c r="AJ24" s="833" t="n"/>
      <c r="AK24" s="362" t="n"/>
      <c r="AL24" s="811" t="n"/>
      <c r="AM24" s="833" t="n"/>
      <c r="AN24" s="833" t="n"/>
      <c r="AO24" s="833" t="n"/>
      <c r="AP24" s="833" t="n"/>
      <c r="AQ24" s="249" t="n"/>
      <c r="AR24" s="787" t="n"/>
      <c r="AS24" s="713" t="n"/>
      <c r="AT24" s="787" t="n"/>
      <c r="AU24" s="713" t="n"/>
      <c r="AV24" s="787" t="n"/>
      <c r="AW24" s="713" t="n"/>
      <c r="AX24" s="787" t="n"/>
      <c r="AY24" s="713" t="n"/>
      <c r="AZ24" s="787" t="n"/>
      <c r="BA24" s="713" t="n"/>
      <c r="BB24" s="457" t="n"/>
      <c r="BC24" s="713" t="n"/>
      <c r="BD24" s="787" t="n"/>
      <c r="BE24" s="226" t="n"/>
      <c r="BF24" s="233" t="n"/>
      <c r="BG24" s="258" t="n"/>
      <c r="BH24" s="258" t="n"/>
      <c r="BI24" s="861" t="n"/>
      <c r="BJ24" s="861" t="n"/>
      <c r="BK24" s="861" t="n"/>
      <c r="BL24" s="861" t="n"/>
      <c r="BM24" s="861" t="n"/>
      <c r="BN24" s="861" t="n"/>
      <c r="BO24" s="244" t="n"/>
    </row>
    <row r="25" hidden="1" ht="16.5" customHeight="1">
      <c r="A25" s="259">
        <f>IF(OR(AL25=0,AN25=0),"",IF(AND(AL25&lt;=0.2,AN25&lt;=0.2),1,IF(AND(AL25&lt;=0.2,AN25&lt;=0.4),2,IF(AND(AL25&lt;=0.2,AN25&lt;=0.6),3,IF(AND(AL25&lt;=0.2,AN25&lt;=0.8),4,IF(AND(AL25&lt;=0.2,AN25&lt;=1),5,IF(AND(AL25&lt;=0.4,AN25&lt;=0.2),6,IF(AND(AL25&lt;=0.4,AN25&lt;=0.4),7,IF(AND(AL25&lt;=0.4,AN25&lt;=0.6),8,IF(AND(AL25&lt;=0.4,AN25&lt;=0.8),9,IF(AND(AL25&lt;=0.4,AN25&lt;=1),10,IF(AND(AL25&lt;=0.6,AN25&lt;=0.2),11,IF(AND(AL25&lt;=0.6,AN25&lt;=0.4),12,IF(AND(AL25&lt;=0.6,AN25&lt;=0.6),13,IF(AND(AL25&lt;=0.6,AN25&lt;=0.8),14,IF(AND(AL25&lt;=0.6,AN25&lt;=1),15,IF(AND(AL25&lt;=0.8,AN25&lt;=0.2),16,IF(AND(AL25&lt;=0.8,AN25&lt;=0.4),17,IF(AND(AL25&lt;=0.8,AN25&lt;=0.6),18,IF(AND(AL25&lt;=0.8,AN25&lt;=0.8),19,IF(AND(AL25&lt;=0.8,AN25&lt;=1),20,IF(AND(AL25&lt;=1,AN25&lt;=0.2),21,IF(AND(AL25&lt;=1,AN25&lt;=0.4),22,IF(AND(AL25&lt;=1,AN25&lt;=0.6),23,IF(AND(AL25&lt;=1,AN25&lt;=0.8),24,IF(AND(AL25&lt;=1,AN25&lt;=1),25,""))))))))))))))))))))))))))</f>
        <v/>
      </c>
      <c r="B25" s="259">
        <f>IF(A25="","",1/100)</f>
        <v/>
      </c>
      <c r="C25" s="259">
        <f>IFERROR(A25+B25,"")</f>
        <v/>
      </c>
      <c r="D25" s="579" t="n">
        <v>8</v>
      </c>
      <c r="E25" s="237" t="n"/>
      <c r="F25" s="679" t="n"/>
      <c r="G25" s="679" t="n"/>
      <c r="H25" s="679" t="n"/>
      <c r="I25" s="564" t="n"/>
      <c r="J25" s="679" t="n"/>
      <c r="K25" s="681">
        <f>IF(I25&lt;=0,"",IF(I25&lt;=2,"Muy Baja",IF(I25&lt;=24,"Baja",IF(I25&lt;=500,"Media",IF(I25&lt;=5000,"Alta",IF(I25&gt;5000,"Muy Alta"))))))</f>
        <v/>
      </c>
      <c r="L25" s="549">
        <f>IF(K25="","",IF(K25="Muy Baja",0.2,IF(K25="Baja",0.4,IF(K25="Media",0.6,IF(K25="Alta",0.8,IF(K25="Muy Alta",1,))))))</f>
        <v/>
      </c>
      <c r="M25" s="681" t="n"/>
      <c r="N25" s="681">
        <f>IF(OR(M25=CRITERIOS!$C$182,M25=CRITERIOS!$D$182),"Leve",IF(OR(M25=CRITERIOS!$C$183,M25=CRITERIOS!$D$183),"Menor",IF(OR(M25=CRITERIOS!$C$184,M25=CRITERIOS!$D$184),"Moderado",IF(OR(M25=CRITERIOS!$C$185,M25=CRITERIOS!$D$185),"Mayor",IF(OR(M25=CRITERIOS!$C$186,M25=CRITERIOS!$D$186),"Catastrófico","")))))</f>
        <v/>
      </c>
      <c r="O25" s="549">
        <f>IF(N25="","",IF(N25="Leve",0.2,IF(N25="Menor",0.4,IF(N25="Moderado",0.6,IF(N25="Mayor",0.8,IF(N25="Catastrófico",1,))))))</f>
        <v/>
      </c>
      <c r="P25" s="548">
        <f>IF(OR(AND(K25="Muy Baja",N25="Leve"),AND(K25="Muy Baja",N25="Menor"),AND(K25="Baja",N25="Leve")),"BAJO",IF(OR(AND(K25="Muy baja",N25="Moderado"),AND(K25="Baja",N25="Menor"),AND(K25="Baja",N25="Moderado"),AND(K25="Media",N25="Leve"),AND(K25="Media",N25="Menor"),AND(K25="Media",N25="Moderado"),AND(K25="Alta",N25="Leve"),AND(K25="Alta",N25="Menor")),"MODERADO",IF(OR(AND(K25="Muy Baja",N25="Mayor"),AND(K25="Baja",N25="Mayor"),AND(K25="Media",N25="Mayor"),AND(K25="Alta",N25="Moderado"),AND(K25="Alta",N25="Mayor"),AND(K25="Muy Alta",N25="Leve"),AND(K25="Muy Alta",N25="Menor"),AND(K25="Muy Alta",N25="Moderado"),YJ25="Muy Alta",N25="Mayor"),"ALTO",IF(OR(AND(K25="Muy Baja",N25="Catastrófico"),AND(K25="Baja",N25="Catastrófico"),AND(K25="Media",N25="Catastrófico"),AND(K25="Alta",N25="Catastrófico"),AND(K25="Muy Alta",N25="Catastrófico")),"EXTREMO",""))))</f>
        <v/>
      </c>
      <c r="Q25" s="679" t="n"/>
      <c r="R25" s="679" t="n"/>
      <c r="S25" s="766" t="n"/>
      <c r="T25" s="679" t="n"/>
      <c r="U25" s="681" t="n"/>
      <c r="V25" s="681" t="n"/>
      <c r="W25" s="681">
        <f>IF(OR(U25="PREVENTIVO",U25="DETECTIVO"),"PROBABILIDAD",IF(U25="CORRECTIVO","IMPACTO",""))</f>
        <v/>
      </c>
      <c r="X25" s="681">
        <f>IF(AND(U25="PREVENTIVO",V25="AUTOMÁTICO"),"50%",IF(AND(U25="PREVENTIVO",V25="MANUAL"),"40%",IF(AND(U25="DETECTIVO",V25="AUTOMÁTICO"),"40%",IF(AND(U25="DETECTIVO",V25="MANUAL"),"30%",IF(AND(U25="CORRECTIVO",V25="AUTOMÁTICO"),"35%",IF(AND(U25="CORRECTIVO",V25="MANUAL"),"25%",""))))))</f>
        <v/>
      </c>
      <c r="Y25" s="241">
        <f>IFERROR(IF(W25="Probabilidad",(L25-(L25*X25)),IF(W25="Impacto",L25,"")),"")</f>
        <v/>
      </c>
      <c r="Z25" s="241">
        <f>IFERROR(IF(Y25="","",IF(Y25&lt;=0.2,"MUY BAJA",IF(Y25&lt;=0.4,"BAJA",IF(Y25&lt;=0.6,"MEDIA",IF(Y25&lt;=0.8,"ALTA",IF(Y25=1,"MUY ALTA")))))),"")</f>
        <v/>
      </c>
      <c r="AA25" s="241">
        <f>IFERROR(IF(W25="Impacto",(O25-(O25*X25)),IF(W25="Probabilidad",O25,"")),"")</f>
        <v/>
      </c>
      <c r="AB25" s="241">
        <f>IFERROR(IF(AA25="","",IF(AA25&lt;=0.2,"LEVE",IF(AA25&lt;=0.4,"MENOR",IF(AA25&lt;=0.6,"MODERADO",IF(AA25&lt;=0.8,"MAYOR",IF(AA25=1,"CATASTRÓFICO")))))),"")</f>
        <v/>
      </c>
      <c r="AC25" s="548">
        <f>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
      </c>
      <c r="AD25" s="681" t="n"/>
      <c r="AE25" s="681" t="n"/>
      <c r="AF25" s="681" t="n"/>
      <c r="AG25" s="681" t="n"/>
      <c r="AH25" s="787" t="n"/>
      <c r="AI25" s="787" t="n"/>
      <c r="AJ25" s="681" t="n"/>
      <c r="AK25" s="681" t="n"/>
      <c r="AL25" s="581">
        <f>IF(Y25="","",MIN(Y25:Y29))</f>
        <v/>
      </c>
      <c r="AM25" s="581">
        <f>IFERROR(IF(AL25="","",IF(Y25&lt;=0.2,"MUY BAJA",IF(AL25&lt;=0.4,"BAJA",IF(AL25&lt;=0.6,"MEDIA",IF(AL25&lt;=0.8,"ALTA",IF(AL25=1,"MUY ALTA")))))),"")</f>
        <v/>
      </c>
      <c r="AN25" s="581">
        <f>IF(AA25="","",MIN(AA25:AA29))</f>
        <v/>
      </c>
      <c r="AO25" s="581">
        <f>IFERROR(IF(AN25="","",IF(AN25&lt;=0.2,"LEVE",IF(AN25&lt;=0.4,"MENOR",IF(AN25&lt;=0.6,"MODERADO",IF(AN25&lt;=0.8,"MAYOR",IF(AN25=1,"CATASTRÓFICO")))))),"")</f>
        <v/>
      </c>
      <c r="AP25" s="548">
        <f>IFERROR(IF(OR(AND(AM25="Muy Baja",AO25="Leve"),AND(AM25="Muy Baja",AO25="Menor"),AND(AM25="Baja",AO25="Leve")),"BAJO",IF(OR(AND(AM25="Muy baja",AO25="Moderado"),AND(AM25="Baja",AO25="Menor"),AND(AM25="Baja",AO25="Moderado"),AND(AM25="Media",AO25="Leve"),AND(AM25="Media",AO25="Menor"),AND(AM25="Media",AO25="Moderado"),AND(AM25="Alta",AO25="Leve"),AND(AM25="Alta",AO25="Menor")),"MODERADO",IF(OR(AND(AM25="Muy Baja",AO25="Mayor"),AND(AM25="Baja",AO25="Mayor"),AND(AM25="Media",AO25="Mayor"),AND(AM25="Alta",AO25="Moderado"),AND(AM25="Alta",AO25="Mayor"),AND(AM25="Muy Alta",AO25="Leve"),AND(AM25="Muy Alta",AO25="Menor"),AND(AM25="Muy Alta",AO25="Moderado"),AND(AM25="Muy Alta",AO25="Mayor")),"ALTO",IF(OR(AND(AM25="Muy Baja",AO25="Catastrófico"),AND(AM25="Baja",AO25="Catastrófico"),AND(AM25="Media",AO25="Catastrófico"),AND(AM25="Alta",AO25="Catastrófico"),AND(AM25="Muy Alta",AO25="Catastrófico")),"EXTREMO","")))),"")</f>
        <v/>
      </c>
      <c r="AQ25" s="526" t="n"/>
      <c r="AR25" s="681" t="n"/>
      <c r="AS25" s="517" t="n"/>
      <c r="AT25" s="681" t="n"/>
      <c r="AU25" s="517" t="n"/>
      <c r="AV25" s="681" t="n"/>
      <c r="AW25" s="517" t="n"/>
      <c r="AX25" s="681" t="n"/>
      <c r="AY25" s="517" t="n"/>
      <c r="AZ25" s="681" t="n"/>
      <c r="BA25" s="517" t="n"/>
      <c r="BB25" s="765" t="n"/>
      <c r="BC25" s="517" t="n"/>
      <c r="BD25" s="681" t="n"/>
      <c r="BE25" s="514" t="n"/>
      <c r="BF25" s="514" t="n"/>
      <c r="BG25" s="504" t="n"/>
      <c r="BH25" s="505" t="n"/>
      <c r="BM25" s="678" t="n"/>
      <c r="BN25" s="678" t="n"/>
      <c r="BO25" s="244" t="n"/>
    </row>
    <row r="26" hidden="1" ht="18.75" customHeight="1">
      <c r="A26" s="260" t="n"/>
      <c r="B26" s="260" t="n"/>
      <c r="C26" s="260" t="n"/>
      <c r="E26" s="237" t="n"/>
      <c r="Q26" s="679" t="n"/>
      <c r="R26" s="679" t="n"/>
      <c r="S26" s="766" t="n"/>
      <c r="T26" s="679" t="n"/>
      <c r="U26" s="681" t="n"/>
      <c r="V26" s="681" t="n"/>
      <c r="W26" s="681">
        <f>IF(OR(U26="PREVENTIVO",U26="DETECTIVO"),"PROBABILIDAD",IF(U26="CORRECTIVO","IMPACTO",""))</f>
        <v/>
      </c>
      <c r="X26" s="681">
        <f>IF(AND(U26="PREVENTIVO",V26="AUTOMÁTICO"),"50%",IF(AND(U26="PREVENTIVO",V26="MANUAL"),"40%",IF(AND(U26="DETECTIVO",V26="AUTOMÁTICO"),"40%",IF(AND(U26="DETECTIVO",V26="MANUAL"),"30%",IF(AND(U26="CORRECTIVO",V26="AUTOMÁTICO"),"35%",IF(AND(U26="CORRECTIVO",V26="MANUAL"),"25%",""))))))</f>
        <v/>
      </c>
      <c r="Y26" s="549">
        <f>IFERROR(IF(AND(W25="Probabilidad",W26="Probabilidad"),(Y25-(Y25*X26)),IF(W26="Probabilidad",(L25-(L25*X26)),IF(W26="Impacto",Y25,""))),"")</f>
        <v/>
      </c>
      <c r="Z26" s="241">
        <f>IFERROR(IF(Y26="","",IF(Y26&lt;=0.2,"MUY BAJA",IF(Y26&lt;=0.4,"BAJA",IF(Y26&lt;=0.6,"MEDIA",IF(Y26&lt;=0.8,"ALTA",IF(Y26=1,"MUY ALTA")))))),"")</f>
        <v/>
      </c>
      <c r="AA26" s="241">
        <f>IFERROR(IF(AND(W25="Impacto",W26="Impacto"),(AA25-(AA25*X26)),IF(W26="Impacto",(O25-(+O25*X26)),IF(W26="Probabilidad",AA25,""))),"")</f>
        <v/>
      </c>
      <c r="AB26" s="241">
        <f>IFERROR(IF(AA26="","",IF(AA26&lt;=0.2,"LEVE",IF(AA26&lt;=0.4,"MENOR",IF(AA26&lt;=0.6,"MODERADO",IF(AA26&lt;=0.8,"MAYOR",IF(AA26=1,"CATASTRÓFICO")))))),"")</f>
        <v/>
      </c>
      <c r="AC26" s="548">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681" t="n"/>
      <c r="AE26" s="681" t="n"/>
      <c r="AF26" s="681" t="n"/>
      <c r="AG26" s="681" t="n"/>
      <c r="AH26" s="787" t="n"/>
      <c r="AI26" s="787" t="n"/>
      <c r="AJ26" s="681" t="n"/>
      <c r="AK26" s="681" t="n"/>
      <c r="BE26" s="514" t="n"/>
      <c r="BF26" s="514" t="n"/>
      <c r="BG26" s="504" t="n"/>
      <c r="BH26" s="505" t="n"/>
      <c r="BM26" s="678" t="n"/>
      <c r="BN26" s="678" t="n"/>
      <c r="BO26" s="244" t="n"/>
    </row>
    <row r="27" hidden="1" ht="18.75" customHeight="1">
      <c r="A27" s="260" t="n"/>
      <c r="B27" s="260" t="n"/>
      <c r="C27" s="260" t="n"/>
      <c r="E27" s="237" t="n"/>
      <c r="Q27" s="679" t="n"/>
      <c r="R27" s="679" t="n"/>
      <c r="S27" s="766" t="n"/>
      <c r="T27" s="679" t="n"/>
      <c r="U27" s="681" t="n"/>
      <c r="V27" s="681" t="n"/>
      <c r="W27" s="681">
        <f>IF(OR(U27="PREVENTIVO",U27="DETECTIVO"),"PROBABILIDAD",IF(U27="CORRECTIVO","IMPACTO",""))</f>
        <v/>
      </c>
      <c r="X27" s="681">
        <f>IF(AND(U27="PREVENTIVO",V27="AUTOMÁTICO"),"50%",IF(AND(U27="PREVENTIVO",V27="MANUAL"),"40%",IF(AND(U27="DETECTIVO",V27="AUTOMÁTICO"),"40%",IF(AND(U27="DETECTIVO",V27="MANUAL"),"30%",IF(AND(U27="CORRECTIVO",V27="AUTOMÁTICO"),"35%",IF(AND(U27="CORRECTIVO",V27="MANUAL"),"25%",""))))))</f>
        <v/>
      </c>
      <c r="Y27" s="549">
        <f>IFERROR(IF(AND(W26="Probabilidad",W27="Probabilidad"),(Y26-(Y26*X27)),IF(AND(W26="Impacto",W27="Probabilidad"),(Y25-(Y25*X27)),IF(W27="Impacto",Y26,""))),"")</f>
        <v/>
      </c>
      <c r="Z27" s="241">
        <f>IFERROR(IF(Y27="","",IF(Y27&lt;=0.2,"MUY BAJA",IF(Y27&lt;=0.4,"BAJA",IF(Y27&lt;=0.6,"MEDIA",IF(Y27&lt;=0.8,"ALTA",IF(Y27=1,"MUY ALTA")))))),"")</f>
        <v/>
      </c>
      <c r="AA27" s="241">
        <f>IFERROR(IF(AND(W26="Impacto",W27="Impacto"),(AA26-(AA26*X27)),IF(AND(W26="Probabilidad",W27="Impacto"),(AA25-(AA25*X27)),IF(W27="Probabilidad",AA26,""))),"")</f>
        <v/>
      </c>
      <c r="AB27" s="241">
        <f>IFERROR(IF(AA27="","",IF(AA27&lt;=0.2,"LEVE",IF(AA27&lt;=0.4,"MENOR",IF(AA27&lt;=0.6,"MODERADO",IF(AA27&lt;=0.8,"MAYOR",IF(AA27=1,"CATASTRÓFICO")))))),"")</f>
        <v/>
      </c>
      <c r="AC27" s="548">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681" t="n"/>
      <c r="AE27" s="681" t="n"/>
      <c r="AF27" s="681" t="n"/>
      <c r="AG27" s="681" t="n"/>
      <c r="AH27" s="787" t="n"/>
      <c r="AI27" s="787" t="n"/>
      <c r="AJ27" s="681" t="n"/>
      <c r="AK27" s="681" t="n"/>
      <c r="BG27" s="218" t="n"/>
      <c r="BH27" s="218" t="n"/>
      <c r="BM27" s="678" t="n"/>
      <c r="BN27" s="678" t="n"/>
      <c r="BO27" s="244" t="n"/>
    </row>
    <row r="28" hidden="1" ht="18.75" customHeight="1">
      <c r="A28" s="260" t="n"/>
      <c r="B28" s="260" t="n"/>
      <c r="C28" s="260" t="n"/>
      <c r="E28" s="237" t="n"/>
      <c r="Q28" s="679" t="n"/>
      <c r="R28" s="679" t="n"/>
      <c r="S28" s="766" t="n"/>
      <c r="T28" s="679" t="n"/>
      <c r="U28" s="681" t="n"/>
      <c r="V28" s="681" t="n"/>
      <c r="W28" s="681" t="n"/>
      <c r="X28" s="681" t="n"/>
      <c r="Y28" s="549">
        <f>IFERROR(IF(AND(W27="Probabilidad",W28="Probabilidad"),(Y27-(Y27*X28)),IF(AND(W27="Impacto",W28="Probabilidad"),(Y26-(Y26*X28)),IF(W28="Impacto",Y27,""))),"")</f>
        <v/>
      </c>
      <c r="Z28" s="241">
        <f>IFERROR(IF(Y28="","",IF(Y28&lt;=0.2,"MUY BAJA",IF(Y28&lt;=0.4,"BAJA",IF(Y28&lt;=0.6,"MEDIA",IF(Y28&lt;=0.8,"ALTA",IF(Y28=1,"MUY ALTA")))))),"")</f>
        <v/>
      </c>
      <c r="AA28" s="241">
        <f>IFERROR(IF(AND(W27="Impacto",W28="Impacto"),(AA27-(AA27*X28)),IF(AND(W27="Probabilidad",W28="Impacto"),(AA26-(AA26*X28)),IF(W28="Probabilidad",AA27,""))),"")</f>
        <v/>
      </c>
      <c r="AB28" s="241" t="n"/>
      <c r="AC28" s="548" t="n"/>
      <c r="AD28" s="681" t="n"/>
      <c r="AE28" s="681" t="n"/>
      <c r="AF28" s="681" t="n"/>
      <c r="AG28" s="681" t="n"/>
      <c r="AH28" s="787" t="n"/>
      <c r="AI28" s="787" t="n"/>
      <c r="AJ28" s="681" t="n"/>
      <c r="AK28" s="681" t="n"/>
      <c r="BG28" s="218" t="n"/>
      <c r="BH28" s="218" t="n"/>
      <c r="BM28" s="678" t="n"/>
      <c r="BN28" s="678" t="n"/>
      <c r="BO28" s="244" t="n"/>
    </row>
    <row r="29" hidden="1" ht="18.75" customHeight="1">
      <c r="A29" s="260" t="n"/>
      <c r="B29" s="260" t="n"/>
      <c r="C29" s="260" t="n"/>
      <c r="E29" s="237" t="n"/>
      <c r="Q29" s="679" t="n"/>
      <c r="R29" s="679" t="n"/>
      <c r="S29" s="766" t="n"/>
      <c r="T29" s="679" t="n"/>
      <c r="U29" s="681" t="n"/>
      <c r="V29" s="681" t="n"/>
      <c r="W29" s="681" t="n"/>
      <c r="X29" s="681" t="n"/>
      <c r="Y29" s="549">
        <f>IFERROR(IF(AND(W28="Probabilidad",W29="Probabilidad"),(Y28-(Y28*X29)),IF(AND(W28="Impacto",W29="Probabilidad"),(Y27-(Y27*X29)),IF(W29="Impacto",Y28,""))),"")</f>
        <v/>
      </c>
      <c r="Z29" s="241">
        <f>IFERROR(IF(Y29="","",IF(Y29&lt;=0.2,"MUY BAJA",IF(Y29&lt;=0.4,"BAJA",IF(Y29&lt;=0.6,"MEDIA",IF(Y29&lt;=0.8,"ALTA",IF(Y29=1,"MUY ALTA")))))),"")</f>
        <v/>
      </c>
      <c r="AA29" s="241">
        <f>IFERROR(IF(AND(W28="Impacto",W29="Impacto"),(AA28-(AA28*X29)),IF(AND(W28="Probabilidad",W29="Impacto"),(AA27-(AA27*X29)),IF(W29="Probabilidad",AA28,""))),"")</f>
        <v/>
      </c>
      <c r="AB29" s="241" t="n"/>
      <c r="AC29" s="548" t="n"/>
      <c r="AD29" s="681" t="n"/>
      <c r="AE29" s="681" t="n"/>
      <c r="AF29" s="681" t="n"/>
      <c r="AG29" s="681" t="n"/>
      <c r="AH29" s="787" t="n"/>
      <c r="AI29" s="787" t="n"/>
      <c r="AJ29" s="681" t="n"/>
      <c r="AK29" s="681" t="n"/>
      <c r="BG29" s="218" t="n"/>
      <c r="BH29" s="218" t="n"/>
      <c r="BM29" s="678" t="n"/>
      <c r="BN29" s="678" t="n"/>
      <c r="BO29" s="244" t="n"/>
    </row>
    <row r="30" hidden="1" ht="16.5" customHeight="1">
      <c r="A30" s="259">
        <f>IF(OR(AL30=0,AN30=0),"",IF(AND(AL30&lt;=0.2,AN30&lt;=0.2),1,IF(AND(AL30&lt;=0.2,AN30&lt;=0.4),2,IF(AND(AL30&lt;=0.2,AN30&lt;=0.6),3,IF(AND(AL30&lt;=0.2,AN30&lt;=0.8),4,IF(AND(AL30&lt;=0.2,AN30&lt;=1),5,IF(AND(AL30&lt;=0.4,AN30&lt;=0.2),6,IF(AND(AL30&lt;=0.4,AN30&lt;=0.4),7,IF(AND(AL30&lt;=0.4,AN30&lt;=0.6),8,IF(AND(AL30&lt;=0.4,AN30&lt;=0.8),9,IF(AND(AL30&lt;=0.4,AN30&lt;=1),10,IF(AND(AL30&lt;=0.6,AN30&lt;=0.2),11,IF(AND(AL30&lt;=0.6,AN30&lt;=0.4),12,IF(AND(AL30&lt;=0.6,AN30&lt;=0.6),13,IF(AND(AL30&lt;=0.6,AN30&lt;=0.8),14,IF(AND(AL30&lt;=0.6,AN30&lt;=1),15,IF(AND(AL30&lt;=0.8,AN30&lt;=0.2),16,IF(AND(AL30&lt;=0.8,AN30&lt;=0.4),17,IF(AND(AL30&lt;=0.8,AN30&lt;=0.6),18,IF(AND(AL30&lt;=0.8,AN30&lt;=0.8),19,IF(AND(AL30&lt;=0.8,AN30&lt;=1),20,IF(AND(AL30&lt;=1,AN30&lt;=0.2),21,IF(AND(AL30&lt;=1,AN30&lt;=0.4),22,IF(AND(AL30&lt;=1,AN30&lt;=0.6),23,IF(AND(AL30&lt;=1,AN30&lt;=0.8),24,IF(AND(AL30&lt;=1,AN30&lt;=1),25,""))))))))))))))))))))))))))</f>
        <v/>
      </c>
      <c r="B30" s="259">
        <f>IF(A30="","",1/100)</f>
        <v/>
      </c>
      <c r="C30" s="259">
        <f>IFERROR(A30+B30,"")</f>
        <v/>
      </c>
      <c r="D30" s="579" t="n">
        <v>9</v>
      </c>
      <c r="E30" s="237" t="n"/>
      <c r="F30" s="679" t="n"/>
      <c r="G30" s="679" t="n"/>
      <c r="H30" s="679" t="n"/>
      <c r="I30" s="564" t="n"/>
      <c r="J30" s="679" t="n"/>
      <c r="K30" s="681">
        <f>IF(I30&lt;=0,"",IF(I30&lt;=2,"Muy Baja",IF(I30&lt;=24,"Baja",IF(I30&lt;=500,"Media",IF(I30&lt;=5000,"Alta",IF(I30&gt;5000,"Muy Alta"))))))</f>
        <v/>
      </c>
      <c r="L30" s="549">
        <f>IF(K30="","",IF(K30="Muy Baja",0.2,IF(K30="Baja",0.4,IF(K30="Media",0.6,IF(K30="Alta",0.8,IF(K30="Muy Alta",1,))))))</f>
        <v/>
      </c>
      <c r="M30" s="681" t="n"/>
      <c r="N30" s="681">
        <f>IF(OR(M30=CRITERIOS!$C$182,M30=CRITERIOS!$D$182),"Leve",IF(OR(M30=CRITERIOS!$C$183,M30=CRITERIOS!$D$183),"Menor",IF(OR(M30=CRITERIOS!$C$184,M30=CRITERIOS!$D$184),"Moderado",IF(OR(M30=CRITERIOS!$C$185,M30=CRITERIOS!$D$185),"Mayor",IF(OR(M30=CRITERIOS!$C$186,M30=CRITERIOS!$D$186),"Catastrófico","")))))</f>
        <v/>
      </c>
      <c r="O30" s="549">
        <f>IF(N30="","",IF(N30="Leve",0.2,IF(N30="Menor",0.4,IF(N30="Moderado",0.6,IF(N30="Mayor",0.8,IF(N30="Catastrófico",1,))))))</f>
        <v/>
      </c>
      <c r="P30" s="548">
        <f>IF(OR(AND(K30="Muy Baja",N30="Leve"),AND(K30="Muy Baja",N30="Menor"),AND(K30="Baja",N30="Leve")),"BAJO",IF(OR(AND(K30="Muy baja",N30="Moderado"),AND(K30="Baja",N30="Menor"),AND(K30="Baja",N30="Moderado"),AND(K30="Media",N30="Leve"),AND(K30="Media",N30="Menor"),AND(K30="Media",N30="Moderado"),AND(K30="Alta",N30="Leve"),AND(K30="Alta",N30="Menor")),"MODERADO",IF(OR(AND(K30="Muy Baja",N30="Mayor"),AND(K30="Baja",N30="Mayor"),AND(K30="Media",N30="Mayor"),AND(K30="Alta",N30="Moderado"),AND(K30="Alta",N30="Mayor"),AND(K30="Muy Alta",N30="Leve"),AND(K30="Muy Alta",N30="Menor"),AND(K30="Muy Alta",N30="Moderado"),YJ30="Muy Alta",N30="Mayor"),"ALTO",IF(OR(AND(K30="Muy Baja",N30="Catastrófico"),AND(K30="Baja",N30="Catastrófico"),AND(K30="Media",N30="Catastrófico"),AND(K30="Alta",N30="Catastrófico"),AND(K30="Muy Alta",N30="Catastrófico")),"EXTREMO",""))))</f>
        <v/>
      </c>
      <c r="Q30" s="679" t="n"/>
      <c r="R30" s="679" t="n"/>
      <c r="S30" s="766" t="n"/>
      <c r="T30" s="679" t="n"/>
      <c r="U30" s="681" t="n"/>
      <c r="V30" s="681" t="n"/>
      <c r="W30" s="681">
        <f>IF(OR(U30="PREVENTIVO",U30="DETECTIVO"),"PROBABILIDAD",IF(U30="CORRECTIVO","IMPACTO",""))</f>
        <v/>
      </c>
      <c r="X30" s="681">
        <f>IF(AND(U30="PREVENTIVO",V30="AUTOMÁTICO"),"50%",IF(AND(U30="PREVENTIVO",V30="MANUAL"),"40%",IF(AND(U30="DETECTIVO",V30="AUTOMÁTICO"),"40%",IF(AND(U30="DETECTIVO",V30="MANUAL"),"30%",IF(AND(U30="CORRECTIVO",V30="AUTOMÁTICO"),"35%",IF(AND(U30="CORRECTIVO",V30="MANUAL"),"25%",""))))))</f>
        <v/>
      </c>
      <c r="Y30" s="241">
        <f>IFERROR(IF(W30="Probabilidad",(L30-(L30*X30)),IF(W30="Impacto",L30,"")),"")</f>
        <v/>
      </c>
      <c r="Z30" s="241">
        <f>IFERROR(IF(Y30="","",IF(Y30&lt;=0.2,"MUY BAJA",IF(Y30&lt;=0.4,"BAJA",IF(Y30&lt;=0.6,"MEDIA",IF(Y30&lt;=0.8,"ALTA",IF(Y30=1,"MUY ALTA")))))),"")</f>
        <v/>
      </c>
      <c r="AA30" s="241">
        <f>IFERROR(IF(W30="Impacto",(O30-(O30*X30)),IF(W30="Probabilidad",O30,"")),"")</f>
        <v/>
      </c>
      <c r="AB30" s="241">
        <f>IFERROR(IF(AA30="","",IF(AA30&lt;=0.2,"LEVE",IF(AA30&lt;=0.4,"MENOR",IF(AA30&lt;=0.6,"MODERADO",IF(AA30&lt;=0.8,"MAYOR",IF(AA30=1,"CATASTRÓFICO")))))),"")</f>
        <v/>
      </c>
      <c r="AC30" s="548">
        <f>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
      </c>
      <c r="AD30" s="681" t="n"/>
      <c r="AE30" s="681" t="n"/>
      <c r="AF30" s="681" t="n"/>
      <c r="AG30" s="681" t="n"/>
      <c r="AH30" s="787" t="n"/>
      <c r="AI30" s="787" t="n"/>
      <c r="AJ30" s="681" t="n"/>
      <c r="AK30" s="681" t="n"/>
      <c r="AL30" s="581">
        <f>IF(Y30="","",MIN(Y30:Y34))</f>
        <v/>
      </c>
      <c r="AM30" s="581">
        <f>IFERROR(IF(AL30="","",IF(Y30&lt;=0.2,"MUY BAJA",IF(AL30&lt;=0.4,"BAJA",IF(AL30&lt;=0.6,"MEDIA",IF(AL30&lt;=0.8,"ALTA",IF(AL30=1,"MUY ALTA")))))),"")</f>
        <v/>
      </c>
      <c r="AN30" s="581">
        <f>IF(AA30="","",MIN(AA30:AA34))</f>
        <v/>
      </c>
      <c r="AO30" s="581">
        <f>IFERROR(IF(AN30="","",IF(AN30&lt;=0.2,"LEVE",IF(AN30&lt;=0.4,"MENOR",IF(AN30&lt;=0.6,"MODERADO",IF(AN30&lt;=0.8,"MAYOR",IF(AN30=1,"CATASTRÓFICO")))))),"")</f>
        <v/>
      </c>
      <c r="AP30" s="548">
        <f>IFERROR(IF(OR(AND(AM30="Muy Baja",AO30="Leve"),AND(AM30="Muy Baja",AO30="Menor"),AND(AM30="Baja",AO30="Leve")),"BAJO",IF(OR(AND(AM30="Muy baja",AO30="Moderado"),AND(AM30="Baja",AO30="Menor"),AND(AM30="Baja",AO30="Moderado"),AND(AM30="Media",AO30="Leve"),AND(AM30="Media",AO30="Menor"),AND(AM30="Media",AO30="Moderado"),AND(AM30="Alta",AO30="Leve"),AND(AM30="Alta",AO30="Menor")),"MODERADO",IF(OR(AND(AM30="Muy Baja",AO30="Mayor"),AND(AM30="Baja",AO30="Mayor"),AND(AM30="Media",AO30="Mayor"),AND(AM30="Alta",AO30="Moderado"),AND(AM30="Alta",AO30="Mayor"),AND(AM30="Muy Alta",AO30="Leve"),AND(AM30="Muy Alta",AO30="Menor"),AND(AM30="Muy Alta",AO30="Moderado"),AND(AM30="Muy Alta",AO30="Mayor")),"ALTO",IF(OR(AND(AM30="Muy Baja",AO30="Catastrófico"),AND(AM30="Baja",AO30="Catastrófico"),AND(AM30="Media",AO30="Catastrófico"),AND(AM30="Alta",AO30="Catastrófico"),AND(AM30="Muy Alta",AO30="Catastrófico")),"EXTREMO","")))),"")</f>
        <v/>
      </c>
      <c r="AQ30" s="526" t="n"/>
      <c r="AR30" s="681" t="n"/>
      <c r="AS30" s="517" t="n"/>
      <c r="AT30" s="681" t="n"/>
      <c r="AU30" s="517" t="n"/>
      <c r="AV30" s="681" t="n"/>
      <c r="AW30" s="517" t="n"/>
      <c r="AX30" s="681" t="n"/>
      <c r="AY30" s="517" t="n"/>
      <c r="AZ30" s="681" t="n"/>
      <c r="BA30" s="517" t="n"/>
      <c r="BB30" s="765" t="n"/>
      <c r="BC30" s="517" t="n"/>
      <c r="BD30" s="681" t="n"/>
      <c r="BG30" s="218" t="n"/>
      <c r="BH30" s="218" t="n"/>
      <c r="BM30" s="678" t="n"/>
      <c r="BN30" s="678" t="n"/>
      <c r="BO30" s="244" t="n"/>
    </row>
    <row r="31" hidden="1" ht="18.75" customHeight="1">
      <c r="A31" s="260" t="n"/>
      <c r="B31" s="260" t="n"/>
      <c r="C31" s="260" t="n"/>
      <c r="E31" s="237" t="n"/>
      <c r="Q31" s="679" t="n"/>
      <c r="R31" s="679" t="n"/>
      <c r="S31" s="766" t="n"/>
      <c r="T31" s="679" t="n"/>
      <c r="U31" s="681" t="n"/>
      <c r="V31" s="681" t="n"/>
      <c r="W31" s="681">
        <f>IF(OR(U31="PREVENTIVO",U31="DETECTIVO"),"PROBABILIDAD",IF(U31="CORRECTIVO","IMPACTO",""))</f>
        <v/>
      </c>
      <c r="X31" s="681">
        <f>IF(AND(U31="PREVENTIVO",V31="AUTOMÁTICO"),"50%",IF(AND(U31="PREVENTIVO",V31="MANUAL"),"40%",IF(AND(U31="DETECTIVO",V31="AUTOMÁTICO"),"40%",IF(AND(U31="DETECTIVO",V31="MANUAL"),"30%",IF(AND(U31="CORRECTIVO",V31="AUTOMÁTICO"),"35%",IF(AND(U31="CORRECTIVO",V31="MANUAL"),"25%",""))))))</f>
        <v/>
      </c>
      <c r="Y31" s="549">
        <f>IFERROR(IF(AND(W30="Probabilidad",W31="Probabilidad"),(Y30-(Y30*X31)),IF(W31="Probabilidad",(L30-(L30*X31)),IF(W31="Impacto",Y30,""))),"")</f>
        <v/>
      </c>
      <c r="Z31" s="241">
        <f>IFERROR(IF(Y31="","",IF(Y31&lt;=0.2,"MUY BAJA",IF(Y31&lt;=0.4,"BAJA",IF(Y31&lt;=0.6,"MEDIA",IF(Y31&lt;=0.8,"ALTA",IF(Y31=1,"MUY ALTA")))))),"")</f>
        <v/>
      </c>
      <c r="AA31" s="241">
        <f>IFERROR(IF(AND(W30="Impacto",W31="Impacto"),(AA30-(AA30*X31)),IF(W31="Impacto",(O30-(+O30*X31)),IF(W31="Probabilidad",AA30,""))),"")</f>
        <v/>
      </c>
      <c r="AB31" s="241">
        <f>IFERROR(IF(AA31="","",IF(AA31&lt;=0.2,"LEVE",IF(AA31&lt;=0.4,"MENOR",IF(AA31&lt;=0.6,"MODERADO",IF(AA31&lt;=0.8,"MAYOR",IF(AA31=1,"CATASTRÓFICO")))))),"")</f>
        <v/>
      </c>
      <c r="AC31" s="548">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681" t="n"/>
      <c r="AE31" s="681" t="n"/>
      <c r="AF31" s="681" t="n"/>
      <c r="AG31" s="681" t="n"/>
      <c r="AH31" s="787" t="n"/>
      <c r="AI31" s="787" t="n"/>
      <c r="AJ31" s="681" t="n"/>
      <c r="AK31" s="681" t="n"/>
      <c r="BE31" s="515" t="n"/>
      <c r="BF31" s="515" t="n"/>
      <c r="BM31" s="678" t="n"/>
      <c r="BN31" s="678" t="n"/>
      <c r="BO31" s="244" t="n"/>
    </row>
    <row r="32" hidden="1" ht="18.75" customHeight="1">
      <c r="A32" s="260" t="n"/>
      <c r="B32" s="260" t="n"/>
      <c r="C32" s="260" t="n"/>
      <c r="E32" s="237" t="n"/>
      <c r="Q32" s="679" t="n"/>
      <c r="R32" s="679" t="n"/>
      <c r="S32" s="766" t="n"/>
      <c r="T32" s="679" t="n"/>
      <c r="U32" s="681" t="n"/>
      <c r="V32" s="681" t="n"/>
      <c r="W32" s="681">
        <f>IF(OR(U32="PREVENTIVO",U32="DETECTIVO"),"PROBABILIDAD",IF(U32="CORRECTIVO","IMPACTO",""))</f>
        <v/>
      </c>
      <c r="X32" s="681">
        <f>IF(AND(U32="PREVENTIVO",V32="AUTOMÁTICO"),"50%",IF(AND(U32="PREVENTIVO",V32="MANUAL"),"40%",IF(AND(U32="DETECTIVO",V32="AUTOMÁTICO"),"40%",IF(AND(U32="DETECTIVO",V32="MANUAL"),"30%",IF(AND(U32="CORRECTIVO",V32="AUTOMÁTICO"),"35%",IF(AND(U32="CORRECTIVO",V32="MANUAL"),"25%",""))))))</f>
        <v/>
      </c>
      <c r="Y32" s="549">
        <f>IFERROR(IF(AND(W31="Probabilidad",W32="Probabilidad"),(Y31-(Y31*X32)),IF(AND(W31="Impacto",W32="Probabilidad"),(Y30-(Y30*X32)),IF(W32="Impacto",Y31,""))),"")</f>
        <v/>
      </c>
      <c r="Z32" s="241">
        <f>IFERROR(IF(Y32="","",IF(Y32&lt;=0.2,"MUY BAJA",IF(Y32&lt;=0.4,"BAJA",IF(Y32&lt;=0.6,"MEDIA",IF(Y32&lt;=0.8,"ALTA",IF(Y32=1,"MUY ALTA")))))),"")</f>
        <v/>
      </c>
      <c r="AA32" s="241">
        <f>IFERROR(IF(AND(W31="Impacto",W32="Impacto"),(AA31-(AA31*X32)),IF(AND(W31="Probabilidad",W32="Impacto"),(AA30-(AA30*X32)),IF(W32="Probabilidad",AA31,""))),"")</f>
        <v/>
      </c>
      <c r="AB32" s="241">
        <f>IFERROR(IF(AA32="","",IF(AA32&lt;=0.2,"LEVE",IF(AA32&lt;=0.4,"MENOR",IF(AA32&lt;=0.6,"MODERADO",IF(AA32&lt;=0.8,"MAYOR",IF(AA32=1,"CATASTRÓFICO")))))),"")</f>
        <v/>
      </c>
      <c r="AC32" s="548">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681" t="n"/>
      <c r="AE32" s="681" t="n"/>
      <c r="AF32" s="681" t="n"/>
      <c r="AG32" s="681" t="n"/>
      <c r="AH32" s="787" t="n"/>
      <c r="AI32" s="787" t="n"/>
      <c r="AJ32" s="681" t="n"/>
      <c r="AK32" s="681" t="n"/>
      <c r="BM32" s="678" t="n"/>
      <c r="BN32" s="678" t="n"/>
      <c r="BO32" s="244" t="n"/>
    </row>
    <row r="33" hidden="1" ht="18.75" customHeight="1">
      <c r="A33" s="260" t="n"/>
      <c r="B33" s="260" t="n"/>
      <c r="C33" s="260" t="n"/>
      <c r="E33" s="237" t="n"/>
      <c r="Q33" s="679" t="n"/>
      <c r="R33" s="679" t="n"/>
      <c r="S33" s="766" t="n"/>
      <c r="T33" s="679" t="n"/>
      <c r="U33" s="681" t="n"/>
      <c r="V33" s="681" t="n"/>
      <c r="W33" s="681" t="n"/>
      <c r="X33" s="681" t="n"/>
      <c r="Y33" s="549">
        <f>IFERROR(IF(AND(W32="Probabilidad",W33="Probabilidad"),(Y32-(Y32*X33)),IF(AND(W32="Impacto",W33="Probabilidad"),(Y31-(Y31*X33)),IF(W33="Impacto",Y32,""))),"")</f>
        <v/>
      </c>
      <c r="Z33" s="241">
        <f>IFERROR(IF(Y33="","",IF(Y33&lt;=0.2,"MUY BAJA",IF(Y33&lt;=0.4,"BAJA",IF(Y33&lt;=0.6,"MEDIA",IF(Y33&lt;=0.8,"ALTA",IF(Y33=1,"MUY ALTA")))))),"")</f>
        <v/>
      </c>
      <c r="AA33" s="241">
        <f>IFERROR(IF(AND(W32="Impacto",W33="Impacto"),(AA32-(AA32*X33)),IF(AND(W32="Probabilidad",W33="Impacto"),(AA31-(AA31*X33)),IF(W33="Probabilidad",AA32,""))),"")</f>
        <v/>
      </c>
      <c r="AB33" s="241" t="n"/>
      <c r="AC33" s="548" t="n"/>
      <c r="AD33" s="681" t="n"/>
      <c r="AE33" s="681" t="n"/>
      <c r="AF33" s="681" t="n"/>
      <c r="AG33" s="681" t="n"/>
      <c r="AH33" s="787" t="n"/>
      <c r="AI33" s="787" t="n"/>
      <c r="AJ33" s="681" t="n"/>
      <c r="AK33" s="681" t="n"/>
      <c r="BM33" s="678" t="n"/>
      <c r="BN33" s="678" t="n"/>
      <c r="BO33" s="244" t="n"/>
    </row>
    <row r="34" hidden="1" ht="18.75" customHeight="1">
      <c r="A34" s="260" t="n"/>
      <c r="B34" s="260" t="n"/>
      <c r="C34" s="260" t="n"/>
      <c r="E34" s="237" t="n"/>
      <c r="Q34" s="679" t="n"/>
      <c r="R34" s="679" t="n"/>
      <c r="S34" s="766" t="n"/>
      <c r="T34" s="679" t="n"/>
      <c r="U34" s="681" t="n"/>
      <c r="V34" s="681" t="n"/>
      <c r="W34" s="681" t="n"/>
      <c r="X34" s="681" t="n"/>
      <c r="Y34" s="549">
        <f>IFERROR(IF(AND(W33="Probabilidad",W34="Probabilidad"),(Y33-(Y33*X34)),IF(AND(W33="Impacto",W34="Probabilidad"),(Y32-(Y32*X34)),IF(W34="Impacto",Y33,""))),"")</f>
        <v/>
      </c>
      <c r="Z34" s="241">
        <f>IFERROR(IF(Y34="","",IF(Y34&lt;=0.2,"MUY BAJA",IF(Y34&lt;=0.4,"BAJA",IF(Y34&lt;=0.6,"MEDIA",IF(Y34&lt;=0.8,"ALTA",IF(Y34=1,"MUY ALTA")))))),"")</f>
        <v/>
      </c>
      <c r="AA34" s="241">
        <f>IFERROR(IF(AND(W33="Impacto",W34="Impacto"),(AA33-(AA33*X34)),IF(AND(W33="Probabilidad",W34="Impacto"),(AA32-(AA32*X34)),IF(W34="Probabilidad",AA33,""))),"")</f>
        <v/>
      </c>
      <c r="AB34" s="241" t="n"/>
      <c r="AC34" s="548" t="n"/>
      <c r="AD34" s="681" t="n"/>
      <c r="AE34" s="681" t="n"/>
      <c r="AF34" s="681" t="n"/>
      <c r="AG34" s="681" t="n"/>
      <c r="AH34" s="787" t="n"/>
      <c r="AI34" s="787" t="n"/>
      <c r="AJ34" s="681" t="n"/>
      <c r="AK34" s="681" t="n"/>
      <c r="BM34" s="678" t="n"/>
      <c r="BN34" s="678" t="n"/>
      <c r="BO34" s="244" t="n"/>
    </row>
    <row r="35" hidden="1" ht="16.5" customHeight="1">
      <c r="A35" s="259">
        <f>IF(OR(AL35=0,AN35=0),"",IF(AND(AL35&lt;=0.2,AN35&lt;=0.2),1,IF(AND(AL35&lt;=0.2,AN35&lt;=0.4),2,IF(AND(AL35&lt;=0.2,AN35&lt;=0.6),3,IF(AND(AL35&lt;=0.2,AN35&lt;=0.8),4,IF(AND(AL35&lt;=0.2,AN35&lt;=1),5,IF(AND(AL35&lt;=0.4,AN35&lt;=0.2),6,IF(AND(AL35&lt;=0.4,AN35&lt;=0.4),7,IF(AND(AL35&lt;=0.4,AN35&lt;=0.6),8,IF(AND(AL35&lt;=0.4,AN35&lt;=0.8),9,IF(AND(AL35&lt;=0.4,AN35&lt;=1),10,IF(AND(AL35&lt;=0.6,AN35&lt;=0.2),11,IF(AND(AL35&lt;=0.6,AN35&lt;=0.4),12,IF(AND(AL35&lt;=0.6,AN35&lt;=0.6),13,IF(AND(AL35&lt;=0.6,AN35&lt;=0.8),14,IF(AND(AL35&lt;=0.6,AN35&lt;=1),15,IF(AND(AL35&lt;=0.8,AN35&lt;=0.2),16,IF(AND(AL35&lt;=0.8,AN35&lt;=0.4),17,IF(AND(AL35&lt;=0.8,AN35&lt;=0.6),18,IF(AND(AL35&lt;=0.8,AN35&lt;=0.8),19,IF(AND(AL35&lt;=0.8,AN35&lt;=1),20,IF(AND(AL35&lt;=1,AN35&lt;=0.2),21,IF(AND(AL35&lt;=1,AN35&lt;=0.4),22,IF(AND(AL35&lt;=1,AN35&lt;=0.6),23,IF(AND(AL35&lt;=1,AN35&lt;=0.8),24,IF(AND(AL35&lt;=1,AN35&lt;=1),25,""))))))))))))))))))))))))))</f>
        <v/>
      </c>
      <c r="B35" s="259">
        <f>IF(A35="","",1/100)</f>
        <v/>
      </c>
      <c r="C35" s="259">
        <f>IFERROR(A35+B35,"")</f>
        <v/>
      </c>
      <c r="D35" s="579" t="n">
        <v>10</v>
      </c>
      <c r="E35" s="237" t="n"/>
      <c r="F35" s="679" t="n"/>
      <c r="G35" s="679" t="n"/>
      <c r="H35" s="679" t="n"/>
      <c r="I35" s="564" t="n"/>
      <c r="J35" s="679" t="n"/>
      <c r="K35" s="681">
        <f>IF(I35&lt;=0,"",IF(I35&lt;=2,"Muy Baja",IF(I35&lt;=24,"Baja",IF(I35&lt;=500,"Media",IF(I35&lt;=5000,"Alta",IF(I35&gt;5000,"Muy Alta"))))))</f>
        <v/>
      </c>
      <c r="L35" s="549">
        <f>IF(K35="","",IF(K35="Muy Baja",0.2,IF(K35="Baja",0.4,IF(K35="Media",0.6,IF(K35="Alta",0.8,IF(K35="Muy Alta",1,))))))</f>
        <v/>
      </c>
      <c r="M35" s="681" t="n"/>
      <c r="N35" s="681">
        <f>IF(OR(M35=CRITERIOS!$C$182,M35=CRITERIOS!$D$182),"Leve",IF(OR(M35=CRITERIOS!$C$183,M35=CRITERIOS!$D$183),"Menor",IF(OR(M35=CRITERIOS!$C$184,M35=CRITERIOS!$D$184),"Moderado",IF(OR(M35=CRITERIOS!$C$185,M35=CRITERIOS!$D$185),"Mayor",IF(OR(M35=CRITERIOS!$C$186,M35=CRITERIOS!$D$186),"Catastrófico","")))))</f>
        <v/>
      </c>
      <c r="O35" s="549">
        <f>IF(N35="","",IF(N35="Leve",0.2,IF(N35="Menor",0.4,IF(N35="Moderado",0.6,IF(N35="Mayor",0.8,IF(N35="Catastrófico",1,))))))</f>
        <v/>
      </c>
      <c r="P35" s="548">
        <f>IF(OR(AND(K35="Muy Baja",N35="Leve"),AND(K35="Muy Baja",N35="Menor"),AND(K35="Baja",N35="Leve")),"BAJO",IF(OR(AND(K35="Muy baja",N35="Moderado"),AND(K35="Baja",N35="Menor"),AND(K35="Baja",N35="Moderado"),AND(K35="Media",N35="Leve"),AND(K35="Media",N35="Menor"),AND(K35="Media",N35="Moderado"),AND(K35="Alta",N35="Leve"),AND(K35="Alta",N35="Menor")),"MODERADO",IF(OR(AND(K35="Muy Baja",N35="Mayor"),AND(K35="Baja",N35="Mayor"),AND(K35="Media",N35="Mayor"),AND(K35="Alta",N35="Moderado"),AND(K35="Alta",N35="Mayor"),AND(K35="Muy Alta",N35="Leve"),AND(K35="Muy Alta",N35="Menor"),AND(K35="Muy Alta",N35="Moderado"),YJ35="Muy Alta",N35="Mayor"),"ALTO",IF(OR(AND(K35="Muy Baja",N35="Catastrófico"),AND(K35="Baja",N35="Catastrófico"),AND(K35="Media",N35="Catastrófico"),AND(K35="Alta",N35="Catastrófico"),AND(K35="Muy Alta",N35="Catastrófico")),"EXTREMO",""))))</f>
        <v/>
      </c>
      <c r="Q35" s="679" t="n"/>
      <c r="R35" s="679" t="n"/>
      <c r="S35" s="766" t="n"/>
      <c r="T35" s="679" t="n"/>
      <c r="U35" s="681" t="n"/>
      <c r="V35" s="681" t="n"/>
      <c r="W35" s="681">
        <f>IF(OR(U35="PREVENTIVO",U35="DETECTIVO"),"PROBABILIDAD",IF(U35="CORRECTIVO","IMPACTO",""))</f>
        <v/>
      </c>
      <c r="X35" s="681">
        <f>IF(AND(U35="PREVENTIVO",V35="AUTOMÁTICO"),"50%",IF(AND(U35="PREVENTIVO",V35="MANUAL"),"40%",IF(AND(U35="DETECTIVO",V35="AUTOMÁTICO"),"40%",IF(AND(U35="DETECTIVO",V35="MANUAL"),"30%",IF(AND(U35="CORRECTIVO",V35="AUTOMÁTICO"),"35%",IF(AND(U35="CORRECTIVO",V35="MANUAL"),"25%",""))))))</f>
        <v/>
      </c>
      <c r="Y35" s="241">
        <f>IFERROR(IF(W35="Probabilidad",(L35-(L35*X35)),IF(W35="Impacto",L35,"")),"")</f>
        <v/>
      </c>
      <c r="Z35" s="241">
        <f>IFERROR(IF(Y35="","",IF(Y35&lt;=0.2,"MUY BAJA",IF(Y35&lt;=0.4,"BAJA",IF(Y35&lt;=0.6,"MEDIA",IF(Y35&lt;=0.8,"ALTA",IF(Y35=1,"MUY ALTA")))))),"")</f>
        <v/>
      </c>
      <c r="AA35" s="241">
        <f>IFERROR(IF(W35="Impacto",(O35-(O35*X35)),IF(W35="Probabilidad",O35,"")),"")</f>
        <v/>
      </c>
      <c r="AB35" s="241">
        <f>IFERROR(IF(AA35="","",IF(AA35&lt;=0.2,"LEVE",IF(AA35&lt;=0.4,"MENOR",IF(AA35&lt;=0.6,"MODERADO",IF(AA35&lt;=0.8,"MAYOR",IF(AA35=1,"CATASTRÓFICO")))))),"")</f>
        <v/>
      </c>
      <c r="AC35" s="548">
        <f>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
      </c>
      <c r="AD35" s="681" t="n"/>
      <c r="AE35" s="681" t="n"/>
      <c r="AF35" s="681" t="n"/>
      <c r="AG35" s="681" t="n"/>
      <c r="AH35" s="787" t="n"/>
      <c r="AI35" s="787" t="n"/>
      <c r="AJ35" s="681" t="n"/>
      <c r="AK35" s="681" t="n"/>
      <c r="AL35" s="581">
        <f>IF(Y35="","",MIN(Y35:Y39))</f>
        <v/>
      </c>
      <c r="AM35" s="581">
        <f>IFERROR(IF(AL35="","",IF(Y35&lt;=0.2,"MUY BAJA",IF(AL35&lt;=0.4,"BAJA",IF(AL35&lt;=0.6,"MEDIA",IF(AL35&lt;=0.8,"ALTA",IF(AL35=1,"MUY ALTA")))))),"")</f>
        <v/>
      </c>
      <c r="AN35" s="581">
        <f>IF(AA35="","",MIN(AA35:AA39))</f>
        <v/>
      </c>
      <c r="AO35" s="581">
        <f>IFERROR(IF(AN35="","",IF(AN35&lt;=0.2,"LEVE",IF(AN35&lt;=0.4,"MENOR",IF(AN35&lt;=0.6,"MODERADO",IF(AN35&lt;=0.8,"MAYOR",IF(AN35=1,"CATASTRÓFICO")))))),"")</f>
        <v/>
      </c>
      <c r="AP35" s="548">
        <f>IFERROR(IF(OR(AND(AM35="Muy Baja",AO35="Leve"),AND(AM35="Muy Baja",AO35="Menor"),AND(AM35="Baja",AO35="Leve")),"BAJO",IF(OR(AND(AM35="Muy baja",AO35="Moderado"),AND(AM35="Baja",AO35="Menor"),AND(AM35="Baja",AO35="Moderado"),AND(AM35="Media",AO35="Leve"),AND(AM35="Media",AO35="Menor"),AND(AM35="Media",AO35="Moderado"),AND(AM35="Alta",AO35="Leve"),AND(AM35="Alta",AO35="Menor")),"MODERADO",IF(OR(AND(AM35="Muy Baja",AO35="Mayor"),AND(AM35="Baja",AO35="Mayor"),AND(AM35="Media",AO35="Mayor"),AND(AM35="Alta",AO35="Moderado"),AND(AM35="Alta",AO35="Mayor"),AND(AM35="Muy Alta",AO35="Leve"),AND(AM35="Muy Alta",AO35="Menor"),AND(AM35="Muy Alta",AO35="Moderado"),AND(AM35="Muy Alta",AO35="Mayor")),"ALTO",IF(OR(AND(AM35="Muy Baja",AO35="Catastrófico"),AND(AM35="Baja",AO35="Catastrófico"),AND(AM35="Media",AO35="Catastrófico"),AND(AM35="Alta",AO35="Catastrófico"),AND(AM35="Muy Alta",AO35="Catastrófico")),"EXTREMO","")))),"")</f>
        <v/>
      </c>
      <c r="AQ35" s="526" t="n"/>
      <c r="AR35" s="681" t="n"/>
      <c r="AS35" s="517" t="n"/>
      <c r="AT35" s="681" t="n"/>
      <c r="AU35" s="517" t="n"/>
      <c r="AV35" s="681" t="n"/>
      <c r="AW35" s="517" t="n"/>
      <c r="AX35" s="681" t="n"/>
      <c r="AY35" s="517" t="n"/>
      <c r="AZ35" s="681" t="n"/>
      <c r="BA35" s="517" t="n"/>
      <c r="BB35" s="765" t="n"/>
      <c r="BC35" s="517" t="n"/>
      <c r="BD35" s="681" t="n"/>
      <c r="BM35" s="678" t="n"/>
      <c r="BN35" s="678" t="n"/>
      <c r="BO35" s="244" t="n"/>
    </row>
    <row r="36" hidden="1" ht="18.75" customHeight="1">
      <c r="A36" s="260" t="n"/>
      <c r="B36" s="260" t="n"/>
      <c r="C36" s="260" t="n"/>
      <c r="E36" s="237" t="n"/>
      <c r="Q36" s="679" t="n"/>
      <c r="R36" s="679" t="n"/>
      <c r="S36" s="766" t="n"/>
      <c r="T36" s="679" t="n"/>
      <c r="U36" s="681" t="n"/>
      <c r="V36" s="681" t="n"/>
      <c r="W36" s="681">
        <f>IF(OR(U36="PREVENTIVO",U36="DETECTIVO"),"PROBABILIDAD",IF(U36="CORRECTIVO","IMPACTO",""))</f>
        <v/>
      </c>
      <c r="X36" s="681">
        <f>IF(AND(U36="PREVENTIVO",V36="AUTOMÁTICO"),"50%",IF(AND(U36="PREVENTIVO",V36="MANUAL"),"40%",IF(AND(U36="DETECTIVO",V36="AUTOMÁTICO"),"40%",IF(AND(U36="DETECTIVO",V36="MANUAL"),"30%",IF(AND(U36="CORRECTIVO",V36="AUTOMÁTICO"),"35%",IF(AND(U36="CORRECTIVO",V36="MANUAL"),"25%",""))))))</f>
        <v/>
      </c>
      <c r="Y36" s="549">
        <f>IFERROR(IF(AND(W35="Probabilidad",W36="Probabilidad"),(Y35-(Y35*X36)),IF(W36="Probabilidad",(L35-(L35*X36)),IF(W36="Impacto",Y35,""))),"")</f>
        <v/>
      </c>
      <c r="Z36" s="241">
        <f>IFERROR(IF(Y36="","",IF(Y36&lt;=0.2,"MUY BAJA",IF(Y36&lt;=0.4,"BAJA",IF(Y36&lt;=0.6,"MEDIA",IF(Y36&lt;=0.8,"ALTA",IF(Y36=1,"MUY ALTA")))))),"")</f>
        <v/>
      </c>
      <c r="AA36" s="241">
        <f>IFERROR(IF(AND(W35="Impacto",W36="Impacto"),(AA35-(AA35*X36)),IF(W36="Impacto",(O35-(+O35*X36)),IF(W36="Probabilidad",AA35,""))),"")</f>
        <v/>
      </c>
      <c r="AB36" s="241">
        <f>IFERROR(IF(AA36="","",IF(AA36&lt;=0.2,"LEVE",IF(AA36&lt;=0.4,"MENOR",IF(AA36&lt;=0.6,"MODERADO",IF(AA36&lt;=0.8,"MAYOR",IF(AA36=1,"CATASTRÓFICO")))))),"")</f>
        <v/>
      </c>
      <c r="AC36" s="548">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681" t="n"/>
      <c r="AE36" s="681" t="n"/>
      <c r="AF36" s="681" t="n"/>
      <c r="AG36" s="681" t="n"/>
      <c r="AH36" s="787" t="n"/>
      <c r="AI36" s="787" t="n"/>
      <c r="AJ36" s="681" t="n"/>
      <c r="AK36" s="681" t="n"/>
      <c r="BE36" s="515" t="n"/>
      <c r="BF36" s="515" t="n"/>
      <c r="BM36" s="678" t="n"/>
      <c r="BN36" s="678" t="n"/>
      <c r="BO36" s="244" t="n"/>
    </row>
    <row r="37" hidden="1" ht="18.75" customHeight="1">
      <c r="A37" s="260" t="n"/>
      <c r="B37" s="260" t="n"/>
      <c r="C37" s="260" t="n"/>
      <c r="E37" s="237" t="n"/>
      <c r="Q37" s="679" t="n"/>
      <c r="R37" s="679" t="n"/>
      <c r="S37" s="766" t="n"/>
      <c r="T37" s="679" t="n"/>
      <c r="U37" s="681" t="n"/>
      <c r="V37" s="681" t="n"/>
      <c r="W37" s="681">
        <f>IF(OR(U37="PREVENTIVO",U37="DETECTIVO"),"PROBABILIDAD",IF(U37="CORRECTIVO","IMPACTO",""))</f>
        <v/>
      </c>
      <c r="X37" s="681">
        <f>IF(AND(U37="PREVENTIVO",V37="AUTOMÁTICO"),"50%",IF(AND(U37="PREVENTIVO",V37="MANUAL"),"40%",IF(AND(U37="DETECTIVO",V37="AUTOMÁTICO"),"40%",IF(AND(U37="DETECTIVO",V37="MANUAL"),"30%",IF(AND(U37="CORRECTIVO",V37="AUTOMÁTICO"),"35%",IF(AND(U37="CORRECTIVO",V37="MANUAL"),"25%",""))))))</f>
        <v/>
      </c>
      <c r="Y37" s="549">
        <f>IFERROR(IF(AND(W36="Probabilidad",W37="Probabilidad"),(Y36-(Y36*X37)),IF(AND(W36="Impacto",W37="Probabilidad"),(Y35-(Y35*X37)),IF(W37="Impacto",Y36,""))),"")</f>
        <v/>
      </c>
      <c r="Z37" s="241">
        <f>IFERROR(IF(Y37="","",IF(Y37&lt;=0.2,"MUY BAJA",IF(Y37&lt;=0.4,"BAJA",IF(Y37&lt;=0.6,"MEDIA",IF(Y37&lt;=0.8,"ALTA",IF(Y37=1,"MUY ALTA")))))),"")</f>
        <v/>
      </c>
      <c r="AA37" s="241">
        <f>IFERROR(IF(AND(W36="Impacto",W37="Impacto"),(AA36-(AA36*X37)),IF(AND(W36="Probabilidad",W37="Impacto"),(AA35-(AA35*X37)),IF(W37="Probabilidad",AA36,""))),"")</f>
        <v/>
      </c>
      <c r="AB37" s="241">
        <f>IFERROR(IF(AA37="","",IF(AA37&lt;=0.2,"LEVE",IF(AA37&lt;=0.4,"MENOR",IF(AA37&lt;=0.6,"MODERADO",IF(AA37&lt;=0.8,"MAYOR",IF(AA37=1,"CATASTRÓFICO")))))),"")</f>
        <v/>
      </c>
      <c r="AC37" s="548">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681" t="n"/>
      <c r="AE37" s="681" t="n"/>
      <c r="AF37" s="681" t="n"/>
      <c r="AG37" s="681" t="n"/>
      <c r="AH37" s="787" t="n"/>
      <c r="AI37" s="787" t="n"/>
      <c r="AJ37" s="681" t="n"/>
      <c r="AK37" s="681" t="n"/>
      <c r="BM37" s="678" t="n"/>
      <c r="BN37" s="678" t="n"/>
      <c r="BO37" s="244" t="n"/>
    </row>
    <row r="38" hidden="1" ht="18.75" customHeight="1">
      <c r="A38" s="260" t="n"/>
      <c r="B38" s="260" t="n"/>
      <c r="C38" s="260" t="n"/>
      <c r="E38" s="237" t="n"/>
      <c r="Q38" s="679" t="n"/>
      <c r="R38" s="679" t="n"/>
      <c r="S38" s="766" t="n"/>
      <c r="T38" s="679" t="n"/>
      <c r="U38" s="681" t="n"/>
      <c r="V38" s="681" t="n"/>
      <c r="W38" s="681" t="n"/>
      <c r="X38" s="681" t="n"/>
      <c r="Y38" s="549">
        <f>IFERROR(IF(AND(W37="Probabilidad",W38="Probabilidad"),(Y37-(Y37*X38)),IF(AND(W37="Impacto",W38="Probabilidad"),(Y36-(Y36*X38)),IF(W38="Impacto",Y37,""))),"")</f>
        <v/>
      </c>
      <c r="Z38" s="241">
        <f>IFERROR(IF(Y38="","",IF(Y38&lt;=0.2,"MUY BAJA",IF(Y38&lt;=0.4,"BAJA",IF(Y38&lt;=0.6,"MEDIA",IF(Y38&lt;=0.8,"ALTA",IF(Y38=1,"MUY ALTA")))))),"")</f>
        <v/>
      </c>
      <c r="AA38" s="241">
        <f>IFERROR(IF(AND(W37="Impacto",W38="Impacto"),(AA37-(AA37*X38)),IF(AND(W37="Probabilidad",W38="Impacto"),(AA36-(AA36*X38)),IF(W38="Probabilidad",AA37,""))),"")</f>
        <v/>
      </c>
      <c r="AB38" s="241" t="n"/>
      <c r="AC38" s="548" t="n"/>
      <c r="AD38" s="681" t="n"/>
      <c r="AE38" s="681" t="n"/>
      <c r="AF38" s="681" t="n"/>
      <c r="AG38" s="681" t="n"/>
      <c r="AH38" s="787" t="n"/>
      <c r="AI38" s="787" t="n"/>
      <c r="AJ38" s="681" t="n"/>
      <c r="AK38" s="681" t="n"/>
      <c r="BM38" s="678" t="n"/>
      <c r="BN38" s="678" t="n"/>
      <c r="BO38" s="244" t="n"/>
    </row>
    <row r="39" hidden="1" ht="18.75" customHeight="1">
      <c r="A39" s="260" t="n"/>
      <c r="B39" s="260" t="n"/>
      <c r="C39" s="260" t="n"/>
      <c r="E39" s="237" t="n"/>
      <c r="Q39" s="679" t="n"/>
      <c r="R39" s="679" t="n"/>
      <c r="S39" s="766" t="n"/>
      <c r="T39" s="679" t="n"/>
      <c r="U39" s="681" t="n"/>
      <c r="V39" s="681" t="n"/>
      <c r="W39" s="681" t="n"/>
      <c r="X39" s="681" t="n"/>
      <c r="Y39" s="549">
        <f>IFERROR(IF(AND(W38="Probabilidad",W39="Probabilidad"),(Y38-(Y38*X39)),IF(AND(W38="Impacto",W39="Probabilidad"),(Y37-(Y37*X39)),IF(W39="Impacto",Y38,""))),"")</f>
        <v/>
      </c>
      <c r="Z39" s="241">
        <f>IFERROR(IF(Y39="","",IF(Y39&lt;=0.2,"MUY BAJA",IF(Y39&lt;=0.4,"BAJA",IF(Y39&lt;=0.6,"MEDIA",IF(Y39&lt;=0.8,"ALTA",IF(Y39=1,"MUY ALTA")))))),"")</f>
        <v/>
      </c>
      <c r="AA39" s="241">
        <f>IFERROR(IF(AND(W38="Impacto",W39="Impacto"),(AA38-(AA38*X39)),IF(AND(W38="Probabilidad",W39="Impacto"),(AA37-(AA37*X39)),IF(W39="Probabilidad",AA38,""))),"")</f>
        <v/>
      </c>
      <c r="AB39" s="241" t="n"/>
      <c r="AC39" s="548" t="n"/>
      <c r="AD39" s="681" t="n"/>
      <c r="AE39" s="681" t="n"/>
      <c r="AF39" s="681" t="n"/>
      <c r="AG39" s="681" t="n"/>
      <c r="AH39" s="787" t="n"/>
      <c r="AI39" s="787" t="n"/>
      <c r="AJ39" s="681" t="n"/>
      <c r="AK39" s="681" t="n"/>
      <c r="BM39" s="678" t="n"/>
      <c r="BN39" s="678" t="n"/>
      <c r="BO39" s="244" t="n"/>
    </row>
    <row r="40" hidden="1" ht="16.5" customHeight="1">
      <c r="A40" s="175">
        <f>IF(OR(AL40=0,AN40=0),"",IF(AND(AL40&lt;=0.2,AN40&lt;=0.2),1,IF(AND(AL40&lt;=0.2,AN40&lt;=0.4),2,IF(AND(AL40&lt;=0.2,AN40&lt;=0.6),3,IF(AND(AL40&lt;=0.2,AN40&lt;=0.8),4,IF(AND(AL40&lt;=0.2,AN40&lt;=1),5,IF(AND(AL40&lt;=0.4,AN40&lt;=0.2),6,IF(AND(AL40&lt;=0.4,AN40&lt;=0.4),7,IF(AND(AL40&lt;=0.4,AN40&lt;=0.6),8,IF(AND(AL40&lt;=0.4,AN40&lt;=0.8),9,IF(AND(AL40&lt;=0.4,AN40&lt;=1),10,IF(AND(AL40&lt;=0.6,AN40&lt;=0.2),11,IF(AND(AL40&lt;=0.6,AN40&lt;=0.4),12,IF(AND(AL40&lt;=0.6,AN40&lt;=0.6),13,IF(AND(AL40&lt;=0.6,AN40&lt;=0.8),14,IF(AND(AL40&lt;=0.6,AN40&lt;=1),15,IF(AND(AL40&lt;=0.8,AN40&lt;=0.2),16,IF(AND(AL40&lt;=0.8,AN40&lt;=0.4),17,IF(AND(AL40&lt;=0.8,AN40&lt;=0.6),18,IF(AND(AL40&lt;=0.8,AN40&lt;=0.8),19,IF(AND(AL40&lt;=0.8,AN40&lt;=1),20,IF(AND(AL40&lt;=1,AN40&lt;=0.2),21,IF(AND(AL40&lt;=1,AN40&lt;=0.4),22,IF(AND(AL40&lt;=1,AN40&lt;=0.6),23,IF(AND(AL40&lt;=1,AN40&lt;=0.8),24,IF(AND(AL40&lt;=1,AN40&lt;=1),25,""))))))))))))))))))))))))))</f>
        <v/>
      </c>
      <c r="B40" s="175">
        <f>IF(A40="","",1/100)</f>
        <v/>
      </c>
      <c r="C40" s="175">
        <f>IFERROR(A40+B40,"")</f>
        <v/>
      </c>
      <c r="D40" s="580" t="n">
        <v>11</v>
      </c>
      <c r="E40" s="237" t="n"/>
      <c r="F40" s="679" t="n"/>
      <c r="G40" s="679" t="n"/>
      <c r="H40" s="679" t="n"/>
      <c r="I40" s="564" t="n"/>
      <c r="J40" s="679" t="n"/>
      <c r="K40" s="681">
        <f>IF(I40&lt;=0,"",IF(I40&lt;=2,"Muy Baja",IF(I40&lt;=24,"Baja",IF(I40&lt;=500,"Media",IF(I40&lt;=5000,"Alta",IF(I40&gt;5000,"Muy Alta"))))))</f>
        <v/>
      </c>
      <c r="L40" s="549">
        <f>IF(K40="","",IF(K40="Muy Baja",0.2,IF(K40="Baja",0.4,IF(K40="Media",0.6,IF(K40="Alta",0.8,IF(K40="Muy Alta",1,))))))</f>
        <v/>
      </c>
      <c r="M40" s="681" t="n"/>
      <c r="N40" s="681">
        <f>IF(OR(M40=CRITERIOS!$C$182,M40=CRITERIOS!$D$182),"Leve",IF(OR(M40=CRITERIOS!$C$183,M40=CRITERIOS!$D$183),"Menor",IF(OR(M40=CRITERIOS!$C$184,M40=CRITERIOS!$D$184),"Moderado",IF(OR(M40=CRITERIOS!$C$185,M40=CRITERIOS!$D$185),"Mayor",IF(OR(M40=CRITERIOS!$C$186,M40=CRITERIOS!$D$186),"Catastrófico","")))))</f>
        <v/>
      </c>
      <c r="O40" s="549">
        <f>IF(N40="","",IF(N40="Leve",0.2,IF(N40="Menor",0.4,IF(N40="Moderado",0.6,IF(N40="Mayor",0.8,IF(N40="Catastrófico",1,))))))</f>
        <v/>
      </c>
      <c r="P40" s="548">
        <f>IF(OR(AND(K40="Muy Baja",N40="Leve"),AND(K40="Muy Baja",N40="Menor"),AND(K40="Baja",N40="Leve")),"BAJO",IF(OR(AND(K40="Muy baja",N40="Moderado"),AND(K40="Baja",N40="Menor"),AND(K40="Baja",N40="Moderado"),AND(K40="Media",N40="Leve"),AND(K40="Media",N40="Menor"),AND(K40="Media",N40="Moderado"),AND(K40="Alta",N40="Leve"),AND(K40="Alta",N40="Menor")),"MODERADO",IF(OR(AND(K40="Muy Baja",N40="Mayor"),AND(K40="Baja",N40="Mayor"),AND(K40="Media",N40="Mayor"),AND(K40="Alta",N40="Moderado"),AND(K40="Alta",N40="Mayor"),AND(K40="Muy Alta",N40="Leve"),AND(K40="Muy Alta",N40="Menor"),AND(K40="Muy Alta",N40="Moderado"),YJ40="Muy Alta",N40="Mayor"),"ALTO",IF(OR(AND(K40="Muy Baja",N40="Catastrófico"),AND(K40="Baja",N40="Catastrófico"),AND(K40="Media",N40="Catastrófico"),AND(K40="Alta",N40="Catastrófico"),AND(K40="Muy Alta",N40="Catastrófico")),"EXTREMO",""))))</f>
        <v/>
      </c>
      <c r="Q40" s="679" t="n"/>
      <c r="R40" s="679" t="n"/>
      <c r="S40" s="766" t="n"/>
      <c r="T40" s="679" t="n"/>
      <c r="U40" s="681" t="n"/>
      <c r="V40" s="681" t="n"/>
      <c r="W40" s="681">
        <f>IF(OR(U40="PREVENTIVO",U40="DETECTIVO"),"PROBABILIDAD",IF(U40="CORRECTIVO","IMPACTO",""))</f>
        <v/>
      </c>
      <c r="X40" s="681">
        <f>IF(AND(U40="PREVENTIVO",V40="AUTOMÁTICO"),"50%",IF(AND(U40="PREVENTIVO",V40="MANUAL"),"40%",IF(AND(U40="DETECTIVO",V40="AUTOMÁTICO"),"40%",IF(AND(U40="DETECTIVO",V40="MANUAL"),"30%",IF(AND(U40="CORRECTIVO",V40="AUTOMÁTICO"),"35%",IF(AND(U40="CORRECTIVO",V40="MANUAL"),"25%",""))))))</f>
        <v/>
      </c>
      <c r="Y40" s="241">
        <f>IFERROR(IF(W40="Probabilidad",(L40-(L40*X40)),IF(W40="Impacto",L40,"")),"")</f>
        <v/>
      </c>
      <c r="Z40" s="241">
        <f>IFERROR(IF(Y40="","",IF(Y40&lt;=0.2,"MUY BAJA",IF(Y40&lt;=0.4,"BAJA",IF(Y40&lt;=0.6,"MEDIA",IF(Y40&lt;=0.8,"ALTA",IF(Y40=1,"MUY ALTA")))))),"")</f>
        <v/>
      </c>
      <c r="AA40" s="241">
        <f>IFERROR(IF(W40="Impacto",(O40-(O40*X40)),IF(W40="Probabilidad",O40,"")),"")</f>
        <v/>
      </c>
      <c r="AB40" s="241">
        <f>IFERROR(IF(AA40="","",IF(AA40&lt;=0.2,"LEVE",IF(AA40&lt;=0.4,"MENOR",IF(AA40&lt;=0.6,"MODERADO",IF(AA40&lt;=0.8,"MAYOR",IF(AA40=1,"CATASTRÓFICO")))))),"")</f>
        <v/>
      </c>
      <c r="AC40" s="548">
        <f>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D40" s="681" t="n"/>
      <c r="AE40" s="681" t="n"/>
      <c r="AF40" s="681" t="n"/>
      <c r="AG40" s="681" t="n"/>
      <c r="AH40" s="787" t="n"/>
      <c r="AI40" s="787" t="n"/>
      <c r="AJ40" s="681" t="n"/>
      <c r="AK40" s="681" t="n"/>
      <c r="AL40" s="581">
        <f>IF(Y40="","",MIN(Y40:Y44))</f>
        <v/>
      </c>
      <c r="AM40" s="581">
        <f>IFERROR(IF(AL40="","",IF(Y40&lt;=0.2,"MUY BAJA",IF(AL40&lt;=0.4,"BAJA",IF(AL40&lt;=0.6,"MEDIA",IF(AL40&lt;=0.8,"ALTA",IF(AL40=1,"MUY ALTA")))))),"")</f>
        <v/>
      </c>
      <c r="AN40" s="581">
        <f>IF(AA40="","",MIN(AA40:AA44))</f>
        <v/>
      </c>
      <c r="AO40" s="581">
        <f>IFERROR(IF(AN40="","",IF(AN40&lt;=0.2,"LEVE",IF(AN40&lt;=0.4,"MENOR",IF(AN40&lt;=0.6,"MODERADO",IF(AN40&lt;=0.8,"MAYOR",IF(AN40=1,"CATASTRÓFICO")))))),"")</f>
        <v/>
      </c>
      <c r="AP40" s="548">
        <f>IFERROR(IF(OR(AND(AM40="Muy Baja",AO40="Leve"),AND(AM40="Muy Baja",AO40="Menor"),AND(AM40="Baja",AO40="Leve")),"BAJO",IF(OR(AND(AM40="Muy baja",AO40="Moderado"),AND(AM40="Baja",AO40="Menor"),AND(AM40="Baja",AO40="Moderado"),AND(AM40="Media",AO40="Leve"),AND(AM40="Media",AO40="Menor"),AND(AM40="Media",AO40="Moderado"),AND(AM40="Alta",AO40="Leve"),AND(AM40="Alta",AO40="Menor")),"MODERADO",IF(OR(AND(AM40="Muy Baja",AO40="Mayor"),AND(AM40="Baja",AO40="Mayor"),AND(AM40="Media",AO40="Mayor"),AND(AM40="Alta",AO40="Moderado"),AND(AM40="Alta",AO40="Mayor"),AND(AM40="Muy Alta",AO40="Leve"),AND(AM40="Muy Alta",AO40="Menor"),AND(AM40="Muy Alta",AO40="Moderado"),AND(AM40="Muy Alta",AO40="Mayor")),"ALTO",IF(OR(AND(AM40="Muy Baja",AO40="Catastrófico"),AND(AM40="Baja",AO40="Catastrófico"),AND(AM40="Media",AO40="Catastrófico"),AND(AM40="Alta",AO40="Catastrófico"),AND(AM40="Muy Alta",AO40="Catastrófico")),"EXTREMO","")))),"")</f>
        <v/>
      </c>
      <c r="AQ40" s="526" t="n"/>
      <c r="AR40" s="681" t="n"/>
      <c r="AS40" s="517" t="n"/>
      <c r="AT40" s="681" t="n"/>
      <c r="AU40" s="517" t="n"/>
      <c r="AV40" s="681" t="n"/>
      <c r="AW40" s="517" t="n"/>
      <c r="AX40" s="681" t="n"/>
      <c r="AY40" s="517" t="n"/>
      <c r="AZ40" s="681" t="n"/>
      <c r="BA40" s="517" t="n"/>
      <c r="BB40" s="765" t="n"/>
      <c r="BC40" s="517" t="n"/>
      <c r="BD40" s="681" t="n"/>
      <c r="BM40" s="678" t="n"/>
      <c r="BN40" s="678" t="n"/>
      <c r="BO40" s="244" t="n"/>
    </row>
    <row r="41" hidden="1" ht="18.75" customHeight="1">
      <c r="E41" s="237" t="n"/>
      <c r="Q41" s="679" t="n"/>
      <c r="R41" s="679" t="n"/>
      <c r="S41" s="766" t="n"/>
      <c r="T41" s="679" t="n"/>
      <c r="U41" s="681" t="n"/>
      <c r="V41" s="681" t="n"/>
      <c r="W41" s="681">
        <f>IF(OR(U41="PREVENTIVO",U41="DETECTIVO"),"PROBABILIDAD",IF(U41="CORRECTIVO","IMPACTO",""))</f>
        <v/>
      </c>
      <c r="X41" s="681">
        <f>IF(AND(U41="PREVENTIVO",V41="AUTOMÁTICO"),"50%",IF(AND(U41="PREVENTIVO",V41="MANUAL"),"40%",IF(AND(U41="DETECTIVO",V41="AUTOMÁTICO"),"40%",IF(AND(U41="DETECTIVO",V41="MANUAL"),"30%",IF(AND(U41="CORRECTIVO",V41="AUTOMÁTICO"),"35%",IF(AND(U41="CORRECTIVO",V41="MANUAL"),"25%",""))))))</f>
        <v/>
      </c>
      <c r="Y41" s="549">
        <f>IFERROR(IF(AND(W40="Probabilidad",W41="Probabilidad"),(Y40-(Y40*X41)),IF(W41="Probabilidad",(L40-(L40*X41)),IF(W41="Impacto",Y40,""))),"")</f>
        <v/>
      </c>
      <c r="Z41" s="241">
        <f>IFERROR(IF(Y41="","",IF(Y41&lt;=0.2,"MUY BAJA",IF(Y41&lt;=0.4,"BAJA",IF(Y41&lt;=0.6,"MEDIA",IF(Y41&lt;=0.8,"ALTA",IF(Y41=1,"MUY ALTA")))))),"")</f>
        <v/>
      </c>
      <c r="AA41" s="241">
        <f>IFERROR(IF(AND(W40="Impacto",W41="Impacto"),(AA40-(AA40*X41)),IF(W41="Impacto",(O40-(+O40*X41)),IF(W41="Probabilidad",AA40,""))),"")</f>
        <v/>
      </c>
      <c r="AB41" s="241">
        <f>IFERROR(IF(AA41="","",IF(AA41&lt;=0.2,"LEVE",IF(AA41&lt;=0.4,"MENOR",IF(AA41&lt;=0.6,"MODERADO",IF(AA41&lt;=0.8,"MAYOR",IF(AA41=1,"CATASTRÓFICO")))))),"")</f>
        <v/>
      </c>
      <c r="AC41" s="548">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D41" s="681" t="n"/>
      <c r="AE41" s="681" t="n"/>
      <c r="AF41" s="681" t="n"/>
      <c r="AG41" s="681" t="n"/>
      <c r="AH41" s="787" t="n"/>
      <c r="AI41" s="787" t="n"/>
      <c r="AJ41" s="681" t="n"/>
      <c r="AK41" s="681" t="n"/>
      <c r="BE41" s="515" t="n"/>
      <c r="BF41" s="515" t="n"/>
      <c r="BM41" s="678" t="n"/>
      <c r="BN41" s="678" t="n"/>
      <c r="BO41" s="244" t="n"/>
    </row>
    <row r="42" hidden="1" ht="18.75" customHeight="1">
      <c r="E42" s="237" t="n"/>
      <c r="Q42" s="679" t="n"/>
      <c r="R42" s="679" t="n"/>
      <c r="S42" s="766" t="n"/>
      <c r="T42" s="679" t="n"/>
      <c r="U42" s="681" t="n"/>
      <c r="V42" s="681" t="n"/>
      <c r="W42" s="681">
        <f>IF(OR(U42="PREVENTIVO",U42="DETECTIVO"),"PROBABILIDAD",IF(U42="CORRECTIVO","IMPACTO",""))</f>
        <v/>
      </c>
      <c r="X42" s="681">
        <f>IF(AND(U42="PREVENTIVO",V42="AUTOMÁTICO"),"50%",IF(AND(U42="PREVENTIVO",V42="MANUAL"),"40%",IF(AND(U42="DETECTIVO",V42="AUTOMÁTICO"),"40%",IF(AND(U42="DETECTIVO",V42="MANUAL"),"30%",IF(AND(U42="CORRECTIVO",V42="AUTOMÁTICO"),"35%",IF(AND(U42="CORRECTIVO",V42="MANUAL"),"25%",""))))))</f>
        <v/>
      </c>
      <c r="Y42" s="549">
        <f>IFERROR(IF(AND(W41="Probabilidad",W42="Probabilidad"),(Y41-(Y41*X42)),IF(AND(W41="Impacto",W42="Probabilidad"),(Y40-(Y40*X42)),IF(W42="Impacto",Y41,""))),"")</f>
        <v/>
      </c>
      <c r="Z42" s="241">
        <f>IFERROR(IF(Y42="","",IF(Y42&lt;=0.2,"MUY BAJA",IF(Y42&lt;=0.4,"BAJA",IF(Y42&lt;=0.6,"MEDIA",IF(Y42&lt;=0.8,"ALTA",IF(Y42=1,"MUY ALTA")))))),"")</f>
        <v/>
      </c>
      <c r="AA42" s="241">
        <f>IFERROR(IF(AND(W41="Impacto",W42="Impacto"),(AA41-(AA41*X42)),IF(AND(W41="Probabilidad",W42="Impacto"),(AA40-(AA40*X42)),IF(W42="Probabilidad",AA41,""))),"")</f>
        <v/>
      </c>
      <c r="AB42" s="241">
        <f>IFERROR(IF(AA42="","",IF(AA42&lt;=0.2,"LEVE",IF(AA42&lt;=0.4,"MENOR",IF(AA42&lt;=0.6,"MODERADO",IF(AA42&lt;=0.8,"MAYOR",IF(AA42=1,"CATASTRÓFICO")))))),"")</f>
        <v/>
      </c>
      <c r="AC42" s="548">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681" t="n"/>
      <c r="AE42" s="681" t="n"/>
      <c r="AF42" s="681" t="n"/>
      <c r="AG42" s="681" t="n"/>
      <c r="AH42" s="787" t="n"/>
      <c r="AI42" s="787" t="n"/>
      <c r="AJ42" s="681" t="n"/>
      <c r="AK42" s="681" t="n"/>
      <c r="BM42" s="678" t="n"/>
      <c r="BN42" s="678" t="n"/>
      <c r="BO42" s="244" t="n"/>
    </row>
    <row r="43" hidden="1" ht="18.75" customHeight="1">
      <c r="E43" s="237" t="n"/>
      <c r="Q43" s="679" t="n"/>
      <c r="R43" s="679" t="n"/>
      <c r="S43" s="766" t="n"/>
      <c r="T43" s="679" t="n"/>
      <c r="U43" s="681" t="n"/>
      <c r="V43" s="681" t="n"/>
      <c r="W43" s="681" t="n"/>
      <c r="X43" s="681" t="n"/>
      <c r="Y43" s="549">
        <f>IFERROR(IF(AND(W42="Probabilidad",W43="Probabilidad"),(Y42-(Y42*X43)),IF(AND(W42="Impacto",W43="Probabilidad"),(Y41-(Y41*X43)),IF(W43="Impacto",Y42,""))),"")</f>
        <v/>
      </c>
      <c r="Z43" s="241">
        <f>IFERROR(IF(Y43="","",IF(Y43&lt;=0.2,"MUY BAJA",IF(Y43&lt;=0.4,"BAJA",IF(Y43&lt;=0.6,"MEDIA",IF(Y43&lt;=0.8,"ALTA",IF(Y43=1,"MUY ALTA")))))),"")</f>
        <v/>
      </c>
      <c r="AA43" s="241">
        <f>IFERROR(IF(AND(W42="Impacto",W43="Impacto"),(AA42-(AA42*X43)),IF(AND(W42="Probabilidad",W43="Impacto"),(AA41-(AA41*X43)),IF(W43="Probabilidad",AA42,""))),"")</f>
        <v/>
      </c>
      <c r="AB43" s="241" t="n"/>
      <c r="AC43" s="548" t="n"/>
      <c r="AD43" s="681" t="n"/>
      <c r="AE43" s="681" t="n"/>
      <c r="AF43" s="681" t="n"/>
      <c r="AG43" s="681" t="n"/>
      <c r="AH43" s="787" t="n"/>
      <c r="AI43" s="787" t="n"/>
      <c r="AJ43" s="681" t="n"/>
      <c r="AK43" s="681" t="n"/>
      <c r="BM43" s="678" t="n"/>
      <c r="BN43" s="678" t="n"/>
      <c r="BO43" s="244" t="n"/>
    </row>
    <row r="44" hidden="1" ht="18.75" customHeight="1">
      <c r="E44" s="237" t="n"/>
      <c r="Q44" s="679" t="n"/>
      <c r="R44" s="679" t="n"/>
      <c r="S44" s="766" t="n"/>
      <c r="T44" s="679" t="n"/>
      <c r="U44" s="681" t="n"/>
      <c r="V44" s="681" t="n"/>
      <c r="W44" s="681" t="n"/>
      <c r="X44" s="681" t="n"/>
      <c r="Y44" s="549">
        <f>IFERROR(IF(AND(W43="Probabilidad",W44="Probabilidad"),(Y43-(Y43*X44)),IF(AND(W43="Impacto",W44="Probabilidad"),(Y42-(Y42*X44)),IF(W44="Impacto",Y43,""))),"")</f>
        <v/>
      </c>
      <c r="Z44" s="241">
        <f>IFERROR(IF(Y44="","",IF(Y44&lt;=0.2,"MUY BAJA",IF(Y44&lt;=0.4,"BAJA",IF(Y44&lt;=0.6,"MEDIA",IF(Y44&lt;=0.8,"ALTA",IF(Y44=1,"MUY ALTA")))))),"")</f>
        <v/>
      </c>
      <c r="AA44" s="241">
        <f>IFERROR(IF(AND(W43="Impacto",W44="Impacto"),(AA43-(AA43*X44)),IF(AND(W43="Probabilidad",W44="Impacto"),(AA42-(AA42*X44)),IF(W44="Probabilidad",AA43,""))),"")</f>
        <v/>
      </c>
      <c r="AB44" s="241" t="n"/>
      <c r="AC44" s="548" t="n"/>
      <c r="AD44" s="681" t="n"/>
      <c r="AE44" s="681" t="n"/>
      <c r="AF44" s="681" t="n"/>
      <c r="AG44" s="681" t="n"/>
      <c r="AH44" s="787" t="n"/>
      <c r="AI44" s="787" t="n"/>
      <c r="AJ44" s="681" t="n"/>
      <c r="AK44" s="681" t="n"/>
      <c r="BM44" s="678" t="n"/>
      <c r="BN44" s="678" t="n"/>
      <c r="BO44" s="244" t="n"/>
    </row>
    <row r="45" hidden="1" ht="16.5" customHeight="1">
      <c r="A45" s="175">
        <f>IF(OR(AL45=0,AN45=0),"",IF(AND(AL45&lt;=0.2,AN45&lt;=0.2),1,IF(AND(AL45&lt;=0.2,AN45&lt;=0.4),2,IF(AND(AL45&lt;=0.2,AN45&lt;=0.6),3,IF(AND(AL45&lt;=0.2,AN45&lt;=0.8),4,IF(AND(AL45&lt;=0.2,AN45&lt;=1),5,IF(AND(AL45&lt;=0.4,AN45&lt;=0.2),6,IF(AND(AL45&lt;=0.4,AN45&lt;=0.4),7,IF(AND(AL45&lt;=0.4,AN45&lt;=0.6),8,IF(AND(AL45&lt;=0.4,AN45&lt;=0.8),9,IF(AND(AL45&lt;=0.4,AN45&lt;=1),10,IF(AND(AL45&lt;=0.6,AN45&lt;=0.2),11,IF(AND(AL45&lt;=0.6,AN45&lt;=0.4),12,IF(AND(AL45&lt;=0.6,AN45&lt;=0.6),13,IF(AND(AL45&lt;=0.6,AN45&lt;=0.8),14,IF(AND(AL45&lt;=0.6,AN45&lt;=1),15,IF(AND(AL45&lt;=0.8,AN45&lt;=0.2),16,IF(AND(AL45&lt;=0.8,AN45&lt;=0.4),17,IF(AND(AL45&lt;=0.8,AN45&lt;=0.6),18,IF(AND(AL45&lt;=0.8,AN45&lt;=0.8),19,IF(AND(AL45&lt;=0.8,AN45&lt;=1),20,IF(AND(AL45&lt;=1,AN45&lt;=0.2),21,IF(AND(AL45&lt;=1,AN45&lt;=0.4),22,IF(AND(AL45&lt;=1,AN45&lt;=0.6),23,IF(AND(AL45&lt;=1,AN45&lt;=0.8),24,IF(AND(AL45&lt;=1,AN45&lt;=1),25,""))))))))))))))))))))))))))</f>
        <v/>
      </c>
      <c r="B45" s="175">
        <f>IF(A45="","",1/100)</f>
        <v/>
      </c>
      <c r="C45" s="175">
        <f>IFERROR(A45+B45,"")</f>
        <v/>
      </c>
      <c r="D45" s="580" t="n">
        <v>12</v>
      </c>
      <c r="E45" s="237" t="n"/>
      <c r="F45" s="679" t="n"/>
      <c r="G45" s="679" t="n"/>
      <c r="H45" s="679" t="n"/>
      <c r="I45" s="564" t="n"/>
      <c r="J45" s="679" t="n"/>
      <c r="K45" s="681">
        <f>IF(I45&lt;=0,"",IF(I45&lt;=2,"Muy Baja",IF(I45&lt;=24,"Baja",IF(I45&lt;=500,"Media",IF(I45&lt;=5000,"Alta",IF(I45&gt;5000,"Muy Alta"))))))</f>
        <v/>
      </c>
      <c r="L45" s="549">
        <f>IF(K45="","",IF(K45="Muy Baja",0.2,IF(K45="Baja",0.4,IF(K45="Media",0.6,IF(K45="Alta",0.8,IF(K45="Muy Alta",1,))))))</f>
        <v/>
      </c>
      <c r="M45" s="681" t="n"/>
      <c r="N45" s="681">
        <f>IF(OR(M45=CRITERIOS!$C$182,M45=CRITERIOS!$D$182),"Leve",IF(OR(M45=CRITERIOS!$C$183,M45=CRITERIOS!$D$183),"Menor",IF(OR(M45=CRITERIOS!$C$184,M45=CRITERIOS!$D$184),"Moderado",IF(OR(M45=CRITERIOS!$C$185,M45=CRITERIOS!$D$185),"Mayor",IF(OR(M45=CRITERIOS!$C$186,M45=CRITERIOS!$D$186),"Catastrófico","")))))</f>
        <v/>
      </c>
      <c r="O45" s="549">
        <f>IF(N45="","",IF(N45="Leve",0.2,IF(N45="Menor",0.4,IF(N45="Moderado",0.6,IF(N45="Mayor",0.8,IF(N45="Catastrófico",1,))))))</f>
        <v/>
      </c>
      <c r="P45" s="548">
        <f>IF(OR(AND(K45="Muy Baja",N45="Leve"),AND(K45="Muy Baja",N45="Menor"),AND(K45="Baja",N45="Leve")),"BAJO",IF(OR(AND(K45="Muy baja",N45="Moderado"),AND(K45="Baja",N45="Menor"),AND(K45="Baja",N45="Moderado"),AND(K45="Media",N45="Leve"),AND(K45="Media",N45="Menor"),AND(K45="Media",N45="Moderado"),AND(K45="Alta",N45="Leve"),AND(K45="Alta",N45="Menor")),"MODERADO",IF(OR(AND(K45="Muy Baja",N45="Mayor"),AND(K45="Baja",N45="Mayor"),AND(K45="Media",N45="Mayor"),AND(K45="Alta",N45="Moderado"),AND(K45="Alta",N45="Mayor"),AND(K45="Muy Alta",N45="Leve"),AND(K45="Muy Alta",N45="Menor"),AND(K45="Muy Alta",N45="Moderado"),YJ45="Muy Alta",N45="Mayor"),"ALTO",IF(OR(AND(K45="Muy Baja",N45="Catastrófico"),AND(K45="Baja",N45="Catastrófico"),AND(K45="Media",N45="Catastrófico"),AND(K45="Alta",N45="Catastrófico"),AND(K45="Muy Alta",N45="Catastrófico")),"EXTREMO",""))))</f>
        <v/>
      </c>
      <c r="Q45" s="679" t="n"/>
      <c r="R45" s="679" t="n"/>
      <c r="S45" s="766" t="n"/>
      <c r="T45" s="679" t="n"/>
      <c r="U45" s="681" t="n"/>
      <c r="V45" s="681" t="n"/>
      <c r="W45" s="681">
        <f>IF(OR(U45="PREVENTIVO",U45="DETECTIVO"),"PROBABILIDAD",IF(U45="CORRECTIVO","IMPACTO",""))</f>
        <v/>
      </c>
      <c r="X45" s="681">
        <f>IF(AND(U45="PREVENTIVO",V45="AUTOMÁTICO"),"50%",IF(AND(U45="PREVENTIVO",V45="MANUAL"),"40%",IF(AND(U45="DETECTIVO",V45="AUTOMÁTICO"),"40%",IF(AND(U45="DETECTIVO",V45="MANUAL"),"30%",IF(AND(U45="CORRECTIVO",V45="AUTOMÁTICO"),"35%",IF(AND(U45="CORRECTIVO",V45="MANUAL"),"25%",""))))))</f>
        <v/>
      </c>
      <c r="Y45" s="241">
        <f>IFERROR(IF(W45="Probabilidad",(L45-(L45*X45)),IF(W45="Impacto",L45,"")),"")</f>
        <v/>
      </c>
      <c r="Z45" s="241">
        <f>IFERROR(IF(Y45="","",IF(Y45&lt;=0.2,"MUY BAJA",IF(Y45&lt;=0.4,"BAJA",IF(Y45&lt;=0.6,"MEDIA",IF(Y45&lt;=0.8,"ALTA",IF(Y45=1,"MUY ALTA")))))),"")</f>
        <v/>
      </c>
      <c r="AA45" s="241">
        <f>IFERROR(IF(W45="Impacto",(O45-(O45*X45)),IF(W45="Probabilidad",O45,"")),"")</f>
        <v/>
      </c>
      <c r="AB45" s="241">
        <f>IFERROR(IF(AA45="","",IF(AA45&lt;=0.2,"LEVE",IF(AA45&lt;=0.4,"MENOR",IF(AA45&lt;=0.6,"MODERADO",IF(AA45&lt;=0.8,"MAYOR",IF(AA45=1,"CATASTRÓFICO")))))),"")</f>
        <v/>
      </c>
      <c r="AC45" s="548">
        <f>IFERROR(IF(OR(AND(Z45="Muy Baja",AB45="Leve"),AND(Z45="Muy Baja",AB45="Menor"),AND(Z45="Baja",AB45="Leve")),"BAJO",IF(OR(AND(Z45="Muy baja",AB45="Moderado"),AND(Z45="Baja",AB45="Menor"),AND(Z45="Baja",AB45="Moderado"),AND(Z45="Media",AB45="Leve"),AND(Z45="Media",AB45="Menor"),AND(Z45="Media",AB45="Moderado"),AND(Z45="Alta",AB45="Leve"),AND(Z45="Alta",AB45="Menor")),"MODERADO",IF(OR(AND(Z45="Muy Baja",AB45="Mayor"),AND(Z45="Baja",AB45="Mayor"),AND(Z45="Media",AB45="Mayor"),AND(Z45="Alta",AB45="Moderado"),AND(Z45="Alta",AB45="Mayor"),AND(Z45="Muy Alta",AB45="Leve"),AND(Z45="Muy Alta",AB45="Menor"),AND(Z45="Muy Alta",AB45="Moderado"),AND(Z45="Muy Alta",AB45="Mayor")),"ALTO",IF(OR(AND(Z45="Muy Baja",AB45="Catastrófico"),AND(Z45="Baja",AB45="Catastrófico"),AND(Z45="Media",AB45="Catastrófico"),AND(Z45="Alta",AB45="Catastrófico"),AND(Z45="Muy Alta",AB45="Catastrófico")),"EXTREMO","")))),"")</f>
        <v/>
      </c>
      <c r="AD45" s="681" t="n"/>
      <c r="AE45" s="681" t="n"/>
      <c r="AF45" s="681" t="n"/>
      <c r="AG45" s="681" t="n"/>
      <c r="AH45" s="787" t="n"/>
      <c r="AI45" s="787" t="n"/>
      <c r="AJ45" s="681" t="n"/>
      <c r="AK45" s="681" t="n"/>
      <c r="AL45" s="581">
        <f>IF(Y45="","",MIN(Y45:Y49))</f>
        <v/>
      </c>
      <c r="AM45" s="581">
        <f>IFERROR(IF(AL45="","",IF(Y45&lt;=0.2,"MUY BAJA",IF(AL45&lt;=0.4,"BAJA",IF(AL45&lt;=0.6,"MEDIA",IF(AL45&lt;=0.8,"ALTA",IF(AL45=1,"MUY ALTA")))))),"")</f>
        <v/>
      </c>
      <c r="AN45" s="581">
        <f>IF(AA45="","",MIN(AA45:AA49))</f>
        <v/>
      </c>
      <c r="AO45" s="581">
        <f>IFERROR(IF(AN45="","",IF(AN45&lt;=0.2,"LEVE",IF(AN45&lt;=0.4,"MENOR",IF(AN45&lt;=0.6,"MODERADO",IF(AN45&lt;=0.8,"MAYOR",IF(AN45=1,"CATASTRÓFICO")))))),"")</f>
        <v/>
      </c>
      <c r="AP45" s="548">
        <f>IFERROR(IF(OR(AND(AM45="Muy Baja",AO45="Leve"),AND(AM45="Muy Baja",AO45="Menor"),AND(AM45="Baja",AO45="Leve")),"BAJO",IF(OR(AND(AM45="Muy baja",AO45="Moderado"),AND(AM45="Baja",AO45="Menor"),AND(AM45="Baja",AO45="Moderado"),AND(AM45="Media",AO45="Leve"),AND(AM45="Media",AO45="Menor"),AND(AM45="Media",AO45="Moderado"),AND(AM45="Alta",AO45="Leve"),AND(AM45="Alta",AO45="Menor")),"MODERADO",IF(OR(AND(AM45="Muy Baja",AO45="Mayor"),AND(AM45="Baja",AO45="Mayor"),AND(AM45="Media",AO45="Mayor"),AND(AM45="Alta",AO45="Moderado"),AND(AM45="Alta",AO45="Mayor"),AND(AM45="Muy Alta",AO45="Leve"),AND(AM45="Muy Alta",AO45="Menor"),AND(AM45="Muy Alta",AO45="Moderado"),AND(AM45="Muy Alta",AO45="Mayor")),"ALTO",IF(OR(AND(AM45="Muy Baja",AO45="Catastrófico"),AND(AM45="Baja",AO45="Catastrófico"),AND(AM45="Media",AO45="Catastrófico"),AND(AM45="Alta",AO45="Catastrófico"),AND(AM45="Muy Alta",AO45="Catastrófico")),"EXTREMO","")))),"")</f>
        <v/>
      </c>
      <c r="AQ45" s="526" t="n"/>
      <c r="AR45" s="681" t="n"/>
      <c r="AS45" s="517" t="n"/>
      <c r="AT45" s="681" t="n"/>
      <c r="AU45" s="517" t="n"/>
      <c r="AV45" s="681" t="n"/>
      <c r="AW45" s="517" t="n"/>
      <c r="AX45" s="681" t="n"/>
      <c r="AY45" s="517" t="n"/>
      <c r="AZ45" s="681" t="n"/>
      <c r="BA45" s="517" t="n"/>
      <c r="BB45" s="765" t="n"/>
      <c r="BC45" s="517" t="n"/>
      <c r="BD45" s="681" t="n"/>
      <c r="BM45" s="678" t="n"/>
      <c r="BN45" s="678" t="n"/>
      <c r="BO45" s="244" t="n"/>
    </row>
    <row r="46" hidden="1" ht="18.75" customHeight="1">
      <c r="E46" s="237" t="n"/>
      <c r="Q46" s="679" t="n"/>
      <c r="R46" s="679" t="n"/>
      <c r="S46" s="766" t="n"/>
      <c r="T46" s="679" t="n"/>
      <c r="U46" s="681" t="n"/>
      <c r="V46" s="681" t="n"/>
      <c r="W46" s="681">
        <f>IF(OR(U46="PREVENTIVO",U46="DETECTIVO"),"PROBABILIDAD",IF(U46="CORRECTIVO","IMPACTO",""))</f>
        <v/>
      </c>
      <c r="X46" s="681">
        <f>IF(AND(U46="PREVENTIVO",V46="AUTOMÁTICO"),"50%",IF(AND(U46="PREVENTIVO",V46="MANUAL"),"40%",IF(AND(U46="DETECTIVO",V46="AUTOMÁTICO"),"40%",IF(AND(U46="DETECTIVO",V46="MANUAL"),"30%",IF(AND(U46="CORRECTIVO",V46="AUTOMÁTICO"),"35%",IF(AND(U46="CORRECTIVO",V46="MANUAL"),"25%",""))))))</f>
        <v/>
      </c>
      <c r="Y46" s="549">
        <f>IFERROR(IF(AND(W45="Probabilidad",W46="Probabilidad"),(Y45-(Y45*X46)),IF(W46="Probabilidad",(L45-(L45*X46)),IF(W46="Impacto",Y45,""))),"")</f>
        <v/>
      </c>
      <c r="Z46" s="241">
        <f>IFERROR(IF(Y46="","",IF(Y46&lt;=0.2,"MUY BAJA",IF(Y46&lt;=0.4,"BAJA",IF(Y46&lt;=0.6,"MEDIA",IF(Y46&lt;=0.8,"ALTA",IF(Y46=1,"MUY ALTA")))))),"")</f>
        <v/>
      </c>
      <c r="AA46" s="241">
        <f>IFERROR(IF(AND(W45="Impacto",W46="Impacto"),(AA45-(AA45*X46)),IF(W46="Impacto",(O45-(+O45*X46)),IF(W46="Probabilidad",AA45,""))),"")</f>
        <v/>
      </c>
      <c r="AB46" s="241">
        <f>IFERROR(IF(AA46="","",IF(AA46&lt;=0.2,"LEVE",IF(AA46&lt;=0.4,"MENOR",IF(AA46&lt;=0.6,"MODERADO",IF(AA46&lt;=0.8,"MAYOR",IF(AA46=1,"CATASTRÓFICO")))))),"")</f>
        <v/>
      </c>
      <c r="AC46" s="548">
        <f>IFERROR(IF(OR(AND(Z46="Muy Baja",AB46="Leve"),AND(Z46="Muy Baja",AB46="Menor"),AND(Z46="Baja",AB46="Leve")),"BAJO",IF(OR(AND(Z46="Muy baja",AB46="Moderado"),AND(Z46="Baja",AB46="Menor"),AND(Z46="Baja",AB46="Moderado"),AND(Z46="Media",AB46="Leve"),AND(Z46="Media",AB46="Menor"),AND(Z46="Media",AB46="Moderado"),AND(Z46="Alta",AB46="Leve"),AND(Z46="Alta",AB46="Menor")),"MODERADO",IF(OR(AND(Z46="Muy Baja",AB46="Mayor"),AND(Z46="Baja",AB46="Mayor"),AND(Z46="Media",AB46="Mayor"),AND(Z46="Alta",AB46="Moderado"),AND(Z46="Alta",AB46="Mayor"),AND(Z46="Muy Alta",AB46="Leve"),AND(Z46="Muy Alta",AB46="Menor"),AND(Z46="Muy Alta",AB46="Moderado"),AND(Z46="Muy Alta",AB46="Mayor")),"ALTO",IF(OR(AND(Z46="Muy Baja",AB46="Catastrófico"),AND(Z46="Baja",AB46="Catastrófico"),AND(Z46="Media",AB46="Catastrófico"),AND(Z46="Alta",AB46="Catastrófico"),AND(Z46="Muy Alta",AB46="Catastrófico")),"EXTREMO","")))),"")</f>
        <v/>
      </c>
      <c r="AD46" s="681" t="n"/>
      <c r="AE46" s="681" t="n"/>
      <c r="AF46" s="681" t="n"/>
      <c r="AG46" s="681" t="n"/>
      <c r="AH46" s="787" t="n"/>
      <c r="AI46" s="787" t="n"/>
      <c r="AJ46" s="681" t="n"/>
      <c r="AK46" s="681" t="n"/>
      <c r="BE46" s="515" t="n"/>
      <c r="BF46" s="515" t="n"/>
      <c r="BM46" s="678" t="n"/>
      <c r="BN46" s="678" t="n"/>
      <c r="BO46" s="244" t="n"/>
    </row>
    <row r="47" hidden="1" ht="18.75" customHeight="1">
      <c r="E47" s="237" t="n"/>
      <c r="Q47" s="679" t="n"/>
      <c r="R47" s="679" t="n"/>
      <c r="S47" s="766" t="n"/>
      <c r="T47" s="679" t="n"/>
      <c r="U47" s="681" t="n"/>
      <c r="V47" s="681" t="n"/>
      <c r="W47" s="681">
        <f>IF(OR(U47="PREVENTIVO",U47="DETECTIVO"),"PROBABILIDAD",IF(U47="CORRECTIVO","IMPACTO",""))</f>
        <v/>
      </c>
      <c r="X47" s="681">
        <f>IF(AND(U47="PREVENTIVO",V47="AUTOMÁTICO"),"50%",IF(AND(U47="PREVENTIVO",V47="MANUAL"),"40%",IF(AND(U47="DETECTIVO",V47="AUTOMÁTICO"),"40%",IF(AND(U47="DETECTIVO",V47="MANUAL"),"30%",IF(AND(U47="CORRECTIVO",V47="AUTOMÁTICO"),"35%",IF(AND(U47="CORRECTIVO",V47="MANUAL"),"25%",""))))))</f>
        <v/>
      </c>
      <c r="Y47" s="549">
        <f>IFERROR(IF(AND(W46="Probabilidad",W47="Probabilidad"),(Y46-(Y46*X47)),IF(AND(W46="Impacto",W47="Probabilidad"),(Y45-(Y45*X47)),IF(W47="Impacto",Y46,""))),"")</f>
        <v/>
      </c>
      <c r="Z47" s="241">
        <f>IFERROR(IF(Y47="","",IF(Y47&lt;=0.2,"MUY BAJA",IF(Y47&lt;=0.4,"BAJA",IF(Y47&lt;=0.6,"MEDIA",IF(Y47&lt;=0.8,"ALTA",IF(Y47=1,"MUY ALTA")))))),"")</f>
        <v/>
      </c>
      <c r="AA47" s="241">
        <f>IFERROR(IF(AND(W46="Impacto",W47="Impacto"),(AA46-(AA46*X47)),IF(AND(W46="Probabilidad",W47="Impacto"),(AA45-(AA45*X47)),IF(W47="Probabilidad",AA46,""))),"")</f>
        <v/>
      </c>
      <c r="AB47" s="241">
        <f>IFERROR(IF(AA47="","",IF(AA47&lt;=0.2,"LEVE",IF(AA47&lt;=0.4,"MENOR",IF(AA47&lt;=0.6,"MODERADO",IF(AA47&lt;=0.8,"MAYOR",IF(AA47=1,"CATASTRÓFICO")))))),"")</f>
        <v/>
      </c>
      <c r="AC47" s="548">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681" t="n"/>
      <c r="AE47" s="681" t="n"/>
      <c r="AF47" s="681" t="n"/>
      <c r="AG47" s="681" t="n"/>
      <c r="AH47" s="787" t="n"/>
      <c r="AI47" s="787" t="n"/>
      <c r="AJ47" s="681" t="n"/>
      <c r="AK47" s="681" t="n"/>
      <c r="BM47" s="678" t="n"/>
      <c r="BN47" s="678" t="n"/>
      <c r="BO47" s="244" t="n"/>
    </row>
    <row r="48" hidden="1" ht="18.75" customHeight="1">
      <c r="E48" s="237" t="n"/>
      <c r="Q48" s="679" t="n"/>
      <c r="R48" s="679" t="n"/>
      <c r="S48" s="766" t="n"/>
      <c r="T48" s="679" t="n"/>
      <c r="U48" s="681" t="n"/>
      <c r="V48" s="681" t="n"/>
      <c r="W48" s="681" t="n"/>
      <c r="X48" s="681" t="n"/>
      <c r="Y48" s="549">
        <f>IFERROR(IF(AND(W47="Probabilidad",W48="Probabilidad"),(Y47-(Y47*X48)),IF(AND(W47="Impacto",W48="Probabilidad"),(Y46-(Y46*X48)),IF(W48="Impacto",Y47,""))),"")</f>
        <v/>
      </c>
      <c r="Z48" s="241">
        <f>IFERROR(IF(Y48="","",IF(Y48&lt;=0.2,"MUY BAJA",IF(Y48&lt;=0.4,"BAJA",IF(Y48&lt;=0.6,"MEDIA",IF(Y48&lt;=0.8,"ALTA",IF(Y48=1,"MUY ALTA")))))),"")</f>
        <v/>
      </c>
      <c r="AA48" s="241">
        <f>IFERROR(IF(AND(W47="Impacto",W48="Impacto"),(AA47-(AA47*X48)),IF(AND(W47="Probabilidad",W48="Impacto"),(AA46-(AA46*X48)),IF(W48="Probabilidad",AA47,""))),"")</f>
        <v/>
      </c>
      <c r="AB48" s="241" t="n"/>
      <c r="AC48" s="548" t="n"/>
      <c r="AD48" s="681" t="n"/>
      <c r="AE48" s="681" t="n"/>
      <c r="AF48" s="681" t="n"/>
      <c r="AG48" s="681" t="n"/>
      <c r="AH48" s="787" t="n"/>
      <c r="AI48" s="787" t="n"/>
      <c r="AJ48" s="681" t="n"/>
      <c r="AK48" s="681" t="n"/>
      <c r="BM48" s="678" t="n"/>
      <c r="BN48" s="678" t="n"/>
      <c r="BO48" s="244" t="n"/>
    </row>
    <row r="49" hidden="1" ht="18.75" customHeight="1">
      <c r="E49" s="237" t="n"/>
      <c r="Q49" s="679" t="n"/>
      <c r="R49" s="679" t="n"/>
      <c r="S49" s="766" t="n"/>
      <c r="T49" s="679" t="n"/>
      <c r="U49" s="681" t="n"/>
      <c r="V49" s="681" t="n"/>
      <c r="W49" s="681" t="n"/>
      <c r="X49" s="681" t="n"/>
      <c r="Y49" s="549">
        <f>IFERROR(IF(AND(W48="Probabilidad",W49="Probabilidad"),(Y48-(Y48*X49)),IF(AND(W48="Impacto",W49="Probabilidad"),(Y47-(Y47*X49)),IF(W49="Impacto",Y48,""))),"")</f>
        <v/>
      </c>
      <c r="Z49" s="241">
        <f>IFERROR(IF(Y49="","",IF(Y49&lt;=0.2,"MUY BAJA",IF(Y49&lt;=0.4,"BAJA",IF(Y49&lt;=0.6,"MEDIA",IF(Y49&lt;=0.8,"ALTA",IF(Y49=1,"MUY ALTA")))))),"")</f>
        <v/>
      </c>
      <c r="AA49" s="241">
        <f>IFERROR(IF(AND(W48="Impacto",W49="Impacto"),(AA48-(AA48*X49)),IF(AND(W48="Probabilidad",W49="Impacto"),(AA47-(AA47*X49)),IF(W49="Probabilidad",AA48,""))),"")</f>
        <v/>
      </c>
      <c r="AB49" s="241" t="n"/>
      <c r="AC49" s="548" t="n"/>
      <c r="AD49" s="681" t="n"/>
      <c r="AE49" s="681" t="n"/>
      <c r="AF49" s="681" t="n"/>
      <c r="AG49" s="681" t="n"/>
      <c r="AH49" s="787" t="n"/>
      <c r="AI49" s="787" t="n"/>
      <c r="AJ49" s="681" t="n"/>
      <c r="AK49" s="681" t="n"/>
      <c r="BM49" s="678" t="n"/>
      <c r="BN49" s="678" t="n"/>
      <c r="BO49" s="244" t="n"/>
    </row>
    <row r="50" hidden="1" ht="16.5" customHeight="1">
      <c r="A50" s="175">
        <f>IF(OR(AL50=0,AN50=0),"",IF(AND(AL50&lt;=0.2,AN50&lt;=0.2),1,IF(AND(AL50&lt;=0.2,AN50&lt;=0.4),2,IF(AND(AL50&lt;=0.2,AN50&lt;=0.6),3,IF(AND(AL50&lt;=0.2,AN50&lt;=0.8),4,IF(AND(AL50&lt;=0.2,AN50&lt;=1),5,IF(AND(AL50&lt;=0.4,AN50&lt;=0.2),6,IF(AND(AL50&lt;=0.4,AN50&lt;=0.4),7,IF(AND(AL50&lt;=0.4,AN50&lt;=0.6),8,IF(AND(AL50&lt;=0.4,AN50&lt;=0.8),9,IF(AND(AL50&lt;=0.4,AN50&lt;=1),10,IF(AND(AL50&lt;=0.6,AN50&lt;=0.2),11,IF(AND(AL50&lt;=0.6,AN50&lt;=0.4),12,IF(AND(AL50&lt;=0.6,AN50&lt;=0.6),13,IF(AND(AL50&lt;=0.6,AN50&lt;=0.8),14,IF(AND(AL50&lt;=0.6,AN50&lt;=1),15,IF(AND(AL50&lt;=0.8,AN50&lt;=0.2),16,IF(AND(AL50&lt;=0.8,AN50&lt;=0.4),17,IF(AND(AL50&lt;=0.8,AN50&lt;=0.6),18,IF(AND(AL50&lt;=0.8,AN50&lt;=0.8),19,IF(AND(AL50&lt;=0.8,AN50&lt;=1),20,IF(AND(AL50&lt;=1,AN50&lt;=0.2),21,IF(AND(AL50&lt;=1,AN50&lt;=0.4),22,IF(AND(AL50&lt;=1,AN50&lt;=0.6),23,IF(AND(AL50&lt;=1,AN50&lt;=0.8),24,IF(AND(AL50&lt;=1,AN50&lt;=1),25,""))))))))))))))))))))))))))</f>
        <v/>
      </c>
      <c r="B50" s="175">
        <f>IF(A50="","",1/100)</f>
        <v/>
      </c>
      <c r="C50" s="175">
        <f>IFERROR(A50+B50,"")</f>
        <v/>
      </c>
      <c r="D50" s="580" t="n">
        <v>13</v>
      </c>
      <c r="E50" s="237" t="n"/>
      <c r="F50" s="679" t="n"/>
      <c r="G50" s="679" t="n"/>
      <c r="H50" s="679" t="n"/>
      <c r="I50" s="564" t="n"/>
      <c r="J50" s="679" t="n"/>
      <c r="K50" s="681">
        <f>IF(I50&lt;=0,"",IF(I50&lt;=2,"Muy Baja",IF(I50&lt;=24,"Baja",IF(I50&lt;=500,"Media",IF(I50&lt;=5000,"Alta",IF(I50&gt;5000,"Muy Alta"))))))</f>
        <v/>
      </c>
      <c r="L50" s="549">
        <f>IF(K50="","",IF(K50="Muy Baja",0.2,IF(K50="Baja",0.4,IF(K50="Media",0.6,IF(K50="Alta",0.8,IF(K50="Muy Alta",1,))))))</f>
        <v/>
      </c>
      <c r="M50" s="681" t="n"/>
      <c r="N50" s="681">
        <f>IF(OR(M50=CRITERIOS!$C$182,M50=CRITERIOS!$D$182),"Leve",IF(OR(M50=CRITERIOS!$C$183,M50=CRITERIOS!$D$183),"Menor",IF(OR(M50=CRITERIOS!$C$184,M50=CRITERIOS!$D$184),"Moderado",IF(OR(M50=CRITERIOS!$C$185,M50=CRITERIOS!$D$185),"Mayor",IF(OR(M50=CRITERIOS!$C$186,M50=CRITERIOS!$D$186),"Catastrófico","")))))</f>
        <v/>
      </c>
      <c r="O50" s="549">
        <f>IF(N50="","",IF(N50="Leve",0.2,IF(N50="Menor",0.4,IF(N50="Moderado",0.6,IF(N50="Mayor",0.8,IF(N50="Catastrófico",1,))))))</f>
        <v/>
      </c>
      <c r="P50" s="548">
        <f>IF(OR(AND(K50="Muy Baja",N50="Leve"),AND(K50="Muy Baja",N50="Menor"),AND(K50="Baja",N50="Leve")),"BAJO",IF(OR(AND(K50="Muy baja",N50="Moderado"),AND(K50="Baja",N50="Menor"),AND(K50="Baja",N50="Moderado"),AND(K50="Media",N50="Leve"),AND(K50="Media",N50="Menor"),AND(K50="Media",N50="Moderado"),AND(K50="Alta",N50="Leve"),AND(K50="Alta",N50="Menor")),"MODERADO",IF(OR(AND(K50="Muy Baja",N50="Mayor"),AND(K50="Baja",N50="Mayor"),AND(K50="Media",N50="Mayor"),AND(K50="Alta",N50="Moderado"),AND(K50="Alta",N50="Mayor"),AND(K50="Muy Alta",N50="Leve"),AND(K50="Muy Alta",N50="Menor"),AND(K50="Muy Alta",N50="Moderado"),YJ50="Muy Alta",N50="Mayor"),"ALTO",IF(OR(AND(K50="Muy Baja",N50="Catastrófico"),AND(K50="Baja",N50="Catastrófico"),AND(K50="Media",N50="Catastrófico"),AND(K50="Alta",N50="Catastrófico"),AND(K50="Muy Alta",N50="Catastrófico")),"EXTREMO",""))))</f>
        <v/>
      </c>
      <c r="Q50" s="679" t="n"/>
      <c r="R50" s="679" t="n"/>
      <c r="S50" s="766" t="n"/>
      <c r="T50" s="679" t="n"/>
      <c r="U50" s="681" t="n"/>
      <c r="V50" s="681" t="n"/>
      <c r="W50" s="681">
        <f>IF(OR(U50="PREVENTIVO",U50="DETECTIVO"),"PROBABILIDAD",IF(U50="CORRECTIVO","IMPACTO",""))</f>
        <v/>
      </c>
      <c r="X50" s="681">
        <f>IF(AND(U50="PREVENTIVO",V50="AUTOMÁTICO"),"50%",IF(AND(U50="PREVENTIVO",V50="MANUAL"),"40%",IF(AND(U50="DETECTIVO",V50="AUTOMÁTICO"),"40%",IF(AND(U50="DETECTIVO",V50="MANUAL"),"30%",IF(AND(U50="CORRECTIVO",V50="AUTOMÁTICO"),"35%",IF(AND(U50="CORRECTIVO",V50="MANUAL"),"25%",""))))))</f>
        <v/>
      </c>
      <c r="Y50" s="241">
        <f>IFERROR(IF(W50="Probabilidad",(L50-(L50*X50)),IF(W50="Impacto",L50,"")),"")</f>
        <v/>
      </c>
      <c r="Z50" s="241">
        <f>IFERROR(IF(Y50="","",IF(Y50&lt;=0.2,"MUY BAJA",IF(Y50&lt;=0.4,"BAJA",IF(Y50&lt;=0.6,"MEDIA",IF(Y50&lt;=0.8,"ALTA",IF(Y50=1,"MUY ALTA")))))),"")</f>
        <v/>
      </c>
      <c r="AA50" s="241">
        <f>IFERROR(IF(W50="Impacto",(O50-(O50*X50)),IF(W50="Probabilidad",O50,"")),"")</f>
        <v/>
      </c>
      <c r="AB50" s="241">
        <f>IFERROR(IF(AA50="","",IF(AA50&lt;=0.2,"LEVE",IF(AA50&lt;=0.4,"MENOR",IF(AA50&lt;=0.6,"MODERADO",IF(AA50&lt;=0.8,"MAYOR",IF(AA50=1,"CATASTRÓFICO")))))),"")</f>
        <v/>
      </c>
      <c r="AC50" s="548">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
      </c>
      <c r="AD50" s="681" t="n"/>
      <c r="AE50" s="681" t="n"/>
      <c r="AF50" s="681" t="n"/>
      <c r="AG50" s="681" t="n"/>
      <c r="AH50" s="787" t="n"/>
      <c r="AI50" s="787" t="n"/>
      <c r="AJ50" s="681" t="n"/>
      <c r="AK50" s="681" t="n"/>
      <c r="AL50" s="581">
        <f>IF(Y50="","",MIN(Y50:Y54))</f>
        <v/>
      </c>
      <c r="AM50" s="581">
        <f>IFERROR(IF(AL50="","",IF(Y50&lt;=0.2,"MUY BAJA",IF(AL50&lt;=0.4,"BAJA",IF(AL50&lt;=0.6,"MEDIA",IF(AL50&lt;=0.8,"ALTA",IF(AL50=1,"MUY ALTA")))))),"")</f>
        <v/>
      </c>
      <c r="AN50" s="581">
        <f>IF(AA50="","",MIN(AA50:AA54))</f>
        <v/>
      </c>
      <c r="AO50" s="581">
        <f>IFERROR(IF(AN50="","",IF(AN50&lt;=0.2,"LEVE",IF(AN50&lt;=0.4,"MENOR",IF(AN50&lt;=0.6,"MODERADO",IF(AN50&lt;=0.8,"MAYOR",IF(AN50=1,"CATASTRÓFICO")))))),"")</f>
        <v/>
      </c>
      <c r="AP50" s="548">
        <f>IFERROR(IF(OR(AND(AM50="Muy Baja",AO50="Leve"),AND(AM50="Muy Baja",AO50="Menor"),AND(AM50="Baja",AO50="Leve")),"BAJO",IF(OR(AND(AM50="Muy baja",AO50="Moderado"),AND(AM50="Baja",AO50="Menor"),AND(AM50="Baja",AO50="Moderado"),AND(AM50="Media",AO50="Leve"),AND(AM50="Media",AO50="Menor"),AND(AM50="Media",AO50="Moderado"),AND(AM50="Alta",AO50="Leve"),AND(AM50="Alta",AO50="Menor")),"MODERADO",IF(OR(AND(AM50="Muy Baja",AO50="Mayor"),AND(AM50="Baja",AO50="Mayor"),AND(AM50="Media",AO50="Mayor"),AND(AM50="Alta",AO50="Moderado"),AND(AM50="Alta",AO50="Mayor"),AND(AM50="Muy Alta",AO50="Leve"),AND(AM50="Muy Alta",AO50="Menor"),AND(AM50="Muy Alta",AO50="Moderado"),AND(AM50="Muy Alta",AO50="Mayor")),"ALTO",IF(OR(AND(AM50="Muy Baja",AO50="Catastrófico"),AND(AM50="Baja",AO50="Catastrófico"),AND(AM50="Media",AO50="Catastrófico"),AND(AM50="Alta",AO50="Catastrófico"),AND(AM50="Muy Alta",AO50="Catastrófico")),"EXTREMO","")))),"")</f>
        <v/>
      </c>
      <c r="AQ50" s="526" t="n"/>
      <c r="AR50" s="681" t="n"/>
      <c r="AS50" s="517" t="n"/>
      <c r="AT50" s="681" t="n"/>
      <c r="AU50" s="517" t="n"/>
      <c r="AV50" s="681" t="n"/>
      <c r="AW50" s="517" t="n"/>
      <c r="AX50" s="681" t="n"/>
      <c r="AY50" s="517" t="n"/>
      <c r="AZ50" s="681" t="n"/>
      <c r="BA50" s="517" t="n"/>
      <c r="BB50" s="765" t="n"/>
      <c r="BC50" s="517" t="n"/>
      <c r="BD50" s="681" t="n"/>
      <c r="BM50" s="678" t="n"/>
      <c r="BN50" s="678" t="n"/>
      <c r="BO50" s="244" t="n"/>
    </row>
    <row r="51" hidden="1" ht="18.75" customHeight="1">
      <c r="E51" s="237" t="n"/>
      <c r="Q51" s="679" t="n"/>
      <c r="R51" s="679" t="n"/>
      <c r="S51" s="766" t="n"/>
      <c r="T51" s="679" t="n"/>
      <c r="U51" s="681" t="n"/>
      <c r="V51" s="681" t="n"/>
      <c r="W51" s="681">
        <f>IF(OR(U51="PREVENTIVO",U51="DETECTIVO"),"PROBABILIDAD",IF(U51="CORRECTIVO","IMPACTO",""))</f>
        <v/>
      </c>
      <c r="X51" s="681">
        <f>IF(AND(U51="PREVENTIVO",V51="AUTOMÁTICO"),"50%",IF(AND(U51="PREVENTIVO",V51="MANUAL"),"40%",IF(AND(U51="DETECTIVO",V51="AUTOMÁTICO"),"40%",IF(AND(U51="DETECTIVO",V51="MANUAL"),"30%",IF(AND(U51="CORRECTIVO",V51="AUTOMÁTICO"),"35%",IF(AND(U51="CORRECTIVO",V51="MANUAL"),"25%",""))))))</f>
        <v/>
      </c>
      <c r="Y51" s="549">
        <f>IFERROR(IF(AND(W50="Probabilidad",W51="Probabilidad"),(Y50-(Y50*X51)),IF(W51="Probabilidad",(L50-(L50*X51)),IF(W51="Impacto",Y50,""))),"")</f>
        <v/>
      </c>
      <c r="Z51" s="241">
        <f>IFERROR(IF(Y51="","",IF(Y51&lt;=0.2,"MUY BAJA",IF(Y51&lt;=0.4,"BAJA",IF(Y51&lt;=0.6,"MEDIA",IF(Y51&lt;=0.8,"ALTA",IF(Y51=1,"MUY ALTA")))))),"")</f>
        <v/>
      </c>
      <c r="AA51" s="241">
        <f>IFERROR(IF(AND(W50="Impacto",W51="Impacto"),(AA50-(AA50*X51)),IF(W51="Impacto",(O50-(+O50*X51)),IF(W51="Probabilidad",AA50,""))),"")</f>
        <v/>
      </c>
      <c r="AB51" s="241">
        <f>IFERROR(IF(AA51="","",IF(AA51&lt;=0.2,"LEVE",IF(AA51&lt;=0.4,"MENOR",IF(AA51&lt;=0.6,"MODERADO",IF(AA51&lt;=0.8,"MAYOR",IF(AA51=1,"CATASTRÓFICO")))))),"")</f>
        <v/>
      </c>
      <c r="AC51" s="548">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D51" s="681" t="n"/>
      <c r="AE51" s="681" t="n"/>
      <c r="AF51" s="681" t="n"/>
      <c r="AG51" s="681" t="n"/>
      <c r="AH51" s="787" t="n"/>
      <c r="AI51" s="787" t="n"/>
      <c r="AJ51" s="681" t="n"/>
      <c r="AK51" s="681" t="n"/>
      <c r="BE51" s="515" t="n"/>
      <c r="BF51" s="515" t="n"/>
      <c r="BM51" s="678" t="n"/>
      <c r="BN51" s="678" t="n"/>
      <c r="BO51" s="244" t="n"/>
    </row>
    <row r="52" hidden="1" ht="18.75" customHeight="1">
      <c r="E52" s="237" t="n"/>
      <c r="Q52" s="679" t="n"/>
      <c r="R52" s="679" t="n"/>
      <c r="S52" s="766" t="n"/>
      <c r="T52" s="679" t="n"/>
      <c r="U52" s="681" t="n"/>
      <c r="V52" s="681" t="n"/>
      <c r="W52" s="681">
        <f>IF(OR(U52="PREVENTIVO",U52="DETECTIVO"),"PROBABILIDAD",IF(U52="CORRECTIVO","IMPACTO",""))</f>
        <v/>
      </c>
      <c r="X52" s="681">
        <f>IF(AND(U52="PREVENTIVO",V52="AUTOMÁTICO"),"50%",IF(AND(U52="PREVENTIVO",V52="MANUAL"),"40%",IF(AND(U52="DETECTIVO",V52="AUTOMÁTICO"),"40%",IF(AND(U52="DETECTIVO",V52="MANUAL"),"30%",IF(AND(U52="CORRECTIVO",V52="AUTOMÁTICO"),"35%",IF(AND(U52="CORRECTIVO",V52="MANUAL"),"25%",""))))))</f>
        <v/>
      </c>
      <c r="Y52" s="549">
        <f>IFERROR(IF(AND(W51="Probabilidad",W52="Probabilidad"),(Y51-(Y51*X52)),IF(AND(W51="Impacto",W52="Probabilidad"),(Y50-(Y50*X52)),IF(W52="Impacto",Y51,""))),"")</f>
        <v/>
      </c>
      <c r="Z52" s="241">
        <f>IFERROR(IF(Y52="","",IF(Y52&lt;=0.2,"MUY BAJA",IF(Y52&lt;=0.4,"BAJA",IF(Y52&lt;=0.6,"MEDIA",IF(Y52&lt;=0.8,"ALTA",IF(Y52=1,"MUY ALTA")))))),"")</f>
        <v/>
      </c>
      <c r="AA52" s="241">
        <f>IFERROR(IF(AND(W51="Impacto",W52="Impacto"),(AA51-(AA51*X52)),IF(AND(W51="Probabilidad",W52="Impacto"),(AA50-(AA50*X52)),IF(W52="Probabilidad",AA51,""))),"")</f>
        <v/>
      </c>
      <c r="AB52" s="241">
        <f>IFERROR(IF(AA52="","",IF(AA52&lt;=0.2,"LEVE",IF(AA52&lt;=0.4,"MENOR",IF(AA52&lt;=0.6,"MODERADO",IF(AA52&lt;=0.8,"MAYOR",IF(AA52=1,"CATASTRÓFICO")))))),"")</f>
        <v/>
      </c>
      <c r="AC52" s="548">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681" t="n"/>
      <c r="AE52" s="681" t="n"/>
      <c r="AF52" s="681" t="n"/>
      <c r="AG52" s="681" t="n"/>
      <c r="AH52" s="787" t="n"/>
      <c r="AI52" s="787" t="n"/>
      <c r="AJ52" s="681" t="n"/>
      <c r="AK52" s="681" t="n"/>
      <c r="BM52" s="678" t="n"/>
      <c r="BN52" s="678" t="n"/>
      <c r="BO52" s="244" t="n"/>
    </row>
    <row r="53" hidden="1" ht="18.75" customHeight="1">
      <c r="E53" s="237" t="n"/>
      <c r="Q53" s="679" t="n"/>
      <c r="R53" s="679" t="n"/>
      <c r="S53" s="766" t="n"/>
      <c r="T53" s="679" t="n"/>
      <c r="U53" s="681" t="n"/>
      <c r="V53" s="681" t="n"/>
      <c r="W53" s="681" t="n"/>
      <c r="X53" s="681" t="n"/>
      <c r="Y53" s="549">
        <f>IFERROR(IF(AND(W52="Probabilidad",W53="Probabilidad"),(Y52-(Y52*X53)),IF(AND(W52="Impacto",W53="Probabilidad"),(Y51-(Y51*X53)),IF(W53="Impacto",Y52,""))),"")</f>
        <v/>
      </c>
      <c r="Z53" s="241">
        <f>IFERROR(IF(Y53="","",IF(Y53&lt;=0.2,"MUY BAJA",IF(Y53&lt;=0.4,"BAJA",IF(Y53&lt;=0.6,"MEDIA",IF(Y53&lt;=0.8,"ALTA",IF(Y53=1,"MUY ALTA")))))),"")</f>
        <v/>
      </c>
      <c r="AA53" s="241">
        <f>IFERROR(IF(AND(W52="Impacto",W53="Impacto"),(AA52-(AA52*X53)),IF(AND(W52="Probabilidad",W53="Impacto"),(AA51-(AA51*X53)),IF(W53="Probabilidad",AA52,""))),"")</f>
        <v/>
      </c>
      <c r="AB53" s="241" t="n"/>
      <c r="AC53" s="548" t="n"/>
      <c r="AD53" s="681" t="n"/>
      <c r="AE53" s="681" t="n"/>
      <c r="AF53" s="681" t="n"/>
      <c r="AG53" s="681" t="n"/>
      <c r="AH53" s="787" t="n"/>
      <c r="AI53" s="787" t="n"/>
      <c r="AJ53" s="681" t="n"/>
      <c r="AK53" s="681" t="n"/>
      <c r="BM53" s="678" t="n"/>
      <c r="BN53" s="678" t="n"/>
      <c r="BO53" s="244" t="n"/>
    </row>
    <row r="54" hidden="1" ht="18.75" customHeight="1">
      <c r="E54" s="237" t="n"/>
      <c r="Q54" s="679" t="n"/>
      <c r="R54" s="679" t="n"/>
      <c r="S54" s="766" t="n"/>
      <c r="T54" s="679" t="n"/>
      <c r="U54" s="681" t="n"/>
      <c r="V54" s="681" t="n"/>
      <c r="W54" s="681" t="n"/>
      <c r="X54" s="681" t="n"/>
      <c r="Y54" s="549">
        <f>IFERROR(IF(AND(W53="Probabilidad",W54="Probabilidad"),(Y53-(Y53*X54)),IF(AND(W53="Impacto",W54="Probabilidad"),(Y52-(Y52*X54)),IF(W54="Impacto",Y53,""))),"")</f>
        <v/>
      </c>
      <c r="Z54" s="241">
        <f>IFERROR(IF(Y54="","",IF(Y54&lt;=0.2,"MUY BAJA",IF(Y54&lt;=0.4,"BAJA",IF(Y54&lt;=0.6,"MEDIA",IF(Y54&lt;=0.8,"ALTA",IF(Y54=1,"MUY ALTA")))))),"")</f>
        <v/>
      </c>
      <c r="AA54" s="241">
        <f>IFERROR(IF(AND(W53="Impacto",W54="Impacto"),(AA53-(AA53*X54)),IF(AND(W53="Probabilidad",W54="Impacto"),(AA52-(AA52*X54)),IF(W54="Probabilidad",AA53,""))),"")</f>
        <v/>
      </c>
      <c r="AB54" s="241" t="n"/>
      <c r="AC54" s="548" t="n"/>
      <c r="AD54" s="681" t="n"/>
      <c r="AE54" s="681" t="n"/>
      <c r="AF54" s="681" t="n"/>
      <c r="AG54" s="681" t="n"/>
      <c r="AH54" s="787" t="n"/>
      <c r="AI54" s="787" t="n"/>
      <c r="AJ54" s="681" t="n"/>
      <c r="AK54" s="681" t="n"/>
      <c r="BM54" s="678" t="n"/>
      <c r="BN54" s="678" t="n"/>
      <c r="BO54" s="244" t="n"/>
    </row>
    <row r="55" hidden="1" ht="16.5" customHeight="1">
      <c r="A55" s="175">
        <f>IF(OR(AL55=0,AN55=0),"",IF(AND(AL55&lt;=0.2,AN55&lt;=0.2),1,IF(AND(AL55&lt;=0.2,AN55&lt;=0.4),2,IF(AND(AL55&lt;=0.2,AN55&lt;=0.6),3,IF(AND(AL55&lt;=0.2,AN55&lt;=0.8),4,IF(AND(AL55&lt;=0.2,AN55&lt;=1),5,IF(AND(AL55&lt;=0.4,AN55&lt;=0.2),6,IF(AND(AL55&lt;=0.4,AN55&lt;=0.4),7,IF(AND(AL55&lt;=0.4,AN55&lt;=0.6),8,IF(AND(AL55&lt;=0.4,AN55&lt;=0.8),9,IF(AND(AL55&lt;=0.4,AN55&lt;=1),10,IF(AND(AL55&lt;=0.6,AN55&lt;=0.2),11,IF(AND(AL55&lt;=0.6,AN55&lt;=0.4),12,IF(AND(AL55&lt;=0.6,AN55&lt;=0.6),13,IF(AND(AL55&lt;=0.6,AN55&lt;=0.8),14,IF(AND(AL55&lt;=0.6,AN55&lt;=1),15,IF(AND(AL55&lt;=0.8,AN55&lt;=0.2),16,IF(AND(AL55&lt;=0.8,AN55&lt;=0.4),17,IF(AND(AL55&lt;=0.8,AN55&lt;=0.6),18,IF(AND(AL55&lt;=0.8,AN55&lt;=0.8),19,IF(AND(AL55&lt;=0.8,AN55&lt;=1),20,IF(AND(AL55&lt;=1,AN55&lt;=0.2),21,IF(AND(AL55&lt;=1,AN55&lt;=0.4),22,IF(AND(AL55&lt;=1,AN55&lt;=0.6),23,IF(AND(AL55&lt;=1,AN55&lt;=0.8),24,IF(AND(AL55&lt;=1,AN55&lt;=1),25,""))))))))))))))))))))))))))</f>
        <v/>
      </c>
      <c r="B55" s="175">
        <f>IF(A55="","",1/100)</f>
        <v/>
      </c>
      <c r="C55" s="175">
        <f>IFERROR(A55+B55,"")</f>
        <v/>
      </c>
      <c r="D55" s="580" t="n">
        <v>14</v>
      </c>
      <c r="E55" s="237" t="n"/>
      <c r="F55" s="679" t="n"/>
      <c r="G55" s="679" t="n"/>
      <c r="H55" s="679" t="n"/>
      <c r="I55" s="564" t="n"/>
      <c r="J55" s="679" t="n"/>
      <c r="K55" s="681">
        <f>IF(I55&lt;=0,"",IF(I55&lt;=2,"Muy Baja",IF(I55&lt;=24,"Baja",IF(I55&lt;=500,"Media",IF(I55&lt;=5000,"Alta",IF(I55&gt;5000,"Muy Alta"))))))</f>
        <v/>
      </c>
      <c r="L55" s="549">
        <f>IF(K55="","",IF(K55="Muy Baja",0.2,IF(K55="Baja",0.4,IF(K55="Media",0.6,IF(K55="Alta",0.8,IF(K55="Muy Alta",1,))))))</f>
        <v/>
      </c>
      <c r="M55" s="681" t="n"/>
      <c r="N55" s="681">
        <f>IF(OR(M55=CRITERIOS!$C$182,M55=CRITERIOS!$D$182),"Leve",IF(OR(M55=CRITERIOS!$C$183,M55=CRITERIOS!$D$183),"Menor",IF(OR(M55=CRITERIOS!$C$184,M55=CRITERIOS!$D$184),"Moderado",IF(OR(M55=CRITERIOS!$C$185,M55=CRITERIOS!$D$185),"Mayor",IF(OR(M55=CRITERIOS!$C$186,M55=CRITERIOS!$D$186),"Catastrófico","")))))</f>
        <v/>
      </c>
      <c r="O55" s="549">
        <f>IF(N55="","",IF(N55="Leve",0.2,IF(N55="Menor",0.4,IF(N55="Moderado",0.6,IF(N55="Mayor",0.8,IF(N55="Catastrófico",1,))))))</f>
        <v/>
      </c>
      <c r="P55" s="548">
        <f>IF(OR(AND(K55="Muy Baja",N55="Leve"),AND(K55="Muy Baja",N55="Menor"),AND(K55="Baja",N55="Leve")),"BAJO",IF(OR(AND(K55="Muy baja",N55="Moderado"),AND(K55="Baja",N55="Menor"),AND(K55="Baja",N55="Moderado"),AND(K55="Media",N55="Leve"),AND(K55="Media",N55="Menor"),AND(K55="Media",N55="Moderado"),AND(K55="Alta",N55="Leve"),AND(K55="Alta",N55="Menor")),"MODERADO",IF(OR(AND(K55="Muy Baja",N55="Mayor"),AND(K55="Baja",N55="Mayor"),AND(K55="Media",N55="Mayor"),AND(K55="Alta",N55="Moderado"),AND(K55="Alta",N55="Mayor"),AND(K55="Muy Alta",N55="Leve"),AND(K55="Muy Alta",N55="Menor"),AND(K55="Muy Alta",N55="Moderado"),YJ55="Muy Alta",N55="Mayor"),"ALTO",IF(OR(AND(K55="Muy Baja",N55="Catastrófico"),AND(K55="Baja",N55="Catastrófico"),AND(K55="Media",N55="Catastrófico"),AND(K55="Alta",N55="Catastrófico"),AND(K55="Muy Alta",N55="Catastrófico")),"EXTREMO",""))))</f>
        <v/>
      </c>
      <c r="Q55" s="679" t="n"/>
      <c r="R55" s="679" t="n"/>
      <c r="S55" s="766" t="n"/>
      <c r="T55" s="679" t="n"/>
      <c r="U55" s="681" t="n"/>
      <c r="V55" s="681" t="n"/>
      <c r="W55" s="681">
        <f>IF(OR(U55="PREVENTIVO",U55="DETECTIVO"),"PROBABILIDAD",IF(U55="CORRECTIVO","IMPACTO",""))</f>
        <v/>
      </c>
      <c r="X55" s="681">
        <f>IF(AND(U55="PREVENTIVO",V55="AUTOMÁTICO"),"50%",IF(AND(U55="PREVENTIVO",V55="MANUAL"),"40%",IF(AND(U55="DETECTIVO",V55="AUTOMÁTICO"),"40%",IF(AND(U55="DETECTIVO",V55="MANUAL"),"30%",IF(AND(U55="CORRECTIVO",V55="AUTOMÁTICO"),"35%",IF(AND(U55="CORRECTIVO",V55="MANUAL"),"25%",""))))))</f>
        <v/>
      </c>
      <c r="Y55" s="241">
        <f>IFERROR(IF(W55="Probabilidad",(L55-(L55*X55)),IF(W55="Impacto",L55,"")),"")</f>
        <v/>
      </c>
      <c r="Z55" s="241">
        <f>IFERROR(IF(Y55="","",IF(Y55&lt;=0.2,"MUY BAJA",IF(Y55&lt;=0.4,"BAJA",IF(Y55&lt;=0.6,"MEDIA",IF(Y55&lt;=0.8,"ALTA",IF(Y55=1,"MUY ALTA")))))),"")</f>
        <v/>
      </c>
      <c r="AA55" s="241">
        <f>IFERROR(IF(W55="Impacto",(O55-(O55*X55)),IF(W55="Probabilidad",O55,"")),"")</f>
        <v/>
      </c>
      <c r="AB55" s="241">
        <f>IFERROR(IF(AA55="","",IF(AA55&lt;=0.2,"LEVE",IF(AA55&lt;=0.4,"MENOR",IF(AA55&lt;=0.6,"MODERADO",IF(AA55&lt;=0.8,"MAYOR",IF(AA55=1,"CATASTRÓFICO")))))),"")</f>
        <v/>
      </c>
      <c r="AC55" s="548">
        <f>IFERROR(IF(OR(AND(Z55="Muy Baja",AB55="Leve"),AND(Z55="Muy Baja",AB55="Menor"),AND(Z55="Baja",AB55="Leve")),"BAJO",IF(OR(AND(Z55="Muy baja",AB55="Moderado"),AND(Z55="Baja",AB55="Menor"),AND(Z55="Baja",AB55="Moderado"),AND(Z55="Media",AB55="Leve"),AND(Z55="Media",AB55="Menor"),AND(Z55="Media",AB55="Moderado"),AND(Z55="Alta",AB55="Leve"),AND(Z55="Alta",AB55="Menor")),"MODERADO",IF(OR(AND(Z55="Muy Baja",AB55="Mayor"),AND(Z55="Baja",AB55="Mayor"),AND(Z55="Media",AB55="Mayor"),AND(Z55="Alta",AB55="Moderado"),AND(Z55="Alta",AB55="Mayor"),AND(Z55="Muy Alta",AB55="Leve"),AND(Z55="Muy Alta",AB55="Menor"),AND(Z55="Muy Alta",AB55="Moderado"),AND(Z55="Muy Alta",AB55="Mayor")),"ALTO",IF(OR(AND(Z55="Muy Baja",AB55="Catastrófico"),AND(Z55="Baja",AB55="Catastrófico"),AND(Z55="Media",AB55="Catastrófico"),AND(Z55="Alta",AB55="Catastrófico"),AND(Z55="Muy Alta",AB55="Catastrófico")),"EXTREMO","")))),"")</f>
        <v/>
      </c>
      <c r="AD55" s="681" t="n"/>
      <c r="AE55" s="681" t="n"/>
      <c r="AF55" s="681" t="n"/>
      <c r="AG55" s="681" t="n"/>
      <c r="AH55" s="787" t="n"/>
      <c r="AI55" s="787" t="n"/>
      <c r="AJ55" s="681" t="n"/>
      <c r="AK55" s="681" t="n"/>
      <c r="AL55" s="581">
        <f>IF(Y55="","",MIN(Y55:Y59))</f>
        <v/>
      </c>
      <c r="AM55" s="581">
        <f>IFERROR(IF(AL55="","",IF(Y55&lt;=0.2,"MUY BAJA",IF(AL55&lt;=0.4,"BAJA",IF(AL55&lt;=0.6,"MEDIA",IF(AL55&lt;=0.8,"ALTA",IF(AL55=1,"MUY ALTA")))))),"")</f>
        <v/>
      </c>
      <c r="AN55" s="581">
        <f>IF(AA55="","",MIN(AA55:AA59))</f>
        <v/>
      </c>
      <c r="AO55" s="581">
        <f>IFERROR(IF(AN55="","",IF(AN55&lt;=0.2,"LEVE",IF(AN55&lt;=0.4,"MENOR",IF(AN55&lt;=0.6,"MODERADO",IF(AN55&lt;=0.8,"MAYOR",IF(AN55=1,"CATASTRÓFICO")))))),"")</f>
        <v/>
      </c>
      <c r="AP55" s="548">
        <f>IFERROR(IF(OR(AND(AM55="Muy Baja",AO55="Leve"),AND(AM55="Muy Baja",AO55="Menor"),AND(AM55="Baja",AO55="Leve")),"BAJO",IF(OR(AND(AM55="Muy baja",AO55="Moderado"),AND(AM55="Baja",AO55="Menor"),AND(AM55="Baja",AO55="Moderado"),AND(AM55="Media",AO55="Leve"),AND(AM55="Media",AO55="Menor"),AND(AM55="Media",AO55="Moderado"),AND(AM55="Alta",AO55="Leve"),AND(AM55="Alta",AO55="Menor")),"MODERADO",IF(OR(AND(AM55="Muy Baja",AO55="Mayor"),AND(AM55="Baja",AO55="Mayor"),AND(AM55="Media",AO55="Mayor"),AND(AM55="Alta",AO55="Moderado"),AND(AM55="Alta",AO55="Mayor"),AND(AM55="Muy Alta",AO55="Leve"),AND(AM55="Muy Alta",AO55="Menor"),AND(AM55="Muy Alta",AO55="Moderado"),AND(AM55="Muy Alta",AO55="Mayor")),"ALTO",IF(OR(AND(AM55="Muy Baja",AO55="Catastrófico"),AND(AM55="Baja",AO55="Catastrófico"),AND(AM55="Media",AO55="Catastrófico"),AND(AM55="Alta",AO55="Catastrófico"),AND(AM55="Muy Alta",AO55="Catastrófico")),"EXTREMO","")))),"")</f>
        <v/>
      </c>
      <c r="AQ55" s="526" t="n"/>
      <c r="AR55" s="681" t="n"/>
      <c r="AS55" s="517" t="n"/>
      <c r="AT55" s="681" t="n"/>
      <c r="AU55" s="517" t="n"/>
      <c r="AV55" s="681" t="n"/>
      <c r="AW55" s="517" t="n"/>
      <c r="AX55" s="681" t="n"/>
      <c r="AY55" s="517" t="n"/>
      <c r="AZ55" s="681" t="n"/>
      <c r="BA55" s="517" t="n"/>
      <c r="BB55" s="765" t="n"/>
      <c r="BC55" s="517" t="n"/>
      <c r="BD55" s="681" t="n"/>
      <c r="BM55" s="678" t="n"/>
      <c r="BN55" s="678" t="n"/>
      <c r="BO55" s="244" t="n"/>
    </row>
    <row r="56" hidden="1" ht="18.75" customHeight="1">
      <c r="E56" s="237" t="n"/>
      <c r="Q56" s="679" t="n"/>
      <c r="R56" s="679" t="n"/>
      <c r="S56" s="766" t="n"/>
      <c r="T56" s="679" t="n"/>
      <c r="U56" s="681" t="n"/>
      <c r="V56" s="681" t="n"/>
      <c r="W56" s="681">
        <f>IF(OR(U56="PREVENTIVO",U56="DETECTIVO"),"PROBABILIDAD",IF(U56="CORRECTIVO","IMPACTO",""))</f>
        <v/>
      </c>
      <c r="X56" s="681">
        <f>IF(AND(U56="PREVENTIVO",V56="AUTOMÁTICO"),"50%",IF(AND(U56="PREVENTIVO",V56="MANUAL"),"40%",IF(AND(U56="DETECTIVO",V56="AUTOMÁTICO"),"40%",IF(AND(U56="DETECTIVO",V56="MANUAL"),"30%",IF(AND(U56="CORRECTIVO",V56="AUTOMÁTICO"),"35%",IF(AND(U56="CORRECTIVO",V56="MANUAL"),"25%",""))))))</f>
        <v/>
      </c>
      <c r="Y56" s="549">
        <f>IFERROR(IF(AND(W55="Probabilidad",W56="Probabilidad"),(Y55-(Y55*X56)),IF(W56="Probabilidad",(L55-(L55*X56)),IF(W56="Impacto",Y55,""))),"")</f>
        <v/>
      </c>
      <c r="Z56" s="241">
        <f>IFERROR(IF(Y56="","",IF(Y56&lt;=0.2,"MUY BAJA",IF(Y56&lt;=0.4,"BAJA",IF(Y56&lt;=0.6,"MEDIA",IF(Y56&lt;=0.8,"ALTA",IF(Y56=1,"MUY ALTA")))))),"")</f>
        <v/>
      </c>
      <c r="AA56" s="241">
        <f>IFERROR(IF(AND(W55="Impacto",W56="Impacto"),(AA55-(AA55*X56)),IF(W56="Impacto",(O55-(+O55*X56)),IF(W56="Probabilidad",AA55,""))),"")</f>
        <v/>
      </c>
      <c r="AB56" s="241">
        <f>IFERROR(IF(AA56="","",IF(AA56&lt;=0.2,"LEVE",IF(AA56&lt;=0.4,"MENOR",IF(AA56&lt;=0.6,"MODERADO",IF(AA56&lt;=0.8,"MAYOR",IF(AA56=1,"CATASTRÓFICO")))))),"")</f>
        <v/>
      </c>
      <c r="AC56" s="548">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D56" s="681" t="n"/>
      <c r="AE56" s="681" t="n"/>
      <c r="AF56" s="681" t="n"/>
      <c r="AG56" s="681" t="n"/>
      <c r="AH56" s="787" t="n"/>
      <c r="AI56" s="787" t="n"/>
      <c r="AJ56" s="681" t="n"/>
      <c r="AK56" s="681" t="n"/>
      <c r="BE56" s="515" t="n"/>
      <c r="BF56" s="515" t="n"/>
      <c r="BM56" s="678" t="n"/>
      <c r="BN56" s="678" t="n"/>
      <c r="BO56" s="244" t="n"/>
    </row>
    <row r="57" hidden="1" ht="18.75" customHeight="1">
      <c r="E57" s="237" t="n"/>
      <c r="Q57" s="679" t="n"/>
      <c r="R57" s="679" t="n"/>
      <c r="S57" s="766" t="n"/>
      <c r="T57" s="679" t="n"/>
      <c r="U57" s="681" t="n"/>
      <c r="V57" s="681" t="n"/>
      <c r="W57" s="681">
        <f>IF(OR(U57="PREVENTIVO",U57="DETECTIVO"),"PROBABILIDAD",IF(U57="CORRECTIVO","IMPACTO",""))</f>
        <v/>
      </c>
      <c r="X57" s="681">
        <f>IF(AND(U57="PREVENTIVO",V57="AUTOMÁTICO"),"50%",IF(AND(U57="PREVENTIVO",V57="MANUAL"),"40%",IF(AND(U57="DETECTIVO",V57="AUTOMÁTICO"),"40%",IF(AND(U57="DETECTIVO",V57="MANUAL"),"30%",IF(AND(U57="CORRECTIVO",V57="AUTOMÁTICO"),"35%",IF(AND(U57="CORRECTIVO",V57="MANUAL"),"25%",""))))))</f>
        <v/>
      </c>
      <c r="Y57" s="549">
        <f>IFERROR(IF(AND(W56="Probabilidad",W57="Probabilidad"),(Y56-(Y56*X57)),IF(AND(W56="Impacto",W57="Probabilidad"),(Y55-(Y55*X57)),IF(W57="Impacto",Y56,""))),"")</f>
        <v/>
      </c>
      <c r="Z57" s="241">
        <f>IFERROR(IF(Y57="","",IF(Y57&lt;=0.2,"MUY BAJA",IF(Y57&lt;=0.4,"BAJA",IF(Y57&lt;=0.6,"MEDIA",IF(Y57&lt;=0.8,"ALTA",IF(Y57=1,"MUY ALTA")))))),"")</f>
        <v/>
      </c>
      <c r="AA57" s="241">
        <f>IFERROR(IF(AND(W56="Impacto",W57="Impacto"),(AA56-(AA56*X57)),IF(AND(W56="Probabilidad",W57="Impacto"),(AA55-(AA55*X57)),IF(W57="Probabilidad",AA56,""))),"")</f>
        <v/>
      </c>
      <c r="AB57" s="241">
        <f>IFERROR(IF(AA57="","",IF(AA57&lt;=0.2,"LEVE",IF(AA57&lt;=0.4,"MENOR",IF(AA57&lt;=0.6,"MODERADO",IF(AA57&lt;=0.8,"MAYOR",IF(AA57=1,"CATASTRÓFICO")))))),"")</f>
        <v/>
      </c>
      <c r="AC57" s="548">
        <f>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681" t="n"/>
      <c r="AE57" s="681" t="n"/>
      <c r="AF57" s="681" t="n"/>
      <c r="AG57" s="681" t="n"/>
      <c r="AH57" s="787" t="n"/>
      <c r="AI57" s="787" t="n"/>
      <c r="AJ57" s="681" t="n"/>
      <c r="AK57" s="681" t="n"/>
      <c r="BM57" s="678" t="n"/>
      <c r="BN57" s="678" t="n"/>
      <c r="BO57" s="244" t="n"/>
    </row>
    <row r="58" hidden="1" ht="18.75" customHeight="1">
      <c r="E58" s="237" t="n"/>
      <c r="Q58" s="679" t="n"/>
      <c r="R58" s="679" t="n"/>
      <c r="S58" s="766" t="n"/>
      <c r="T58" s="679" t="n"/>
      <c r="U58" s="681" t="n"/>
      <c r="V58" s="681" t="n"/>
      <c r="W58" s="681" t="n"/>
      <c r="X58" s="681" t="n"/>
      <c r="Y58" s="549">
        <f>IFERROR(IF(AND(W57="Probabilidad",W58="Probabilidad"),(Y57-(Y57*X58)),IF(AND(W57="Impacto",W58="Probabilidad"),(Y56-(Y56*X58)),IF(W58="Impacto",Y57,""))),"")</f>
        <v/>
      </c>
      <c r="Z58" s="241">
        <f>IFERROR(IF(Y58="","",IF(Y58&lt;=0.2,"MUY BAJA",IF(Y58&lt;=0.4,"BAJA",IF(Y58&lt;=0.6,"MEDIA",IF(Y58&lt;=0.8,"ALTA",IF(Y58=1,"MUY ALTA")))))),"")</f>
        <v/>
      </c>
      <c r="AA58" s="241">
        <f>IFERROR(IF(AND(W57="Impacto",W58="Impacto"),(AA57-(AA57*X58)),IF(AND(W57="Probabilidad",W58="Impacto"),(AA56-(AA56*X58)),IF(W58="Probabilidad",AA57,""))),"")</f>
        <v/>
      </c>
      <c r="AB58" s="241" t="n"/>
      <c r="AC58" s="548" t="n"/>
      <c r="AD58" s="681" t="n"/>
      <c r="AE58" s="681" t="n"/>
      <c r="AF58" s="681" t="n"/>
      <c r="AG58" s="681" t="n"/>
      <c r="AH58" s="787" t="n"/>
      <c r="AI58" s="787" t="n"/>
      <c r="AJ58" s="681" t="n"/>
      <c r="AK58" s="681" t="n"/>
      <c r="BM58" s="678" t="n"/>
      <c r="BN58" s="678" t="n"/>
      <c r="BO58" s="244" t="n"/>
    </row>
    <row r="59" hidden="1" ht="18.75" customHeight="1">
      <c r="E59" s="237" t="n"/>
      <c r="Q59" s="679" t="n"/>
      <c r="R59" s="679" t="n"/>
      <c r="S59" s="766" t="n"/>
      <c r="T59" s="679" t="n"/>
      <c r="U59" s="681" t="n"/>
      <c r="V59" s="681" t="n"/>
      <c r="W59" s="681" t="n"/>
      <c r="X59" s="681" t="n"/>
      <c r="Y59" s="549">
        <f>IFERROR(IF(AND(W58="Probabilidad",W59="Probabilidad"),(Y58-(Y58*X59)),IF(AND(W58="Impacto",W59="Probabilidad"),(Y57-(Y57*X59)),IF(W59="Impacto",Y58,""))),"")</f>
        <v/>
      </c>
      <c r="Z59" s="241">
        <f>IFERROR(IF(Y59="","",IF(Y59&lt;=0.2,"MUY BAJA",IF(Y59&lt;=0.4,"BAJA",IF(Y59&lt;=0.6,"MEDIA",IF(Y59&lt;=0.8,"ALTA",IF(Y59=1,"MUY ALTA")))))),"")</f>
        <v/>
      </c>
      <c r="AA59" s="241">
        <f>IFERROR(IF(AND(W58="Impacto",W59="Impacto"),(AA58-(AA58*X59)),IF(AND(W58="Probabilidad",W59="Impacto"),(AA57-(AA57*X59)),IF(W59="Probabilidad",AA58,""))),"")</f>
        <v/>
      </c>
      <c r="AB59" s="241" t="n"/>
      <c r="AC59" s="548" t="n"/>
      <c r="AD59" s="681" t="n"/>
      <c r="AE59" s="681" t="n"/>
      <c r="AF59" s="681" t="n"/>
      <c r="AG59" s="681" t="n"/>
      <c r="AH59" s="787" t="n"/>
      <c r="AI59" s="787" t="n"/>
      <c r="AJ59" s="681" t="n"/>
      <c r="AK59" s="681" t="n"/>
      <c r="BM59" s="678" t="n"/>
      <c r="BN59" s="678" t="n"/>
      <c r="BO59" s="244" t="n"/>
    </row>
    <row r="60" hidden="1" ht="16.5" customHeight="1">
      <c r="A60" s="175">
        <f>IF(OR(AL60=0,AN60=0),"",IF(AND(AL60&lt;=0.2,AN60&lt;=0.2),1,IF(AND(AL60&lt;=0.2,AN60&lt;=0.4),2,IF(AND(AL60&lt;=0.2,AN60&lt;=0.6),3,IF(AND(AL60&lt;=0.2,AN60&lt;=0.8),4,IF(AND(AL60&lt;=0.2,AN60&lt;=1),5,IF(AND(AL60&lt;=0.4,AN60&lt;=0.2),6,IF(AND(AL60&lt;=0.4,AN60&lt;=0.4),7,IF(AND(AL60&lt;=0.4,AN60&lt;=0.6),8,IF(AND(AL60&lt;=0.4,AN60&lt;=0.8),9,IF(AND(AL60&lt;=0.4,AN60&lt;=1),10,IF(AND(AL60&lt;=0.6,AN60&lt;=0.2),11,IF(AND(AL60&lt;=0.6,AN60&lt;=0.4),12,IF(AND(AL60&lt;=0.6,AN60&lt;=0.6),13,IF(AND(AL60&lt;=0.6,AN60&lt;=0.8),14,IF(AND(AL60&lt;=0.6,AN60&lt;=1),15,IF(AND(AL60&lt;=0.8,AN60&lt;=0.2),16,IF(AND(AL60&lt;=0.8,AN60&lt;=0.4),17,IF(AND(AL60&lt;=0.8,AN60&lt;=0.6),18,IF(AND(AL60&lt;=0.8,AN60&lt;=0.8),19,IF(AND(AL60&lt;=0.8,AN60&lt;=1),20,IF(AND(AL60&lt;=1,AN60&lt;=0.2),21,IF(AND(AL60&lt;=1,AN60&lt;=0.4),22,IF(AND(AL60&lt;=1,AN60&lt;=0.6),23,IF(AND(AL60&lt;=1,AN60&lt;=0.8),24,IF(AND(AL60&lt;=1,AN60&lt;=1),25,""))))))))))))))))))))))))))</f>
        <v/>
      </c>
      <c r="B60" s="175">
        <f>IF(A60="","",1/100)</f>
        <v/>
      </c>
      <c r="C60" s="175">
        <f>IFERROR(A60+B60,"")</f>
        <v/>
      </c>
      <c r="D60" s="580" t="n">
        <v>15</v>
      </c>
      <c r="E60" s="237" t="n"/>
      <c r="F60" s="679" t="n"/>
      <c r="G60" s="679" t="n"/>
      <c r="H60" s="679" t="n"/>
      <c r="I60" s="564" t="n"/>
      <c r="J60" s="679" t="n"/>
      <c r="K60" s="681">
        <f>IF(I60&lt;=0,"",IF(I60&lt;=2,"Muy Baja",IF(I60&lt;=24,"Baja",IF(I60&lt;=500,"Media",IF(I60&lt;=5000,"Alta",IF(I60&gt;5000,"Muy Alta"))))))</f>
        <v/>
      </c>
      <c r="L60" s="549">
        <f>IF(K60="","",IF(K60="Muy Baja",0.2,IF(K60="Baja",0.4,IF(K60="Media",0.6,IF(K60="Alta",0.8,IF(K60="Muy Alta",1,))))))</f>
        <v/>
      </c>
      <c r="M60" s="681" t="n"/>
      <c r="N60" s="681">
        <f>IF(OR(M60=CRITERIOS!$C$182,M60=CRITERIOS!$D$182),"Leve",IF(OR(M60=CRITERIOS!$C$183,M60=CRITERIOS!$D$183),"Menor",IF(OR(M60=CRITERIOS!$C$184,M60=CRITERIOS!$D$184),"Moderado",IF(OR(M60=CRITERIOS!$C$185,M60=CRITERIOS!$D$185),"Mayor",IF(OR(M60=CRITERIOS!$C$186,M60=CRITERIOS!$D$186),"Catastrófico","")))))</f>
        <v/>
      </c>
      <c r="O60" s="549">
        <f>IF(N60="","",IF(N60="Leve",0.2,IF(N60="Menor",0.4,IF(N60="Moderado",0.6,IF(N60="Mayor",0.8,IF(N60="Catastrófico",1,))))))</f>
        <v/>
      </c>
      <c r="P60" s="548">
        <f>IF(OR(AND(K60="Muy Baja",N60="Leve"),AND(K60="Muy Baja",N60="Menor"),AND(K60="Baja",N60="Leve")),"BAJO",IF(OR(AND(K60="Muy baja",N60="Moderado"),AND(K60="Baja",N60="Menor"),AND(K60="Baja",N60="Moderado"),AND(K60="Media",N60="Leve"),AND(K60="Media",N60="Menor"),AND(K60="Media",N60="Moderado"),AND(K60="Alta",N60="Leve"),AND(K60="Alta",N60="Menor")),"MODERADO",IF(OR(AND(K60="Muy Baja",N60="Mayor"),AND(K60="Baja",N60="Mayor"),AND(K60="Media",N60="Mayor"),AND(K60="Alta",N60="Moderado"),AND(K60="Alta",N60="Mayor"),AND(K60="Muy Alta",N60="Leve"),AND(K60="Muy Alta",N60="Menor"),AND(K60="Muy Alta",N60="Moderado"),YJ60="Muy Alta",N60="Mayor"),"ALTO",IF(OR(AND(K60="Muy Baja",N60="Catastrófico"),AND(K60="Baja",N60="Catastrófico"),AND(K60="Media",N60="Catastrófico"),AND(K60="Alta",N60="Catastrófico"),AND(K60="Muy Alta",N60="Catastrófico")),"EXTREMO",""))))</f>
        <v/>
      </c>
      <c r="Q60" s="679" t="n"/>
      <c r="R60" s="679" t="n"/>
      <c r="S60" s="766" t="n"/>
      <c r="T60" s="679" t="n"/>
      <c r="U60" s="681" t="n"/>
      <c r="V60" s="681" t="n"/>
      <c r="W60" s="681">
        <f>IF(OR(U60="PREVENTIVO",U60="DETECTIVO"),"PROBABILIDAD",IF(U60="CORRECTIVO","IMPACTO",""))</f>
        <v/>
      </c>
      <c r="X60" s="681">
        <f>IF(AND(U60="PREVENTIVO",V60="AUTOMÁTICO"),"50%",IF(AND(U60="PREVENTIVO",V60="MANUAL"),"40%",IF(AND(U60="DETECTIVO",V60="AUTOMÁTICO"),"40%",IF(AND(U60="DETECTIVO",V60="MANUAL"),"30%",IF(AND(U60="CORRECTIVO",V60="AUTOMÁTICO"),"35%",IF(AND(U60="CORRECTIVO",V60="MANUAL"),"25%",""))))))</f>
        <v/>
      </c>
      <c r="Y60" s="241">
        <f>IFERROR(IF(W60="Probabilidad",(L60-(L60*X60)),IF(W60="Impacto",L60,"")),"")</f>
        <v/>
      </c>
      <c r="Z60" s="241">
        <f>IFERROR(IF(Y60="","",IF(Y60&lt;=0.2,"MUY BAJA",IF(Y60&lt;=0.4,"BAJA",IF(Y60&lt;=0.6,"MEDIA",IF(Y60&lt;=0.8,"ALTA",IF(Y60=1,"MUY ALTA")))))),"")</f>
        <v/>
      </c>
      <c r="AA60" s="241">
        <f>IFERROR(IF(W60="Impacto",(O60-(O60*X60)),IF(W60="Probabilidad",O60,"")),"")</f>
        <v/>
      </c>
      <c r="AB60" s="241">
        <f>IFERROR(IF(AA60="","",IF(AA60&lt;=0.2,"LEVE",IF(AA60&lt;=0.4,"MENOR",IF(AA60&lt;=0.6,"MODERADO",IF(AA60&lt;=0.8,"MAYOR",IF(AA60=1,"CATASTRÓFICO")))))),"")</f>
        <v/>
      </c>
      <c r="AC60" s="548">
        <f>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D60" s="681" t="n"/>
      <c r="AE60" s="681" t="n"/>
      <c r="AF60" s="681" t="n"/>
      <c r="AG60" s="681" t="n"/>
      <c r="AH60" s="787" t="n"/>
      <c r="AI60" s="787" t="n"/>
      <c r="AJ60" s="681" t="n"/>
      <c r="AK60" s="681" t="n"/>
      <c r="AL60" s="581">
        <f>IF(Y60="","",MIN(Y60:Y64))</f>
        <v/>
      </c>
      <c r="AM60" s="581">
        <f>IFERROR(IF(AL60="","",IF(Y60&lt;=0.2,"MUY BAJA",IF(AL60&lt;=0.4,"BAJA",IF(AL60&lt;=0.6,"MEDIA",IF(AL60&lt;=0.8,"ALTA",IF(AL60=1,"MUY ALTA")))))),"")</f>
        <v/>
      </c>
      <c r="AN60" s="581">
        <f>IF(AA60="","",MIN(AA60:AA64))</f>
        <v/>
      </c>
      <c r="AO60" s="581">
        <f>IFERROR(IF(AN60="","",IF(AN60&lt;=0.2,"LEVE",IF(AN60&lt;=0.4,"MENOR",IF(AN60&lt;=0.6,"MODERADO",IF(AN60&lt;=0.8,"MAYOR",IF(AN60=1,"CATASTRÓFICO")))))),"")</f>
        <v/>
      </c>
      <c r="AP60" s="548">
        <f>IFERROR(IF(OR(AND(AM60="Muy Baja",AO60="Leve"),AND(AM60="Muy Baja",AO60="Menor"),AND(AM60="Baja",AO60="Leve")),"BAJO",IF(OR(AND(AM60="Muy baja",AO60="Moderado"),AND(AM60="Baja",AO60="Menor"),AND(AM60="Baja",AO60="Moderado"),AND(AM60="Media",AO60="Leve"),AND(AM60="Media",AO60="Menor"),AND(AM60="Media",AO60="Moderado"),AND(AM60="Alta",AO60="Leve"),AND(AM60="Alta",AO60="Menor")),"MODERADO",IF(OR(AND(AM60="Muy Baja",AO60="Mayor"),AND(AM60="Baja",AO60="Mayor"),AND(AM60="Media",AO60="Mayor"),AND(AM60="Alta",AO60="Moderado"),AND(AM60="Alta",AO60="Mayor"),AND(AM60="Muy Alta",AO60="Leve"),AND(AM60="Muy Alta",AO60="Menor"),AND(AM60="Muy Alta",AO60="Moderado"),AND(AM60="Muy Alta",AO60="Mayor")),"ALTO",IF(OR(AND(AM60="Muy Baja",AO60="Catastrófico"),AND(AM60="Baja",AO60="Catastrófico"),AND(AM60="Media",AO60="Catastrófico"),AND(AM60="Alta",AO60="Catastrófico"),AND(AM60="Muy Alta",AO60="Catastrófico")),"EXTREMO","")))),"")</f>
        <v/>
      </c>
      <c r="AQ60" s="526" t="n"/>
      <c r="AR60" s="681" t="n"/>
      <c r="AS60" s="517" t="n"/>
      <c r="AT60" s="681" t="n"/>
      <c r="AU60" s="517" t="n"/>
      <c r="AV60" s="681" t="n"/>
      <c r="AW60" s="517" t="n"/>
      <c r="AX60" s="681" t="n"/>
      <c r="AY60" s="517" t="n"/>
      <c r="AZ60" s="681" t="n"/>
      <c r="BA60" s="517" t="n"/>
      <c r="BB60" s="765" t="n"/>
      <c r="BC60" s="517" t="n"/>
      <c r="BD60" s="681" t="n"/>
      <c r="BM60" s="678" t="n"/>
      <c r="BN60" s="678" t="n"/>
      <c r="BO60" s="244" t="n"/>
    </row>
    <row r="61" hidden="1" ht="18.75" customHeight="1">
      <c r="E61" s="237" t="n"/>
      <c r="Q61" s="679" t="n"/>
      <c r="R61" s="679" t="n"/>
      <c r="S61" s="766" t="n"/>
      <c r="T61" s="679" t="n"/>
      <c r="U61" s="681" t="n"/>
      <c r="V61" s="681" t="n"/>
      <c r="W61" s="681">
        <f>IF(OR(U61="PREVENTIVO",U61="DETECTIVO"),"PROBABILIDAD",IF(U61="CORRECTIVO","IMPACTO",""))</f>
        <v/>
      </c>
      <c r="X61" s="681">
        <f>IF(AND(U61="PREVENTIVO",V61="AUTOMÁTICO"),"50%",IF(AND(U61="PREVENTIVO",V61="MANUAL"),"40%",IF(AND(U61="DETECTIVO",V61="AUTOMÁTICO"),"40%",IF(AND(U61="DETECTIVO",V61="MANUAL"),"30%",IF(AND(U61="CORRECTIVO",V61="AUTOMÁTICO"),"35%",IF(AND(U61="CORRECTIVO",V61="MANUAL"),"25%",""))))))</f>
        <v/>
      </c>
      <c r="Y61" s="549">
        <f>IFERROR(IF(AND(W60="Probabilidad",W61="Probabilidad"),(Y60-(Y60*X61)),IF(W61="Probabilidad",(L60-(L60*X61)),IF(W61="Impacto",Y60,""))),"")</f>
        <v/>
      </c>
      <c r="Z61" s="241">
        <f>IFERROR(IF(Y61="","",IF(Y61&lt;=0.2,"MUY BAJA",IF(Y61&lt;=0.4,"BAJA",IF(Y61&lt;=0.6,"MEDIA",IF(Y61&lt;=0.8,"ALTA",IF(Y61=1,"MUY ALTA")))))),"")</f>
        <v/>
      </c>
      <c r="AA61" s="241">
        <f>IFERROR(IF(AND(W60="Impacto",W61="Impacto"),(AA60-(AA60*X61)),IF(W61="Impacto",(O60-(+O60*X61)),IF(W61="Probabilidad",AA60,""))),"")</f>
        <v/>
      </c>
      <c r="AB61" s="241">
        <f>IFERROR(IF(AA61="","",IF(AA61&lt;=0.2,"LEVE",IF(AA61&lt;=0.4,"MENOR",IF(AA61&lt;=0.6,"MODERADO",IF(AA61&lt;=0.8,"MAYOR",IF(AA61=1,"CATASTRÓFICO")))))),"")</f>
        <v/>
      </c>
      <c r="AC61" s="548">
        <f>IFERROR(IF(OR(AND(Z61="Muy Baja",AB61="Leve"),AND(Z61="Muy Baja",AB61="Menor"),AND(Z61="Baja",AB61="Leve")),"BAJO",IF(OR(AND(Z61="Muy baja",AB61="Moderado"),AND(Z61="Baja",AB61="Menor"),AND(Z61="Baja",AB61="Moderado"),AND(Z61="Media",AB61="Leve"),AND(Z61="Media",AB61="Menor"),AND(Z61="Media",AB61="Moderado"),AND(Z61="Alta",AB61="Leve"),AND(Z61="Alta",AB61="Menor")),"MODERADO",IF(OR(AND(Z61="Muy Baja",AB61="Mayor"),AND(Z61="Baja",AB61="Mayor"),AND(Z61="Media",AB61="Mayor"),AND(Z61="Alta",AB61="Moderado"),AND(Z61="Alta",AB61="Mayor"),AND(Z61="Muy Alta",AB61="Leve"),AND(Z61="Muy Alta",AB61="Menor"),AND(Z61="Muy Alta",AB61="Moderado"),AND(Z61="Muy Alta",AB61="Mayor")),"ALTO",IF(OR(AND(Z61="Muy Baja",AB61="Catastrófico"),AND(Z61="Baja",AB61="Catastrófico"),AND(Z61="Media",AB61="Catastrófico"),AND(Z61="Alta",AB61="Catastrófico"),AND(Z61="Muy Alta",AB61="Catastrófico")),"EXTREMO","")))),"")</f>
        <v/>
      </c>
      <c r="AD61" s="681" t="n"/>
      <c r="AE61" s="681" t="n"/>
      <c r="AF61" s="681" t="n"/>
      <c r="AG61" s="681" t="n"/>
      <c r="AH61" s="787" t="n"/>
      <c r="AI61" s="787" t="n"/>
      <c r="AJ61" s="681" t="n"/>
      <c r="AK61" s="681" t="n"/>
      <c r="BE61" s="515" t="n"/>
      <c r="BF61" s="515" t="n"/>
      <c r="BM61" s="678" t="n"/>
      <c r="BN61" s="678" t="n"/>
      <c r="BO61" s="244" t="n"/>
    </row>
    <row r="62" hidden="1" ht="18.75" customHeight="1">
      <c r="E62" s="237" t="n"/>
      <c r="Q62" s="679" t="n"/>
      <c r="R62" s="679" t="n"/>
      <c r="S62" s="766" t="n"/>
      <c r="T62" s="679" t="n"/>
      <c r="U62" s="681" t="n"/>
      <c r="V62" s="681" t="n"/>
      <c r="W62" s="681">
        <f>IF(OR(U62="PREVENTIVO",U62="DETECTIVO"),"PROBABILIDAD",IF(U62="CORRECTIVO","IMPACTO",""))</f>
        <v/>
      </c>
      <c r="X62" s="681">
        <f>IF(AND(U62="PREVENTIVO",V62="AUTOMÁTICO"),"50%",IF(AND(U62="PREVENTIVO",V62="MANUAL"),"40%",IF(AND(U62="DETECTIVO",V62="AUTOMÁTICO"),"40%",IF(AND(U62="DETECTIVO",V62="MANUAL"),"30%",IF(AND(U62="CORRECTIVO",V62="AUTOMÁTICO"),"35%",IF(AND(U62="CORRECTIVO",V62="MANUAL"),"25%",""))))))</f>
        <v/>
      </c>
      <c r="Y62" s="549">
        <f>IFERROR(IF(AND(W61="Probabilidad",W62="Probabilidad"),(Y61-(Y61*X62)),IF(AND(W61="Impacto",W62="Probabilidad"),(Y60-(Y60*X62)),IF(W62="Impacto",Y61,""))),"")</f>
        <v/>
      </c>
      <c r="Z62" s="241">
        <f>IFERROR(IF(Y62="","",IF(Y62&lt;=0.2,"MUY BAJA",IF(Y62&lt;=0.4,"BAJA",IF(Y62&lt;=0.6,"MEDIA",IF(Y62&lt;=0.8,"ALTA",IF(Y62=1,"MUY ALTA")))))),"")</f>
        <v/>
      </c>
      <c r="AA62" s="241">
        <f>IFERROR(IF(AND(W61="Impacto",W62="Impacto"),(AA61-(AA61*X62)),IF(AND(W61="Probabilidad",W62="Impacto"),(AA60-(AA60*X62)),IF(W62="Probabilidad",AA61,""))),"")</f>
        <v/>
      </c>
      <c r="AB62" s="241">
        <f>IFERROR(IF(AA62="","",IF(AA62&lt;=0.2,"LEVE",IF(AA62&lt;=0.4,"MENOR",IF(AA62&lt;=0.6,"MODERADO",IF(AA62&lt;=0.8,"MAYOR",IF(AA62=1,"CATASTRÓFICO")))))),"")</f>
        <v/>
      </c>
      <c r="AC62" s="548">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681" t="n"/>
      <c r="AE62" s="681" t="n"/>
      <c r="AF62" s="681" t="n"/>
      <c r="AG62" s="681" t="n"/>
      <c r="AH62" s="787" t="n"/>
      <c r="AI62" s="787" t="n"/>
      <c r="AJ62" s="681" t="n"/>
      <c r="AK62" s="681" t="n"/>
      <c r="BM62" s="678" t="n"/>
      <c r="BN62" s="678" t="n"/>
      <c r="BO62" s="244" t="n"/>
    </row>
    <row r="63" hidden="1" ht="18.75" customHeight="1">
      <c r="E63" s="237" t="n"/>
      <c r="Q63" s="679" t="n"/>
      <c r="R63" s="679" t="n"/>
      <c r="S63" s="766" t="n"/>
      <c r="T63" s="679" t="n"/>
      <c r="U63" s="681" t="n"/>
      <c r="V63" s="681" t="n"/>
      <c r="W63" s="681" t="n"/>
      <c r="X63" s="681" t="n"/>
      <c r="Y63" s="549">
        <f>IFERROR(IF(AND(W62="Probabilidad",W63="Probabilidad"),(Y62-(Y62*X63)),IF(AND(W62="Impacto",W63="Probabilidad"),(Y61-(Y61*X63)),IF(W63="Impacto",Y62,""))),"")</f>
        <v/>
      </c>
      <c r="Z63" s="241">
        <f>IFERROR(IF(Y63="","",IF(Y63&lt;=0.2,"MUY BAJA",IF(Y63&lt;=0.4,"BAJA",IF(Y63&lt;=0.6,"MEDIA",IF(Y63&lt;=0.8,"ALTA",IF(Y63=1,"MUY ALTA")))))),"")</f>
        <v/>
      </c>
      <c r="AA63" s="241">
        <f>IFERROR(IF(AND(W62="Impacto",W63="Impacto"),(AA62-(AA62*X63)),IF(AND(W62="Probabilidad",W63="Impacto"),(AA61-(AA61*X63)),IF(W63="Probabilidad",AA62,""))),"")</f>
        <v/>
      </c>
      <c r="AB63" s="241" t="n"/>
      <c r="AC63" s="548" t="n"/>
      <c r="AD63" s="681" t="n"/>
      <c r="AE63" s="681" t="n"/>
      <c r="AF63" s="681" t="n"/>
      <c r="AG63" s="681" t="n"/>
      <c r="AH63" s="787" t="n"/>
      <c r="AI63" s="787" t="n"/>
      <c r="AJ63" s="681" t="n"/>
      <c r="AK63" s="681" t="n"/>
      <c r="BM63" s="678" t="n"/>
      <c r="BN63" s="678" t="n"/>
      <c r="BO63" s="244" t="n"/>
    </row>
    <row r="64" hidden="1" ht="18.75" customHeight="1">
      <c r="E64" s="237" t="n"/>
      <c r="Q64" s="679" t="n"/>
      <c r="R64" s="679" t="n"/>
      <c r="S64" s="766" t="n"/>
      <c r="T64" s="679" t="n"/>
      <c r="U64" s="681" t="n"/>
      <c r="V64" s="681" t="n"/>
      <c r="W64" s="681" t="n"/>
      <c r="X64" s="681" t="n"/>
      <c r="Y64" s="549">
        <f>IFERROR(IF(AND(W63="Probabilidad",W64="Probabilidad"),(Y63-(Y63*X64)),IF(AND(W63="Impacto",W64="Probabilidad"),(Y62-(Y62*X64)),IF(W64="Impacto",Y63,""))),"")</f>
        <v/>
      </c>
      <c r="Z64" s="241">
        <f>IFERROR(IF(Y64="","",IF(Y64&lt;=0.2,"MUY BAJA",IF(Y64&lt;=0.4,"BAJA",IF(Y64&lt;=0.6,"MEDIA",IF(Y64&lt;=0.8,"ALTA",IF(Y64=1,"MUY ALTA")))))),"")</f>
        <v/>
      </c>
      <c r="AA64" s="241">
        <f>IFERROR(IF(AND(W63="Impacto",W64="Impacto"),(AA63-(AA63*X64)),IF(AND(W63="Probabilidad",W64="Impacto"),(AA62-(AA62*X64)),IF(W64="Probabilidad",AA63,""))),"")</f>
        <v/>
      </c>
      <c r="AB64" s="241" t="n"/>
      <c r="AC64" s="548" t="n"/>
      <c r="AD64" s="681" t="n"/>
      <c r="AE64" s="681" t="n"/>
      <c r="AF64" s="681" t="n"/>
      <c r="AG64" s="681" t="n"/>
      <c r="AH64" s="787" t="n"/>
      <c r="AI64" s="787" t="n"/>
      <c r="AJ64" s="681" t="n"/>
      <c r="AK64" s="681" t="n"/>
      <c r="BM64" s="678" t="n"/>
      <c r="BN64" s="678" t="n"/>
      <c r="BO64" s="244" t="n"/>
    </row>
    <row r="65" hidden="1" ht="18.75" customHeight="1">
      <c r="A65" s="158">
        <f>IF(AND(AL65=1,AN65=1),1,IF(AND(AL65=1,AN65=2),2,IF(AND(AL65=1,AN65=3),3,IF(AND(AL65=1,AN65=4),4,IF(AND(AL65=1,AN65=5),5,IF(AND(AL65=2,AN65=1),6,IF(AND(AL65=2,AN65=2),7,IF(AND(AL65=2,AN65=3),8,IF(AND(AL65=2,AN65=4),9,IF(AND(AL65=2,AN65=5),10,IF(AND(AL65=3,AN65=1),11,IF(AND(AL65=3,AN65=2),12,IF(AND(AL65=3,AN65=3),13,IF(AND(AL65=3,AN65=4),14,IF(AND(AL65=3,AN65=5),15,IF(AND(AL65=4,AN65=1),16,IF(AND(AL65=4,AN65=2),17,IF(AND(AL65=4,AN65=3),18,IF(AND(AL65=4,AN65=4),19,IF(AND(AL65=4,AN65=5),20,IF(AND(AL65=5,AN65=1),21,IF(AND(AL65=5,AN65=2),22,IF(AND(AL65=5,AN65=3),23,IF(AND(AL65=5,AN65=4),24,IF(AND(AL65=5,AN65=5),25,"")))))))))))))))))))))))))</f>
        <v/>
      </c>
      <c r="B65" s="158">
        <f>IF(A65="","",(COUNTIF($A$10:A65,A65))/100)</f>
        <v/>
      </c>
      <c r="C65" s="158">
        <f>IFERROR(A65+B65,"")</f>
        <v/>
      </c>
      <c r="D65" s="580" t="n">
        <v>16</v>
      </c>
      <c r="E65" s="679" t="n"/>
      <c r="F65" s="679" t="n"/>
      <c r="G65" s="679" t="n"/>
      <c r="H65" s="679" t="n"/>
      <c r="I65" s="681" t="n"/>
      <c r="J65" s="679" t="n"/>
      <c r="K65" s="681" t="n"/>
      <c r="L65" s="681" t="n"/>
      <c r="M65" s="681" t="n"/>
      <c r="N65" s="681" t="n"/>
      <c r="O65" s="681" t="n"/>
      <c r="P65" s="548">
        <f>IF(OR(I65="",M65=""),"",I65*M65)</f>
        <v/>
      </c>
      <c r="Q65" s="679" t="n"/>
      <c r="R65" s="679" t="n"/>
      <c r="S65" s="679" t="n"/>
      <c r="T65" s="679" t="n"/>
      <c r="U65" s="681" t="n"/>
      <c r="V65" s="681" t="n"/>
      <c r="W65" s="681">
        <f>IF(OR(U65="PREVENTIVO",U65="DETECTIVO"),"PROBABILIDAD",IF(U65="CORRECTIVO","IMPACTO",""))</f>
        <v/>
      </c>
      <c r="X65" s="681">
        <f>IF(AND(U65="PREVENTIVO",V65="AUTOMÁTICO"),"50%",IF(AND(U65="PREVENTIVO",V65="MANUAL"),"40%",IF(AND(U65="DETECTIVO",V65="AUTOMÁTICO"),"40%",IF(AND(U65="DETECTIVO",V65="MANUAL"),"30%",IF(AND(U65="CORRECTIVO",V65="AUTOMÁTICO"),"35%",IF(AND(U65="CORRECTIVO",V65="MANUAL"),"25%",""))))))</f>
        <v/>
      </c>
      <c r="Y65" s="549" t="n"/>
      <c r="Z65" s="241">
        <f>IFERROR(IF(Y65="","",IF(Y65&lt;=0.2,"MUY BAJA",IF(Y65&lt;=0.4,"BAJA",IF(Y65&lt;=0.6,"MEDIA",IF(Y65&lt;=0.8,"ALTA",IF(Y65=1,"MUY ALTA")))))),"")</f>
        <v/>
      </c>
      <c r="AA65" s="241" t="n"/>
      <c r="AB65" s="241">
        <f>IFERROR(IF(AA65="","",IF(AA65&lt;=0.2,"LEVE",IF(AA65&lt;=0.4,"MENOR",IF(AA65&lt;=0.6,"MODERADO",IF(AA65&lt;=0.8,"MAYOR",IF(AA65=1,"CATASTRÓFICO")))))),"")</f>
        <v/>
      </c>
      <c r="AC65" s="548">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D65" s="681" t="n"/>
      <c r="AE65" s="681" t="n"/>
      <c r="AF65" s="681" t="n"/>
      <c r="AG65" s="681" t="n"/>
      <c r="AH65" s="787" t="n"/>
      <c r="AI65" s="787" t="n"/>
      <c r="AJ65" s="681" t="n"/>
      <c r="AK65" s="681" t="n"/>
      <c r="AL65" s="679">
        <f>IF(Y65="","",IF(Y65&gt;=90,I65-2,IF(Y65&gt;=70,I65-1,I65)))</f>
        <v/>
      </c>
      <c r="AM65" s="679">
        <f>IF(Z65="","",IF(Z65&gt;=90,J65-2,IF(Z65&gt;=70,J65-1,J65)))</f>
        <v/>
      </c>
      <c r="AN65" s="679" t="n"/>
      <c r="AO65" s="679" t="n"/>
      <c r="AP65" s="242" t="n"/>
      <c r="AQ65" s="243" t="n"/>
      <c r="AR65" s="679" t="n"/>
      <c r="AS65" s="243" t="n"/>
      <c r="AT65" s="679" t="n"/>
      <c r="AU65" s="243" t="n"/>
      <c r="AV65" s="679" t="n"/>
      <c r="AW65" s="243" t="n"/>
      <c r="AX65" s="679" t="n"/>
      <c r="AY65" s="243" t="n"/>
      <c r="AZ65" s="679" t="n"/>
      <c r="BA65" s="243" t="n"/>
      <c r="BB65" s="244" t="n"/>
      <c r="BC65" s="243" t="n"/>
      <c r="BD65" s="679" t="n"/>
      <c r="BM65" s="678" t="n"/>
      <c r="BN65" s="678" t="n"/>
      <c r="BO65" s="244" t="n"/>
    </row>
    <row r="66" hidden="1" ht="18.75" customHeight="1">
      <c r="A66" s="158">
        <f>IF(AND(AL66=1,AN66=1),1,IF(AND(AL66=1,AN66=2),2,IF(AND(AL66=1,AN66=3),3,IF(AND(AL66=1,AN66=4),4,IF(AND(AL66=1,AN66=5),5,IF(AND(AL66=2,AN66=1),6,IF(AND(AL66=2,AN66=2),7,IF(AND(AL66=2,AN66=3),8,IF(AND(AL66=2,AN66=4),9,IF(AND(AL66=2,AN66=5),10,IF(AND(AL66=3,AN66=1),11,IF(AND(AL66=3,AN66=2),12,IF(AND(AL66=3,AN66=3),13,IF(AND(AL66=3,AN66=4),14,IF(AND(AL66=3,AN66=5),15,IF(AND(AL66=4,AN66=1),16,IF(AND(AL66=4,AN66=2),17,IF(AND(AL66=4,AN66=3),18,IF(AND(AL66=4,AN66=4),19,IF(AND(AL66=4,AN66=5),20,IF(AND(AL66=5,AN66=1),21,IF(AND(AL66=5,AN66=2),22,IF(AND(AL66=5,AN66=3),23,IF(AND(AL66=5,AN66=4),24,IF(AND(AL66=5,AN66=5),25,"")))))))))))))))))))))))))</f>
        <v/>
      </c>
      <c r="B66" s="158">
        <f>IF(A66="","",(COUNTIF($A$10:A66,A66))/100)</f>
        <v/>
      </c>
      <c r="C66" s="158">
        <f>IFERROR(A66+B66,"")</f>
        <v/>
      </c>
      <c r="D66" s="580" t="n">
        <v>17</v>
      </c>
      <c r="E66" s="679" t="n"/>
      <c r="F66" s="679" t="n"/>
      <c r="G66" s="679" t="n"/>
      <c r="H66" s="679" t="n"/>
      <c r="I66" s="681" t="n"/>
      <c r="J66" s="679" t="n"/>
      <c r="K66" s="681" t="n"/>
      <c r="L66" s="681" t="n"/>
      <c r="M66" s="681" t="n"/>
      <c r="N66" s="681" t="n"/>
      <c r="O66" s="681" t="n"/>
      <c r="P66" s="548">
        <f>IF(OR(I66="",M66=""),"",I66*M66)</f>
        <v/>
      </c>
      <c r="Q66" s="679" t="n"/>
      <c r="R66" s="679" t="n"/>
      <c r="S66" s="679" t="n"/>
      <c r="T66" s="679" t="n"/>
      <c r="U66" s="681" t="n"/>
      <c r="V66" s="681" t="n"/>
      <c r="W66" s="681">
        <f>IF(OR(U66="PREVENTIVO",U66="DETECTIVO"),"PROBABILIDAD",IF(U66="CORRECTIVO","IMPACTO",""))</f>
        <v/>
      </c>
      <c r="X66" s="681">
        <f>IF(AND(U66="PREVENTIVO",V66="AUTOMÁTICO"),"50%",IF(AND(U66="PREVENTIVO",V66="MANUAL"),"40%",IF(AND(U66="DETECTIVO",V66="AUTOMÁTICO"),"40%",IF(AND(U66="DETECTIVO",V66="MANUAL"),"30%",IF(AND(U66="CORRECTIVO",V66="AUTOMÁTICO"),"35%",IF(AND(U66="CORRECTIVO",V66="MANUAL"),"25%",""))))))</f>
        <v/>
      </c>
      <c r="Y66" s="549" t="n"/>
      <c r="Z66" s="241">
        <f>IFERROR(IF(Y66="","",IF(Y66&lt;=0.2,"MUY BAJA",IF(Y66&lt;=0.4,"BAJA",IF(Y66&lt;=0.6,"MEDIA",IF(Y66&lt;=0.8,"ALTA",IF(Y66=1,"MUY ALTA")))))),"")</f>
        <v/>
      </c>
      <c r="AA66" s="679" t="n"/>
      <c r="AB66" s="241">
        <f>IFERROR(IF(AA66="","",IF(AA66&lt;=0.2,"LEVE",IF(AA66&lt;=0.4,"MENOR",IF(AA66&lt;=0.6,"MODERADO",IF(AA66&lt;=0.8,"MAYOR",IF(AA66=1,"CATASTRÓFICO")))))),"")</f>
        <v/>
      </c>
      <c r="AC66" s="548">
        <f>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D66" s="681" t="n"/>
      <c r="AE66" s="681" t="n"/>
      <c r="AF66" s="681" t="n"/>
      <c r="AG66" s="681" t="n"/>
      <c r="AH66" s="787" t="n"/>
      <c r="AI66" s="787" t="n"/>
      <c r="AJ66" s="681" t="n"/>
      <c r="AK66" s="681" t="n"/>
      <c r="AL66" s="679">
        <f>IF(Y66="","",IF(Y66&gt;=90,I66-2,IF(Y66&gt;=70,I66-1,I66)))</f>
        <v/>
      </c>
      <c r="AM66" s="679">
        <f>IF(AM26="","",IF(AM26&gt;=90,J66-2,IF(AM26&gt;=70,J66-1,J66)))</f>
        <v/>
      </c>
      <c r="AN66" s="679" t="n"/>
      <c r="AO66" s="679" t="n"/>
      <c r="AP66" s="242" t="n"/>
      <c r="AQ66" s="243" t="n"/>
      <c r="AR66" s="679" t="n"/>
      <c r="AS66" s="243" t="n"/>
      <c r="AT66" s="679" t="n"/>
      <c r="AU66" s="243" t="n"/>
      <c r="AV66" s="679" t="n"/>
      <c r="AW66" s="243" t="n"/>
      <c r="AX66" s="679" t="n"/>
      <c r="AY66" s="243" t="n"/>
      <c r="AZ66" s="679" t="n"/>
      <c r="BA66" s="243" t="n"/>
      <c r="BB66" s="244" t="n"/>
      <c r="BC66" s="243" t="n"/>
      <c r="BD66" s="679" t="n"/>
      <c r="BE66" s="515" t="n"/>
      <c r="BF66" s="515" t="n"/>
      <c r="BM66" s="678" t="n"/>
      <c r="BN66" s="678" t="n"/>
      <c r="BO66" s="244" t="n"/>
    </row>
    <row r="67" hidden="1" ht="18.75" customHeight="1">
      <c r="A67" s="158">
        <f>IF(AND(AL67=1,AN67=1),1,IF(AND(AL67=1,AN67=2),2,IF(AND(AL67=1,AN67=3),3,IF(AND(AL67=1,AN67=4),4,IF(AND(AL67=1,AN67=5),5,IF(AND(AL67=2,AN67=1),6,IF(AND(AL67=2,AN67=2),7,IF(AND(AL67=2,AN67=3),8,IF(AND(AL67=2,AN67=4),9,IF(AND(AL67=2,AN67=5),10,IF(AND(AL67=3,AN67=1),11,IF(AND(AL67=3,AN67=2),12,IF(AND(AL67=3,AN67=3),13,IF(AND(AL67=3,AN67=4),14,IF(AND(AL67=3,AN67=5),15,IF(AND(AL67=4,AN67=1),16,IF(AND(AL67=4,AN67=2),17,IF(AND(AL67=4,AN67=3),18,IF(AND(AL67=4,AN67=4),19,IF(AND(AL67=4,AN67=5),20,IF(AND(AL67=5,AN67=1),21,IF(AND(AL67=5,AN67=2),22,IF(AND(AL67=5,AN67=3),23,IF(AND(AL67=5,AN67=4),24,IF(AND(AL67=5,AN67=5),25,"")))))))))))))))))))))))))</f>
        <v/>
      </c>
      <c r="B67" s="158">
        <f>IF(A67="","",(COUNTIF($A$10:A67,A67))/100)</f>
        <v/>
      </c>
      <c r="C67" s="158">
        <f>IFERROR(A67+B67,"")</f>
        <v/>
      </c>
      <c r="D67" s="580" t="n">
        <v>18</v>
      </c>
      <c r="E67" s="679" t="n"/>
      <c r="F67" s="679" t="n"/>
      <c r="G67" s="679" t="n"/>
      <c r="H67" s="679" t="n"/>
      <c r="I67" s="681" t="n"/>
      <c r="J67" s="679" t="n"/>
      <c r="K67" s="681" t="n"/>
      <c r="L67" s="681" t="n"/>
      <c r="M67" s="681" t="n"/>
      <c r="N67" s="681" t="n"/>
      <c r="O67" s="681" t="n"/>
      <c r="P67" s="548">
        <f>IF(OR(I67="",M67=""),"",I67*M67)</f>
        <v/>
      </c>
      <c r="Q67" s="679" t="n"/>
      <c r="R67" s="679" t="n"/>
      <c r="S67" s="679" t="n"/>
      <c r="T67" s="679" t="n"/>
      <c r="U67" s="681" t="n"/>
      <c r="V67" s="681" t="n"/>
      <c r="W67" s="681">
        <f>IF(OR(U67="PREVENTIVO",U67="DETECTIVO"),"PROBABILIDAD",IF(U67="CORRECTIVO","IMPACTO",""))</f>
        <v/>
      </c>
      <c r="X67" s="681">
        <f>IF(AND(U67="PREVENTIVO",V67="AUTOMÁTICO"),"50%",IF(AND(U67="PREVENTIVO",V67="MANUAL"),"40%",IF(AND(U67="DETECTIVO",V67="AUTOMÁTICO"),"40%",IF(AND(U67="DETECTIVO",V67="MANUAL"),"30%",IF(AND(U67="CORRECTIVO",V67="AUTOMÁTICO"),"35%",IF(AND(U67="CORRECTIVO",V67="MANUAL"),"25%",""))))))</f>
        <v/>
      </c>
      <c r="Y67" s="549" t="n"/>
      <c r="Z67" s="241">
        <f>IFERROR(IF(Y67="","",IF(Y67&lt;=0.2,"MUY BAJA",IF(Y67&lt;=0.4,"BAJA",IF(Y67&lt;=0.6,"MEDIA",IF(Y67&lt;=0.8,"ALTA",IF(Y67=1,"MUY ALTA")))))),"")</f>
        <v/>
      </c>
      <c r="AA67" s="679" t="n"/>
      <c r="AB67" s="241">
        <f>IFERROR(IF(AA67="","",IF(AA67&lt;=0.2,"LEVE",IF(AA67&lt;=0.4,"MENOR",IF(AA67&lt;=0.6,"MODERADO",IF(AA67&lt;=0.8,"MAYOR",IF(AA67=1,"CATASTRÓFICO")))))),"")</f>
        <v/>
      </c>
      <c r="AC67" s="548">
        <f>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681" t="n"/>
      <c r="AE67" s="681" t="n"/>
      <c r="AF67" s="681" t="n"/>
      <c r="AG67" s="681" t="n"/>
      <c r="AH67" s="787" t="n"/>
      <c r="AI67" s="787" t="n"/>
      <c r="AJ67" s="681" t="n"/>
      <c r="AK67" s="681" t="n"/>
      <c r="AL67" s="679">
        <f>IF(Y67="","",IF(Y67&gt;=90,I67-2,IF(Y67&gt;=70,I67-1,I67)))</f>
        <v/>
      </c>
      <c r="AM67" s="679">
        <f>IF(AM27="","",IF(AM27&gt;=90,J67-2,IF(AM27&gt;=70,J67-1,J67)))</f>
        <v/>
      </c>
      <c r="AN67" s="679" t="n"/>
      <c r="AO67" s="679" t="n"/>
      <c r="AP67" s="242" t="n"/>
      <c r="AQ67" s="243" t="n"/>
      <c r="AR67" s="679" t="n"/>
      <c r="AS67" s="243" t="n"/>
      <c r="AT67" s="679" t="n"/>
      <c r="AU67" s="243" t="n"/>
      <c r="AV67" s="679" t="n"/>
      <c r="AW67" s="243" t="n"/>
      <c r="AX67" s="679" t="n"/>
      <c r="AY67" s="243" t="n"/>
      <c r="AZ67" s="679" t="n"/>
      <c r="BA67" s="243" t="n"/>
      <c r="BB67" s="244" t="n"/>
      <c r="BC67" s="243" t="n"/>
      <c r="BD67" s="679" t="n"/>
      <c r="BM67" s="678" t="n"/>
      <c r="BN67" s="678" t="n"/>
      <c r="BO67" s="244" t="n"/>
    </row>
    <row r="68" hidden="1" ht="18.75" customHeight="1">
      <c r="A68" s="158">
        <f>IF(AND(AL68=1,AN68=1),1,IF(AND(AL68=1,AN68=2),2,IF(AND(AL68=1,AN68=3),3,IF(AND(AL68=1,AN68=4),4,IF(AND(AL68=1,AN68=5),5,IF(AND(AL68=2,AN68=1),6,IF(AND(AL68=2,AN68=2),7,IF(AND(AL68=2,AN68=3),8,IF(AND(AL68=2,AN68=4),9,IF(AND(AL68=2,AN68=5),10,IF(AND(AL68=3,AN68=1),11,IF(AND(AL68=3,AN68=2),12,IF(AND(AL68=3,AN68=3),13,IF(AND(AL68=3,AN68=4),14,IF(AND(AL68=3,AN68=5),15,IF(AND(AL68=4,AN68=1),16,IF(AND(AL68=4,AN68=2),17,IF(AND(AL68=4,AN68=3),18,IF(AND(AL68=4,AN68=4),19,IF(AND(AL68=4,AN68=5),20,IF(AND(AL68=5,AN68=1),21,IF(AND(AL68=5,AN68=2),22,IF(AND(AL68=5,AN68=3),23,IF(AND(AL68=5,AN68=4),24,IF(AND(AL68=5,AN68=5),25,"")))))))))))))))))))))))))</f>
        <v/>
      </c>
      <c r="B68" s="158">
        <f>IF(A68="","",(COUNTIF($A$10:A68,A68))/100)</f>
        <v/>
      </c>
      <c r="C68" s="158">
        <f>IFERROR(A68+B68,"")</f>
        <v/>
      </c>
      <c r="D68" s="580" t="n">
        <v>19</v>
      </c>
      <c r="E68" s="679" t="n"/>
      <c r="F68" s="679" t="n"/>
      <c r="G68" s="679" t="n"/>
      <c r="H68" s="679" t="n"/>
      <c r="I68" s="681" t="n"/>
      <c r="J68" s="679" t="n"/>
      <c r="K68" s="681" t="n"/>
      <c r="L68" s="681" t="n"/>
      <c r="M68" s="681" t="n"/>
      <c r="N68" s="681" t="n"/>
      <c r="O68" s="681" t="n"/>
      <c r="P68" s="548">
        <f>IF(OR(I68="",M68=""),"",I68*M68)</f>
        <v/>
      </c>
      <c r="Q68" s="679" t="n"/>
      <c r="R68" s="679" t="n"/>
      <c r="S68" s="679" t="n"/>
      <c r="T68" s="679" t="n"/>
      <c r="U68" s="681" t="n"/>
      <c r="V68" s="681" t="n"/>
      <c r="W68" s="681">
        <f>IF(OR(U68="PREVENTIVO",U68="DETECTIVO"),"PROBABILIDAD",IF(U68="CORRECTIVO","IMPACTO",""))</f>
        <v/>
      </c>
      <c r="X68" s="681">
        <f>IF(AND(U68="PREVENTIVO",V68="AUTOMÁTICO"),"50%",IF(AND(U68="PREVENTIVO",V68="MANUAL"),"40%",IF(AND(U68="DETECTIVO",V68="AUTOMÁTICO"),"40%",IF(AND(U68="DETECTIVO",V68="MANUAL"),"30%",IF(AND(U68="CORRECTIVO",V68="AUTOMÁTICO"),"35%",IF(AND(U68="CORRECTIVO",V68="MANUAL"),"25%",""))))))</f>
        <v/>
      </c>
      <c r="Y68" s="549" t="n"/>
      <c r="Z68" s="241">
        <f>IFERROR(IF(Y68="","",IF(Y68&lt;=0.2,"MUY BAJA",IF(Y68&lt;=0.4,"BAJA",IF(Y68&lt;=0.6,"MEDIA",IF(Y68&lt;=0.8,"ALTA",IF(Y68=1,"MUY ALTA")))))),"")</f>
        <v/>
      </c>
      <c r="AA68" s="679" t="n"/>
      <c r="AB68" s="241">
        <f>IFERROR(IF(AA68="","",IF(AA68&lt;=0.2,"LEVE",IF(AA68&lt;=0.4,"MENOR",IF(AA68&lt;=0.6,"MODERADO",IF(AA68&lt;=0.8,"MAYOR",IF(AA68=1,"CATASTRÓFICO")))))),"")</f>
        <v/>
      </c>
      <c r="AC68" s="548">
        <f>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D68" s="681" t="n"/>
      <c r="AE68" s="681" t="n"/>
      <c r="AF68" s="681" t="n"/>
      <c r="AG68" s="681" t="n"/>
      <c r="AH68" s="787" t="n"/>
      <c r="AI68" s="787" t="n"/>
      <c r="AJ68" s="681" t="n"/>
      <c r="AK68" s="681" t="n"/>
      <c r="AL68" s="679">
        <f>IF(Y68="","",IF(Y68&gt;=90,I68-2,IF(Y68&gt;=70,I68-1,I68)))</f>
        <v/>
      </c>
      <c r="AM68" s="679">
        <f>IF(AM28="","",IF(AM28&gt;=90,J68-2,IF(AM28&gt;=70,J68-1,J68)))</f>
        <v/>
      </c>
      <c r="AN68" s="679" t="n"/>
      <c r="AO68" s="679" t="n"/>
      <c r="AP68" s="242" t="n"/>
      <c r="AQ68" s="243" t="n"/>
      <c r="AR68" s="679" t="n"/>
      <c r="AS68" s="243" t="n"/>
      <c r="AT68" s="679" t="n"/>
      <c r="AU68" s="243" t="n"/>
      <c r="AV68" s="679" t="n"/>
      <c r="AW68" s="243" t="n"/>
      <c r="AX68" s="679" t="n"/>
      <c r="AY68" s="243" t="n"/>
      <c r="AZ68" s="679" t="n"/>
      <c r="BA68" s="243" t="n"/>
      <c r="BB68" s="244" t="n"/>
      <c r="BC68" s="243" t="n"/>
      <c r="BD68" s="679" t="n"/>
      <c r="BM68" s="678" t="n"/>
      <c r="BN68" s="678" t="n"/>
      <c r="BO68" s="244" t="n"/>
    </row>
    <row r="69" hidden="1" ht="18.75" customHeight="1">
      <c r="A69" s="158">
        <f>IF(AND(AL69=1,AN69=1),1,IF(AND(AL69=1,AN69=2),2,IF(AND(AL69=1,AN69=3),3,IF(AND(AL69=1,AN69=4),4,IF(AND(AL69=1,AN69=5),5,IF(AND(AL69=2,AN69=1),6,IF(AND(AL69=2,AN69=2),7,IF(AND(AL69=2,AN69=3),8,IF(AND(AL69=2,AN69=4),9,IF(AND(AL69=2,AN69=5),10,IF(AND(AL69=3,AN69=1),11,IF(AND(AL69=3,AN69=2),12,IF(AND(AL69=3,AN69=3),13,IF(AND(AL69=3,AN69=4),14,IF(AND(AL69=3,AN69=5),15,IF(AND(AL69=4,AN69=1),16,IF(AND(AL69=4,AN69=2),17,IF(AND(AL69=4,AN69=3),18,IF(AND(AL69=4,AN69=4),19,IF(AND(AL69=4,AN69=5),20,IF(AND(AL69=5,AN69=1),21,IF(AND(AL69=5,AN69=2),22,IF(AND(AL69=5,AN69=3),23,IF(AND(AL69=5,AN69=4),24,IF(AND(AL69=5,AN69=5),25,"")))))))))))))))))))))))))</f>
        <v/>
      </c>
      <c r="B69" s="158">
        <f>IF(A69="","",(COUNTIF($A$10:A69,A69))/100)</f>
        <v/>
      </c>
      <c r="C69" s="158">
        <f>IFERROR(A69+B69,"")</f>
        <v/>
      </c>
      <c r="D69" s="580" t="n">
        <v>20</v>
      </c>
      <c r="E69" s="679" t="n"/>
      <c r="F69" s="679" t="n"/>
      <c r="G69" s="679" t="n"/>
      <c r="H69" s="679" t="n"/>
      <c r="I69" s="681" t="n"/>
      <c r="J69" s="679" t="n"/>
      <c r="K69" s="681" t="n"/>
      <c r="L69" s="681" t="n"/>
      <c r="M69" s="681" t="n"/>
      <c r="N69" s="681" t="n"/>
      <c r="O69" s="681" t="n"/>
      <c r="P69" s="548">
        <f>IF(OR(I69="",M69=""),"",I69*M69)</f>
        <v/>
      </c>
      <c r="Q69" s="679" t="n"/>
      <c r="R69" s="679" t="n"/>
      <c r="S69" s="679" t="n"/>
      <c r="T69" s="679" t="n"/>
      <c r="U69" s="681" t="n"/>
      <c r="V69" s="681" t="n"/>
      <c r="W69" s="681">
        <f>IF(OR(U69="PREVENTIVO",U69="DETECTIVO"),"PROBABILIDAD",IF(U69="CORRECTIVO","IMPACTO",""))</f>
        <v/>
      </c>
      <c r="X69" s="681">
        <f>IF(AND(U69="PREVENTIVO",V69="AUTOMÁTICO"),"50%",IF(AND(U69="PREVENTIVO",V69="MANUAL"),"40%",IF(AND(U69="DETECTIVO",V69="AUTOMÁTICO"),"40%",IF(AND(U69="DETECTIVO",V69="MANUAL"),"30%",IF(AND(U69="CORRECTIVO",V69="AUTOMÁTICO"),"35%",IF(AND(U69="CORRECTIVO",V69="MANUAL"),"25%",""))))))</f>
        <v/>
      </c>
      <c r="Y69" s="549" t="n"/>
      <c r="Z69" s="241">
        <f>IFERROR(IF(Y69="","",IF(Y69&lt;=0.2,"MUY BAJA",IF(Y69&lt;=0.4,"BAJA",IF(Y69&lt;=0.6,"MEDIA",IF(Y69&lt;=0.8,"ALTA",IF(Y69=1,"MUY ALTA")))))),"")</f>
        <v/>
      </c>
      <c r="AA69" s="679" t="n"/>
      <c r="AB69" s="241">
        <f>IFERROR(IF(AA69="","",IF(AA69&lt;=0.2,"LEVE",IF(AA69&lt;=0.4,"MENOR",IF(AA69&lt;=0.6,"MODERADO",IF(AA69&lt;=0.8,"MAYOR",IF(AA69=1,"CATASTRÓFICO")))))),"")</f>
        <v/>
      </c>
      <c r="AC69" s="548">
        <f>IFERROR(IF(OR(AND(Z69="Muy Baja",AB69="Leve"),AND(Z69="Muy Baja",AB69="Menor"),AND(Z69="Baja",AB69="Leve")),"BAJO",IF(OR(AND(Z69="Muy baja",AB69="Moderado"),AND(Z69="Baja",AB69="Menor"),AND(Z69="Baja",AB69="Moderado"),AND(Z69="Media",AB69="Leve"),AND(Z69="Media",AB69="Menor"),AND(Z69="Media",AB69="Moderado"),AND(Z69="Alta",AB69="Leve"),AND(Z69="Alta",AB69="Menor")),"MODERADO",IF(OR(AND(Z69="Muy Baja",AB69="Mayor"),AND(Z69="Baja",AB69="Mayor"),AND(Z69="Media",AB69="Mayor"),AND(Z69="Alta",AB69="Moderado"),AND(Z69="Alta",AB69="Mayor"),AND(Z69="Muy Alta",AB69="Leve"),AND(Z69="Muy Alta",AB69="Menor"),AND(Z69="Muy Alta",AB69="Moderado"),AND(Z69="Muy Alta",AB69="Mayor")),"ALTO",IF(OR(AND(Z69="Muy Baja",AB69="Catastrófico"),AND(Z69="Baja",AB69="Catastrófico"),AND(Z69="Media",AB69="Catastrófico"),AND(Z69="Alta",AB69="Catastrófico"),AND(Z69="Muy Alta",AB69="Catastrófico")),"EXTREMO","")))),"")</f>
        <v/>
      </c>
      <c r="AD69" s="681" t="n"/>
      <c r="AE69" s="681" t="n"/>
      <c r="AF69" s="681" t="n"/>
      <c r="AG69" s="681" t="n"/>
      <c r="AH69" s="787" t="n"/>
      <c r="AI69" s="787" t="n"/>
      <c r="AJ69" s="681" t="n"/>
      <c r="AK69" s="681" t="n"/>
      <c r="AL69" s="679">
        <f>IF(Y69="","",IF(Y69&gt;=90,I69-2,IF(Y69&gt;=70,I69-1,I69)))</f>
        <v/>
      </c>
      <c r="AM69" s="679">
        <f>IF(AM29="","",IF(AM29&gt;=90,J69-2,IF(AM29&gt;=70,J69-1,J69)))</f>
        <v/>
      </c>
      <c r="AN69" s="679" t="n"/>
      <c r="AO69" s="679" t="n"/>
      <c r="AP69" s="242" t="n"/>
      <c r="AQ69" s="243" t="n"/>
      <c r="AR69" s="679" t="n"/>
      <c r="AS69" s="243" t="n"/>
      <c r="AT69" s="679" t="n"/>
      <c r="AU69" s="243" t="n"/>
      <c r="AV69" s="679" t="n"/>
      <c r="AW69" s="243" t="n"/>
      <c r="AX69" s="679" t="n"/>
      <c r="AY69" s="243" t="n"/>
      <c r="AZ69" s="679" t="n"/>
      <c r="BA69" s="243" t="n"/>
      <c r="BB69" s="244" t="n"/>
      <c r="BC69" s="243" t="n"/>
      <c r="BD69" s="679" t="n"/>
      <c r="BM69" s="678" t="n"/>
      <c r="BN69" s="678" t="n"/>
      <c r="BO69" s="244" t="n"/>
    </row>
    <row r="70" hidden="1" ht="18.75" customHeight="1">
      <c r="A70" s="158">
        <f>IF(AND(AL70=1,AN70=1),1,IF(AND(AL70=1,AN70=2),2,IF(AND(AL70=1,AN70=3),3,IF(AND(AL70=1,AN70=4),4,IF(AND(AL70=1,AN70=5),5,IF(AND(AL70=2,AN70=1),6,IF(AND(AL70=2,AN70=2),7,IF(AND(AL70=2,AN70=3),8,IF(AND(AL70=2,AN70=4),9,IF(AND(AL70=2,AN70=5),10,IF(AND(AL70=3,AN70=1),11,IF(AND(AL70=3,AN70=2),12,IF(AND(AL70=3,AN70=3),13,IF(AND(AL70=3,AN70=4),14,IF(AND(AL70=3,AN70=5),15,IF(AND(AL70=4,AN70=1),16,IF(AND(AL70=4,AN70=2),17,IF(AND(AL70=4,AN70=3),18,IF(AND(AL70=4,AN70=4),19,IF(AND(AL70=4,AN70=5),20,IF(AND(AL70=5,AN70=1),21,IF(AND(AL70=5,AN70=2),22,IF(AND(AL70=5,AN70=3),23,IF(AND(AL70=5,AN70=4),24,IF(AND(AL70=5,AN70=5),25,"")))))))))))))))))))))))))</f>
        <v/>
      </c>
      <c r="B70" s="158">
        <f>IF(A70="","",(COUNTIF($A$10:A70,A70))/100)</f>
        <v/>
      </c>
      <c r="C70" s="158">
        <f>IFERROR(A70+B70,"")</f>
        <v/>
      </c>
      <c r="D70" s="580" t="n">
        <v>21</v>
      </c>
      <c r="E70" s="679" t="n"/>
      <c r="F70" s="679" t="n"/>
      <c r="G70" s="679" t="n"/>
      <c r="H70" s="679" t="n"/>
      <c r="I70" s="681" t="n"/>
      <c r="J70" s="679" t="n"/>
      <c r="K70" s="681" t="n"/>
      <c r="L70" s="681" t="n"/>
      <c r="M70" s="681" t="n"/>
      <c r="N70" s="681" t="n"/>
      <c r="O70" s="681" t="n"/>
      <c r="P70" s="548">
        <f>IF(OR(I70="",M70=""),"",I70*M70)</f>
        <v/>
      </c>
      <c r="Q70" s="679" t="n"/>
      <c r="R70" s="679" t="n"/>
      <c r="S70" s="679" t="n"/>
      <c r="T70" s="679" t="n"/>
      <c r="U70" s="681" t="n"/>
      <c r="V70" s="681" t="n"/>
      <c r="W70" s="681">
        <f>IF(OR(U70="PREVENTIVO",U70="DETECTIVO"),"PROBABILIDAD",IF(U70="CORRECTIVO","IMPACTO",""))</f>
        <v/>
      </c>
      <c r="X70" s="681">
        <f>IF(AND(U70="PREVENTIVO",V70="AUTOMÁTICO"),"50%",IF(AND(U70="PREVENTIVO",V70="MANUAL"),"40%",IF(AND(U70="DETECTIVO",V70="AUTOMÁTICO"),"40%",IF(AND(U70="DETECTIVO",V70="MANUAL"),"30%",IF(AND(U70="CORRECTIVO",V70="AUTOMÁTICO"),"35%",IF(AND(U70="CORRECTIVO",V70="MANUAL"),"25%",""))))))</f>
        <v/>
      </c>
      <c r="Y70" s="549" t="n"/>
      <c r="Z70" s="241">
        <f>IFERROR(IF(Y70="","",IF(Y70&lt;=0.2,"MUY BAJA",IF(Y70&lt;=0.4,"BAJA",IF(Y70&lt;=0.6,"MEDIA",IF(Y70&lt;=0.8,"ALTA",IF(Y70=1,"MUY ALTA")))))),"")</f>
        <v/>
      </c>
      <c r="AA70" s="679" t="n"/>
      <c r="AB70" s="241">
        <f>IFERROR(IF(AA70="","",IF(AA70&lt;=0.2,"LEVE",IF(AA70&lt;=0.4,"MENOR",IF(AA70&lt;=0.6,"MODERADO",IF(AA70&lt;=0.8,"MAYOR",IF(AA70=1,"CATASTRÓFICO")))))),"")</f>
        <v/>
      </c>
      <c r="AC70" s="548">
        <f>IFERROR(IF(OR(AND(Z70="Muy Baja",AB70="Leve"),AND(Z70="Muy Baja",AB70="Menor"),AND(Z70="Baja",AB70="Leve")),"BAJO",IF(OR(AND(Z70="Muy baja",AB70="Moderado"),AND(Z70="Baja",AB70="Menor"),AND(Z70="Baja",AB70="Moderado"),AND(Z70="Media",AB70="Leve"),AND(Z70="Media",AB70="Menor"),AND(Z70="Media",AB70="Moderado"),AND(Z70="Alta",AB70="Leve"),AND(Z70="Alta",AB70="Menor")),"MODERADO",IF(OR(AND(Z70="Muy Baja",AB70="Mayor"),AND(Z70="Baja",AB70="Mayor"),AND(Z70="Media",AB70="Mayor"),AND(Z70="Alta",AB70="Moderado"),AND(Z70="Alta",AB70="Mayor"),AND(Z70="Muy Alta",AB70="Leve"),AND(Z70="Muy Alta",AB70="Menor"),AND(Z70="Muy Alta",AB70="Moderado"),AND(Z70="Muy Alta",AB70="Mayor")),"ALTO",IF(OR(AND(Z70="Muy Baja",AB70="Catastrófico"),AND(Z70="Baja",AB70="Catastrófico"),AND(Z70="Media",AB70="Catastrófico"),AND(Z70="Alta",AB70="Catastrófico"),AND(Z70="Muy Alta",AB70="Catastrófico")),"EXTREMO","")))),"")</f>
        <v/>
      </c>
      <c r="AD70" s="681" t="n"/>
      <c r="AE70" s="681" t="n"/>
      <c r="AF70" s="681" t="n"/>
      <c r="AG70" s="681" t="n"/>
      <c r="AH70" s="787" t="n"/>
      <c r="AI70" s="787" t="n"/>
      <c r="AJ70" s="681" t="n"/>
      <c r="AK70" s="681" t="n"/>
      <c r="AL70" s="679">
        <f>IF(Y70="","",IF(Y70&gt;=90,I70-2,IF(Y70&gt;=70,I70-1,I70)))</f>
        <v/>
      </c>
      <c r="AM70" s="679">
        <f>IF(AM30="","",IF(AM30&gt;=90,J70-2,IF(AM30&gt;=70,J70-1,J70)))</f>
        <v/>
      </c>
      <c r="AN70" s="679" t="n"/>
      <c r="AO70" s="679" t="n"/>
      <c r="AP70" s="242" t="n"/>
      <c r="AQ70" s="243" t="n"/>
      <c r="AR70" s="679" t="n"/>
      <c r="AS70" s="243" t="n"/>
      <c r="AT70" s="679" t="n"/>
      <c r="AU70" s="243" t="n"/>
      <c r="AV70" s="679" t="n"/>
      <c r="AW70" s="243" t="n"/>
      <c r="AX70" s="679" t="n"/>
      <c r="AY70" s="243" t="n"/>
      <c r="AZ70" s="679" t="n"/>
      <c r="BA70" s="243" t="n"/>
      <c r="BB70" s="244" t="n"/>
      <c r="BC70" s="243" t="n"/>
      <c r="BD70" s="679" t="n"/>
      <c r="BM70" s="678" t="n"/>
      <c r="BN70" s="678" t="n"/>
      <c r="BO70" s="244" t="n"/>
    </row>
    <row r="71" hidden="1" ht="18.75" customHeight="1">
      <c r="A71" s="158">
        <f>IF(AND(AL71=1,AN71=1),1,IF(AND(AL71=1,AN71=2),2,IF(AND(AL71=1,AN71=3),3,IF(AND(AL71=1,AN71=4),4,IF(AND(AL71=1,AN71=5),5,IF(AND(AL71=2,AN71=1),6,IF(AND(AL71=2,AN71=2),7,IF(AND(AL71=2,AN71=3),8,IF(AND(AL71=2,AN71=4),9,IF(AND(AL71=2,AN71=5),10,IF(AND(AL71=3,AN71=1),11,IF(AND(AL71=3,AN71=2),12,IF(AND(AL71=3,AN71=3),13,IF(AND(AL71=3,AN71=4),14,IF(AND(AL71=3,AN71=5),15,IF(AND(AL71=4,AN71=1),16,IF(AND(AL71=4,AN71=2),17,IF(AND(AL71=4,AN71=3),18,IF(AND(AL71=4,AN71=4),19,IF(AND(AL71=4,AN71=5),20,IF(AND(AL71=5,AN71=1),21,IF(AND(AL71=5,AN71=2),22,IF(AND(AL71=5,AN71=3),23,IF(AND(AL71=5,AN71=4),24,IF(AND(AL71=5,AN71=5),25,"")))))))))))))))))))))))))</f>
        <v/>
      </c>
      <c r="B71" s="158">
        <f>IF(A71="","",(COUNTIF($A$10:A71,A71))/100)</f>
        <v/>
      </c>
      <c r="C71" s="158">
        <f>IFERROR(A71+B71,"")</f>
        <v/>
      </c>
      <c r="D71" s="580" t="n">
        <v>22</v>
      </c>
      <c r="E71" s="679" t="n"/>
      <c r="F71" s="679" t="n"/>
      <c r="G71" s="679" t="n"/>
      <c r="H71" s="679" t="n"/>
      <c r="I71" s="681" t="n"/>
      <c r="J71" s="679" t="n"/>
      <c r="K71" s="681" t="n"/>
      <c r="L71" s="681" t="n"/>
      <c r="M71" s="681" t="n"/>
      <c r="N71" s="681" t="n"/>
      <c r="O71" s="681" t="n"/>
      <c r="P71" s="548">
        <f>IF(OR(I71="",M71=""),"",I71*M71)</f>
        <v/>
      </c>
      <c r="Q71" s="679" t="n"/>
      <c r="R71" s="679" t="n"/>
      <c r="S71" s="679" t="n"/>
      <c r="T71" s="679" t="n"/>
      <c r="U71" s="681" t="n"/>
      <c r="V71" s="681" t="n"/>
      <c r="W71" s="681">
        <f>IF(OR(U71="PREVENTIVO",U71="DETECTIVO"),"PROBABILIDAD",IF(U71="CORRECTIVO","IMPACTO",""))</f>
        <v/>
      </c>
      <c r="X71" s="681">
        <f>IF(AND(U71="PREVENTIVO",V71="AUTOMÁTICO"),"50%",IF(AND(U71="PREVENTIVO",V71="MANUAL"),"40%",IF(AND(U71="DETECTIVO",V71="AUTOMÁTICO"),"40%",IF(AND(U71="DETECTIVO",V71="MANUAL"),"30%",IF(AND(U71="CORRECTIVO",V71="AUTOMÁTICO"),"35%",IF(AND(U71="CORRECTIVO",V71="MANUAL"),"25%",""))))))</f>
        <v/>
      </c>
      <c r="Y71" s="549" t="n"/>
      <c r="Z71" s="241">
        <f>IFERROR(IF(Y71="","",IF(Y71&lt;=0.2,"MUY BAJA",IF(Y71&lt;=0.4,"BAJA",IF(Y71&lt;=0.6,"MEDIA",IF(Y71&lt;=0.8,"ALTA",IF(Y71=1,"MUY ALTA")))))),"")</f>
        <v/>
      </c>
      <c r="AA71" s="679" t="n"/>
      <c r="AB71" s="241">
        <f>IFERROR(IF(AA71="","",IF(AA71&lt;=0.2,"LEVE",IF(AA71&lt;=0.4,"MENOR",IF(AA71&lt;=0.6,"MODERADO",IF(AA71&lt;=0.8,"MAYOR",IF(AA71=1,"CATASTRÓFICO")))))),"")</f>
        <v/>
      </c>
      <c r="AC71" s="548">
        <f>IFERROR(IF(OR(AND(Z71="Muy Baja",AB71="Leve"),AND(Z71="Muy Baja",AB71="Menor"),AND(Z71="Baja",AB71="Leve")),"BAJO",IF(OR(AND(Z71="Muy baja",AB71="Moderado"),AND(Z71="Baja",AB71="Menor"),AND(Z71="Baja",AB71="Moderado"),AND(Z71="Media",AB71="Leve"),AND(Z71="Media",AB71="Menor"),AND(Z71="Media",AB71="Moderado"),AND(Z71="Alta",AB71="Leve"),AND(Z71="Alta",AB71="Menor")),"MODERADO",IF(OR(AND(Z71="Muy Baja",AB71="Mayor"),AND(Z71="Baja",AB71="Mayor"),AND(Z71="Media",AB71="Mayor"),AND(Z71="Alta",AB71="Moderado"),AND(Z71="Alta",AB71="Mayor"),AND(Z71="Muy Alta",AB71="Leve"),AND(Z71="Muy Alta",AB71="Menor"),AND(Z71="Muy Alta",AB71="Moderado"),AND(Z71="Muy Alta",AB71="Mayor")),"ALTO",IF(OR(AND(Z71="Muy Baja",AB71="Catastrófico"),AND(Z71="Baja",AB71="Catastrófico"),AND(Z71="Media",AB71="Catastrófico"),AND(Z71="Alta",AB71="Catastrófico"),AND(Z71="Muy Alta",AB71="Catastrófico")),"EXTREMO","")))),"")</f>
        <v/>
      </c>
      <c r="AD71" s="681" t="n"/>
      <c r="AE71" s="681" t="n"/>
      <c r="AF71" s="681" t="n"/>
      <c r="AG71" s="681" t="n"/>
      <c r="AH71" s="787" t="n"/>
      <c r="AI71" s="787" t="n"/>
      <c r="AJ71" s="681" t="n"/>
      <c r="AK71" s="681" t="n"/>
      <c r="AL71" s="679">
        <f>IF(Y71="","",IF(Y71&gt;=90,I71-2,IF(Y71&gt;=70,I71-1,I71)))</f>
        <v/>
      </c>
      <c r="AM71" s="679">
        <f>IF(AM31="","",IF(AM31&gt;=90,J71-2,IF(AM31&gt;=70,J71-1,J71)))</f>
        <v/>
      </c>
      <c r="AN71" s="679" t="n"/>
      <c r="AO71" s="679" t="n"/>
      <c r="AP71" s="242" t="n"/>
      <c r="AQ71" s="243" t="n"/>
      <c r="AR71" s="679" t="n"/>
      <c r="AS71" s="243" t="n"/>
      <c r="AT71" s="679" t="n"/>
      <c r="AU71" s="243" t="n"/>
      <c r="AV71" s="679" t="n"/>
      <c r="AW71" s="243" t="n"/>
      <c r="AX71" s="679" t="n"/>
      <c r="AY71" s="243" t="n"/>
      <c r="AZ71" s="679" t="n"/>
      <c r="BA71" s="243" t="n"/>
      <c r="BB71" s="244" t="n"/>
      <c r="BC71" s="243" t="n"/>
      <c r="BD71" s="679" t="n"/>
      <c r="BE71" s="515" t="n"/>
      <c r="BF71" s="515" t="n"/>
      <c r="BM71" s="678" t="n"/>
      <c r="BN71" s="678" t="n"/>
      <c r="BO71" s="244" t="n"/>
    </row>
    <row r="72" hidden="1" ht="18.75" customHeight="1">
      <c r="A72" s="158">
        <f>IF(AND(AL72=1,AN72=1),1,IF(AND(AL72=1,AN72=2),2,IF(AND(AL72=1,AN72=3),3,IF(AND(AL72=1,AN72=4),4,IF(AND(AL72=1,AN72=5),5,IF(AND(AL72=2,AN72=1),6,IF(AND(AL72=2,AN72=2),7,IF(AND(AL72=2,AN72=3),8,IF(AND(AL72=2,AN72=4),9,IF(AND(AL72=2,AN72=5),10,IF(AND(AL72=3,AN72=1),11,IF(AND(AL72=3,AN72=2),12,IF(AND(AL72=3,AN72=3),13,IF(AND(AL72=3,AN72=4),14,IF(AND(AL72=3,AN72=5),15,IF(AND(AL72=4,AN72=1),16,IF(AND(AL72=4,AN72=2),17,IF(AND(AL72=4,AN72=3),18,IF(AND(AL72=4,AN72=4),19,IF(AND(AL72=4,AN72=5),20,IF(AND(AL72=5,AN72=1),21,IF(AND(AL72=5,AN72=2),22,IF(AND(AL72=5,AN72=3),23,IF(AND(AL72=5,AN72=4),24,IF(AND(AL72=5,AN72=5),25,"")))))))))))))))))))))))))</f>
        <v/>
      </c>
      <c r="B72" s="158">
        <f>IF(A72="","",(COUNTIF($A$10:A72,A72))/100)</f>
        <v/>
      </c>
      <c r="C72" s="158">
        <f>IFERROR(A72+B72,"")</f>
        <v/>
      </c>
      <c r="D72" s="580" t="n">
        <v>23</v>
      </c>
      <c r="E72" s="679" t="n"/>
      <c r="F72" s="679" t="n"/>
      <c r="G72" s="679" t="n"/>
      <c r="H72" s="679" t="n"/>
      <c r="I72" s="681" t="n"/>
      <c r="J72" s="679" t="n"/>
      <c r="K72" s="681" t="n"/>
      <c r="L72" s="681" t="n"/>
      <c r="M72" s="681" t="n"/>
      <c r="N72" s="681" t="n"/>
      <c r="O72" s="681" t="n"/>
      <c r="P72" s="548">
        <f>IF(OR(I72="",M72=""),"",I72*M72)</f>
        <v/>
      </c>
      <c r="Q72" s="679" t="n"/>
      <c r="R72" s="679" t="n"/>
      <c r="S72" s="679" t="n"/>
      <c r="T72" s="679" t="n"/>
      <c r="U72" s="681" t="n"/>
      <c r="V72" s="681" t="n"/>
      <c r="W72" s="681">
        <f>IF(OR(U72="PREVENTIVO",U72="DETECTIVO"),"PROBABILIDAD",IF(U72="CORRECTIVO","IMPACTO",""))</f>
        <v/>
      </c>
      <c r="X72" s="681">
        <f>IF(AND(U72="PREVENTIVO",V72="AUTOMÁTICO"),"50%",IF(AND(U72="PREVENTIVO",V72="MANUAL"),"40%",IF(AND(U72="DETECTIVO",V72="AUTOMÁTICO"),"40%",IF(AND(U72="DETECTIVO",V72="MANUAL"),"30%",IF(AND(U72="CORRECTIVO",V72="AUTOMÁTICO"),"35%",IF(AND(U72="CORRECTIVO",V72="MANUAL"),"25%",""))))))</f>
        <v/>
      </c>
      <c r="Y72" s="549" t="n"/>
      <c r="Z72" s="241">
        <f>IFERROR(IF(Y72="","",IF(Y72&lt;=0.2,"MUY BAJA",IF(Y72&lt;=0.4,"BAJA",IF(Y72&lt;=0.6,"MEDIA",IF(Y72&lt;=0.8,"ALTA",IF(Y72=1,"MUY ALTA")))))),"")</f>
        <v/>
      </c>
      <c r="AA72" s="679" t="n"/>
      <c r="AB72" s="241">
        <f>IFERROR(IF(AA72="","",IF(AA72&lt;=0.2,"LEVE",IF(AA72&lt;=0.4,"MENOR",IF(AA72&lt;=0.6,"MODERADO",IF(AA72&lt;=0.8,"MAYOR",IF(AA72=1,"CATASTRÓFICO")))))),"")</f>
        <v/>
      </c>
      <c r="AC72" s="548">
        <f>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681" t="n"/>
      <c r="AE72" s="681" t="n"/>
      <c r="AF72" s="681" t="n"/>
      <c r="AG72" s="681" t="n"/>
      <c r="AH72" s="787" t="n"/>
      <c r="AI72" s="787" t="n"/>
      <c r="AJ72" s="681" t="n"/>
      <c r="AK72" s="681" t="n"/>
      <c r="AL72" s="679">
        <f>IF(Y72="","",IF(Y72&gt;=90,I72-2,IF(Y72&gt;=70,I72-1,I72)))</f>
        <v/>
      </c>
      <c r="AM72" s="679">
        <f>IF(AM32="","",IF(AM32&gt;=90,J72-2,IF(AM32&gt;=70,J72-1,J72)))</f>
        <v/>
      </c>
      <c r="AN72" s="679" t="n"/>
      <c r="AO72" s="679" t="n"/>
      <c r="AP72" s="242" t="n"/>
      <c r="AQ72" s="243" t="n"/>
      <c r="AR72" s="679" t="n"/>
      <c r="AS72" s="243" t="n"/>
      <c r="AT72" s="679" t="n"/>
      <c r="AU72" s="243" t="n"/>
      <c r="AV72" s="679" t="n"/>
      <c r="AW72" s="243" t="n"/>
      <c r="AX72" s="679" t="n"/>
      <c r="AY72" s="243" t="n"/>
      <c r="AZ72" s="679" t="n"/>
      <c r="BA72" s="243" t="n"/>
      <c r="BB72" s="244" t="n"/>
      <c r="BC72" s="243" t="n"/>
      <c r="BD72" s="679" t="n"/>
      <c r="BM72" s="678" t="n"/>
      <c r="BN72" s="678" t="n"/>
      <c r="BO72" s="244" t="n"/>
    </row>
    <row r="73" hidden="1" ht="18.75" customHeight="1">
      <c r="A73" s="158">
        <f>IF(AND(AL73=1,AN73=1),1,IF(AND(AL73=1,AN73=2),2,IF(AND(AL73=1,AN73=3),3,IF(AND(AL73=1,AN73=4),4,IF(AND(AL73=1,AN73=5),5,IF(AND(AL73=2,AN73=1),6,IF(AND(AL73=2,AN73=2),7,IF(AND(AL73=2,AN73=3),8,IF(AND(AL73=2,AN73=4),9,IF(AND(AL73=2,AN73=5),10,IF(AND(AL73=3,AN73=1),11,IF(AND(AL73=3,AN73=2),12,IF(AND(AL73=3,AN73=3),13,IF(AND(AL73=3,AN73=4),14,IF(AND(AL73=3,AN73=5),15,IF(AND(AL73=4,AN73=1),16,IF(AND(AL73=4,AN73=2),17,IF(AND(AL73=4,AN73=3),18,IF(AND(AL73=4,AN73=4),19,IF(AND(AL73=4,AN73=5),20,IF(AND(AL73=5,AN73=1),21,IF(AND(AL73=5,AN73=2),22,IF(AND(AL73=5,AN73=3),23,IF(AND(AL73=5,AN73=4),24,IF(AND(AL73=5,AN73=5),25,"")))))))))))))))))))))))))</f>
        <v/>
      </c>
      <c r="B73" s="158">
        <f>IF(A73="","",(COUNTIF($A$10:A73,A73))/100)</f>
        <v/>
      </c>
      <c r="C73" s="158">
        <f>IFERROR(A73+B73,"")</f>
        <v/>
      </c>
      <c r="D73" s="580" t="n">
        <v>24</v>
      </c>
      <c r="E73" s="679" t="n"/>
      <c r="F73" s="679" t="n"/>
      <c r="G73" s="679" t="n"/>
      <c r="H73" s="679" t="n"/>
      <c r="I73" s="681" t="n"/>
      <c r="J73" s="679" t="n"/>
      <c r="K73" s="681" t="n"/>
      <c r="L73" s="681" t="n"/>
      <c r="M73" s="681" t="n"/>
      <c r="N73" s="681" t="n"/>
      <c r="O73" s="681" t="n"/>
      <c r="P73" s="548">
        <f>IF(OR(I73="",M73=""),"",I73*M73)</f>
        <v/>
      </c>
      <c r="Q73" s="679" t="n"/>
      <c r="R73" s="679" t="n"/>
      <c r="S73" s="679" t="n"/>
      <c r="T73" s="679" t="n"/>
      <c r="U73" s="681" t="n"/>
      <c r="V73" s="681" t="n"/>
      <c r="W73" s="681">
        <f>IF(OR(U73="PREVENTIVO",U73="DETECTIVO"),"PROBABILIDAD",IF(U73="CORRECTIVO","IMPACTO",""))</f>
        <v/>
      </c>
      <c r="X73" s="681">
        <f>IF(AND(U73="PREVENTIVO",V73="AUTOMÁTICO"),"50%",IF(AND(U73="PREVENTIVO",V73="MANUAL"),"40%",IF(AND(U73="DETECTIVO",V73="AUTOMÁTICO"),"40%",IF(AND(U73="DETECTIVO",V73="MANUAL"),"30%",IF(AND(U73="CORRECTIVO",V73="AUTOMÁTICO"),"35%",IF(AND(U73="CORRECTIVO",V73="MANUAL"),"25%",""))))))</f>
        <v/>
      </c>
      <c r="Y73" s="549" t="n"/>
      <c r="Z73" s="241">
        <f>IFERROR(IF(Y73="","",IF(Y73&lt;=0.2,"MUY BAJA",IF(Y73&lt;=0.4,"BAJA",IF(Y73&lt;=0.6,"MEDIA",IF(Y73&lt;=0.8,"ALTA",IF(Y73=1,"MUY ALTA")))))),"")</f>
        <v/>
      </c>
      <c r="AA73" s="679" t="n"/>
      <c r="AB73" s="241">
        <f>IFERROR(IF(AA73="","",IF(AA73&lt;=0.2,"LEVE",IF(AA73&lt;=0.4,"MENOR",IF(AA73&lt;=0.6,"MODERADO",IF(AA73&lt;=0.8,"MAYOR",IF(AA73=1,"CATASTRÓFICO")))))),"")</f>
        <v/>
      </c>
      <c r="AC73" s="548">
        <f>IFERROR(IF(OR(AND(Z73="Muy Baja",AB73="Leve"),AND(Z73="Muy Baja",AB73="Menor"),AND(Z73="Baja",AB73="Leve")),"BAJO",IF(OR(AND(Z73="Muy baja",AB73="Moderado"),AND(Z73="Baja",AB73="Menor"),AND(Z73="Baja",AB73="Moderado"),AND(Z73="Media",AB73="Leve"),AND(Z73="Media",AB73="Menor"),AND(Z73="Media",AB73="Moderado"),AND(Z73="Alta",AB73="Leve"),AND(Z73="Alta",AB73="Menor")),"MODERADO",IF(OR(AND(Z73="Muy Baja",AB73="Mayor"),AND(Z73="Baja",AB73="Mayor"),AND(Z73="Media",AB73="Mayor"),AND(Z73="Alta",AB73="Moderado"),AND(Z73="Alta",AB73="Mayor"),AND(Z73="Muy Alta",AB73="Leve"),AND(Z73="Muy Alta",AB73="Menor"),AND(Z73="Muy Alta",AB73="Moderado"),AND(Z73="Muy Alta",AB73="Mayor")),"ALTO",IF(OR(AND(Z73="Muy Baja",AB73="Catastrófico"),AND(Z73="Baja",AB73="Catastrófico"),AND(Z73="Media",AB73="Catastrófico"),AND(Z73="Alta",AB73="Catastrófico"),AND(Z73="Muy Alta",AB73="Catastrófico")),"EXTREMO","")))),"")</f>
        <v/>
      </c>
      <c r="AD73" s="681" t="n"/>
      <c r="AE73" s="681" t="n"/>
      <c r="AF73" s="681" t="n"/>
      <c r="AG73" s="681" t="n"/>
      <c r="AH73" s="787" t="n"/>
      <c r="AI73" s="787" t="n"/>
      <c r="AJ73" s="681" t="n"/>
      <c r="AK73" s="681" t="n"/>
      <c r="AL73" s="679">
        <f>IF(Y73="","",IF(Y73&gt;=90,I73-2,IF(Y73&gt;=70,I73-1,I73)))</f>
        <v/>
      </c>
      <c r="AM73" s="679">
        <f>IF(AM33="","",IF(AM33&gt;=90,J73-2,IF(AM33&gt;=70,J73-1,J73)))</f>
        <v/>
      </c>
      <c r="AN73" s="679" t="n"/>
      <c r="AO73" s="679" t="n"/>
      <c r="AP73" s="242" t="n"/>
      <c r="AQ73" s="243" t="n"/>
      <c r="AR73" s="679" t="n"/>
      <c r="AS73" s="243" t="n"/>
      <c r="AT73" s="679" t="n"/>
      <c r="AU73" s="243" t="n"/>
      <c r="AV73" s="679" t="n"/>
      <c r="AW73" s="243" t="n"/>
      <c r="AX73" s="679" t="n"/>
      <c r="AY73" s="243" t="n"/>
      <c r="AZ73" s="679" t="n"/>
      <c r="BA73" s="243" t="n"/>
      <c r="BB73" s="244" t="n"/>
      <c r="BC73" s="243" t="n"/>
      <c r="BD73" s="679" t="n"/>
      <c r="BM73" s="678" t="n"/>
      <c r="BN73" s="678" t="n"/>
      <c r="BO73" s="244" t="n"/>
    </row>
    <row r="74" hidden="1" ht="18.75" customHeight="1">
      <c r="A74" s="158">
        <f>IF(AND(AL74=1,AN74=1),1,IF(AND(AL74=1,AN74=2),2,IF(AND(AL74=1,AN74=3),3,IF(AND(AL74=1,AN74=4),4,IF(AND(AL74=1,AN74=5),5,IF(AND(AL74=2,AN74=1),6,IF(AND(AL74=2,AN74=2),7,IF(AND(AL74=2,AN74=3),8,IF(AND(AL74=2,AN74=4),9,IF(AND(AL74=2,AN74=5),10,IF(AND(AL74=3,AN74=1),11,IF(AND(AL74=3,AN74=2),12,IF(AND(AL74=3,AN74=3),13,IF(AND(AL74=3,AN74=4),14,IF(AND(AL74=3,AN74=5),15,IF(AND(AL74=4,AN74=1),16,IF(AND(AL74=4,AN74=2),17,IF(AND(AL74=4,AN74=3),18,IF(AND(AL74=4,AN74=4),19,IF(AND(AL74=4,AN74=5),20,IF(AND(AL74=5,AN74=1),21,IF(AND(AL74=5,AN74=2),22,IF(AND(AL74=5,AN74=3),23,IF(AND(AL74=5,AN74=4),24,IF(AND(AL74=5,AN74=5),25,"")))))))))))))))))))))))))</f>
        <v/>
      </c>
      <c r="B74" s="158">
        <f>IF(A74="","",(COUNTIF($A$10:A74,A74))/100)</f>
        <v/>
      </c>
      <c r="C74" s="158">
        <f>IFERROR(A74+B74,"")</f>
        <v/>
      </c>
      <c r="D74" s="580" t="n">
        <v>25</v>
      </c>
      <c r="E74" s="679" t="n"/>
      <c r="F74" s="679" t="n"/>
      <c r="G74" s="679" t="n"/>
      <c r="H74" s="679" t="n"/>
      <c r="I74" s="681" t="n"/>
      <c r="J74" s="679" t="n"/>
      <c r="K74" s="681" t="n"/>
      <c r="L74" s="681" t="n"/>
      <c r="M74" s="681" t="n"/>
      <c r="N74" s="681" t="n"/>
      <c r="O74" s="681" t="n"/>
      <c r="P74" s="548">
        <f>IF(OR(I74="",M74=""),"",I74*M74)</f>
        <v/>
      </c>
      <c r="Q74" s="679" t="n"/>
      <c r="R74" s="679" t="n"/>
      <c r="S74" s="679" t="n"/>
      <c r="T74" s="679" t="n"/>
      <c r="U74" s="681" t="n"/>
      <c r="V74" s="681" t="n"/>
      <c r="W74" s="681">
        <f>IF(OR(U74="PREVENTIVO",U74="DETECTIVO"),"PROBABILIDAD",IF(U74="CORRECTIVO","IMPACTO",""))</f>
        <v/>
      </c>
      <c r="X74" s="681">
        <f>IF(AND(U74="PREVENTIVO",V74="AUTOMÁTICO"),"50%",IF(AND(U74="PREVENTIVO",V74="MANUAL"),"40%",IF(AND(U74="DETECTIVO",V74="AUTOMÁTICO"),"40%",IF(AND(U74="DETECTIVO",V74="MANUAL"),"30%",IF(AND(U74="CORRECTIVO",V74="AUTOMÁTICO"),"35%",IF(AND(U74="CORRECTIVO",V74="MANUAL"),"25%",""))))))</f>
        <v/>
      </c>
      <c r="Y74" s="549" t="n"/>
      <c r="Z74" s="241">
        <f>IFERROR(IF(Y74="","",IF(Y74&lt;=0.2,"MUY BAJA",IF(Y74&lt;=0.4,"BAJA",IF(Y74&lt;=0.6,"MEDIA",IF(Y74&lt;=0.8,"ALTA",IF(Y74=1,"MUY ALTA")))))),"")</f>
        <v/>
      </c>
      <c r="AA74" s="679" t="n"/>
      <c r="AB74" s="241">
        <f>IFERROR(IF(AA74="","",IF(AA74&lt;=0.2,"LEVE",IF(AA74&lt;=0.4,"MENOR",IF(AA74&lt;=0.6,"MODERADO",IF(AA74&lt;=0.8,"MAYOR",IF(AA74=1,"CATASTRÓFICO")))))),"")</f>
        <v/>
      </c>
      <c r="AC74" s="548">
        <f>IFERROR(IF(OR(AND(Z74="Muy Baja",AB74="Leve"),AND(Z74="Muy Baja",AB74="Menor"),AND(Z74="Baja",AB74="Leve")),"BAJO",IF(OR(AND(Z74="Muy baja",AB74="Moderado"),AND(Z74="Baja",AB74="Menor"),AND(Z74="Baja",AB74="Moderado"),AND(Z74="Media",AB74="Leve"),AND(Z74="Media",AB74="Menor"),AND(Z74="Media",AB74="Moderado"),AND(Z74="Alta",AB74="Leve"),AND(Z74="Alta",AB74="Menor")),"MODERADO",IF(OR(AND(Z74="Muy Baja",AB74="Mayor"),AND(Z74="Baja",AB74="Mayor"),AND(Z74="Media",AB74="Mayor"),AND(Z74="Alta",AB74="Moderado"),AND(Z74="Alta",AB74="Mayor"),AND(Z74="Muy Alta",AB74="Leve"),AND(Z74="Muy Alta",AB74="Menor"),AND(Z74="Muy Alta",AB74="Moderado"),AND(Z74="Muy Alta",AB74="Mayor")),"ALTO",IF(OR(AND(Z74="Muy Baja",AB74="Catastrófico"),AND(Z74="Baja",AB74="Catastrófico"),AND(Z74="Media",AB74="Catastrófico"),AND(Z74="Alta",AB74="Catastrófico"),AND(Z74="Muy Alta",AB74="Catastrófico")),"EXTREMO","")))),"")</f>
        <v/>
      </c>
      <c r="AD74" s="681" t="n"/>
      <c r="AE74" s="681" t="n"/>
      <c r="AF74" s="681" t="n"/>
      <c r="AG74" s="681" t="n"/>
      <c r="AH74" s="787" t="n"/>
      <c r="AI74" s="787" t="n"/>
      <c r="AJ74" s="681" t="n"/>
      <c r="AK74" s="681" t="n"/>
      <c r="AL74" s="679">
        <f>IF(Y74="","",IF(Y74&gt;=90,I74-2,IF(Y74&gt;=70,I74-1,I74)))</f>
        <v/>
      </c>
      <c r="AM74" s="679">
        <f>IF(AM34="","",IF(AM34&gt;=90,J74-2,IF(AM34&gt;=70,J74-1,J74)))</f>
        <v/>
      </c>
      <c r="AN74" s="679" t="n"/>
      <c r="AO74" s="679" t="n"/>
      <c r="AP74" s="242" t="n"/>
      <c r="AQ74" s="243" t="n"/>
      <c r="AR74" s="679" t="n"/>
      <c r="AS74" s="243" t="n"/>
      <c r="AT74" s="679" t="n"/>
      <c r="AU74" s="243" t="n"/>
      <c r="AV74" s="679" t="n"/>
      <c r="AW74" s="243" t="n"/>
      <c r="AX74" s="679" t="n"/>
      <c r="AY74" s="243" t="n"/>
      <c r="AZ74" s="679" t="n"/>
      <c r="BA74" s="243" t="n"/>
      <c r="BB74" s="244" t="n"/>
      <c r="BC74" s="243" t="n"/>
      <c r="BD74" s="679" t="n"/>
      <c r="BM74" s="678" t="n"/>
      <c r="BN74" s="678" t="n"/>
      <c r="BO74" s="244" t="n"/>
    </row>
    <row r="75" hidden="1" ht="18.75" customHeight="1">
      <c r="A75" s="158">
        <f>IF(AND(AL75=1,AN75=1),1,IF(AND(AL75=1,AN75=2),2,IF(AND(AL75=1,AN75=3),3,IF(AND(AL75=1,AN75=4),4,IF(AND(AL75=1,AN75=5),5,IF(AND(AL75=2,AN75=1),6,IF(AND(AL75=2,AN75=2),7,IF(AND(AL75=2,AN75=3),8,IF(AND(AL75=2,AN75=4),9,IF(AND(AL75=2,AN75=5),10,IF(AND(AL75=3,AN75=1),11,IF(AND(AL75=3,AN75=2),12,IF(AND(AL75=3,AN75=3),13,IF(AND(AL75=3,AN75=4),14,IF(AND(AL75=3,AN75=5),15,IF(AND(AL75=4,AN75=1),16,IF(AND(AL75=4,AN75=2),17,IF(AND(AL75=4,AN75=3),18,IF(AND(AL75=4,AN75=4),19,IF(AND(AL75=4,AN75=5),20,IF(AND(AL75=5,AN75=1),21,IF(AND(AL75=5,AN75=2),22,IF(AND(AL75=5,AN75=3),23,IF(AND(AL75=5,AN75=4),24,IF(AND(AL75=5,AN75=5),25,"")))))))))))))))))))))))))</f>
        <v/>
      </c>
      <c r="B75" s="158">
        <f>IF(A75="","",(COUNTIF($A$10:A75,A75))/100)</f>
        <v/>
      </c>
      <c r="C75" s="158">
        <f>IFERROR(A75+B75,"")</f>
        <v/>
      </c>
      <c r="D75" s="580" t="n">
        <v>26</v>
      </c>
      <c r="E75" s="679" t="n"/>
      <c r="F75" s="679" t="n"/>
      <c r="G75" s="679" t="n"/>
      <c r="H75" s="679" t="n"/>
      <c r="I75" s="681" t="n"/>
      <c r="J75" s="679" t="n"/>
      <c r="K75" s="681" t="n"/>
      <c r="L75" s="681" t="n"/>
      <c r="M75" s="681" t="n"/>
      <c r="N75" s="681" t="n"/>
      <c r="O75" s="681" t="n"/>
      <c r="P75" s="548">
        <f>IF(OR(I75="",M75=""),"",I75*M75)</f>
        <v/>
      </c>
      <c r="Q75" s="679" t="n"/>
      <c r="R75" s="679" t="n"/>
      <c r="S75" s="679" t="n"/>
      <c r="T75" s="679" t="n"/>
      <c r="U75" s="681" t="n"/>
      <c r="V75" s="681" t="n"/>
      <c r="W75" s="681">
        <f>IF(OR(U75="PREVENTIVO",U75="DETECTIVO"),"PROBABILIDAD",IF(U75="CORRECTIVO","IMPACTO",""))</f>
        <v/>
      </c>
      <c r="X75" s="681">
        <f>IF(AND(U75="PREVENTIVO",V75="AUTOMÁTICO"),"50%",IF(AND(U75="PREVENTIVO",V75="MANUAL"),"40%",IF(AND(U75="DETECTIVO",V75="AUTOMÁTICO"),"40%",IF(AND(U75="DETECTIVO",V75="MANUAL"),"30%",IF(AND(U75="CORRECTIVO",V75="AUTOMÁTICO"),"35%",IF(AND(U75="CORRECTIVO",V75="MANUAL"),"25%",""))))))</f>
        <v/>
      </c>
      <c r="Y75" s="549" t="n"/>
      <c r="Z75" s="241">
        <f>IFERROR(IF(Y75="","",IF(Y75&lt;=0.2,"MUY BAJA",IF(Y75&lt;=0.4,"BAJA",IF(Y75&lt;=0.6,"MEDIA",IF(Y75&lt;=0.8,"ALTA",IF(Y75=1,"MUY ALTA")))))),"")</f>
        <v/>
      </c>
      <c r="AA75" s="679" t="n"/>
      <c r="AB75" s="241">
        <f>IFERROR(IF(AA75="","",IF(AA75&lt;=0.2,"LEVE",IF(AA75&lt;=0.4,"MENOR",IF(AA75&lt;=0.6,"MODERADO",IF(AA75&lt;=0.8,"MAYOR",IF(AA75=1,"CATASTRÓFICO")))))),"")</f>
        <v/>
      </c>
      <c r="AC75" s="548">
        <f>IFERROR(IF(OR(AND(Z75="Muy Baja",AB75="Leve"),AND(Z75="Muy Baja",AB75="Menor"),AND(Z75="Baja",AB75="Leve")),"BAJO",IF(OR(AND(Z75="Muy baja",AB75="Moderado"),AND(Z75="Baja",AB75="Menor"),AND(Z75="Baja",AB75="Moderado"),AND(Z75="Media",AB75="Leve"),AND(Z75="Media",AB75="Menor"),AND(Z75="Media",AB75="Moderado"),AND(Z75="Alta",AB75="Leve"),AND(Z75="Alta",AB75="Menor")),"MODERADO",IF(OR(AND(Z75="Muy Baja",AB75="Mayor"),AND(Z75="Baja",AB75="Mayor"),AND(Z75="Media",AB75="Mayor"),AND(Z75="Alta",AB75="Moderado"),AND(Z75="Alta",AB75="Mayor"),AND(Z75="Muy Alta",AB75="Leve"),AND(Z75="Muy Alta",AB75="Menor"),AND(Z75="Muy Alta",AB75="Moderado"),AND(Z75="Muy Alta",AB75="Mayor")),"ALTO",IF(OR(AND(Z75="Muy Baja",AB75="Catastrófico"),AND(Z75="Baja",AB75="Catastrófico"),AND(Z75="Media",AB75="Catastrófico"),AND(Z75="Alta",AB75="Catastrófico"),AND(Z75="Muy Alta",AB75="Catastrófico")),"EXTREMO","")))),"")</f>
        <v/>
      </c>
      <c r="AD75" s="681" t="n"/>
      <c r="AE75" s="681" t="n"/>
      <c r="AF75" s="681" t="n"/>
      <c r="AG75" s="681" t="n"/>
      <c r="AH75" s="787" t="n"/>
      <c r="AI75" s="787" t="n"/>
      <c r="AJ75" s="681" t="n"/>
      <c r="AK75" s="681" t="n"/>
      <c r="AL75" s="679">
        <f>IF(Y75="","",IF(Y75&gt;=90,I75-2,IF(Y75&gt;=70,I75-1,I75)))</f>
        <v/>
      </c>
      <c r="AM75" s="679">
        <f>IF(AM35="","",IF(AM35&gt;=90,J75-2,IF(AM35&gt;=70,J75-1,J75)))</f>
        <v/>
      </c>
      <c r="AN75" s="679" t="n"/>
      <c r="AO75" s="679" t="n"/>
      <c r="AP75" s="242" t="n"/>
      <c r="AQ75" s="243" t="n"/>
      <c r="AR75" s="679" t="n"/>
      <c r="AS75" s="243" t="n"/>
      <c r="AT75" s="679" t="n"/>
      <c r="AU75" s="243" t="n"/>
      <c r="AV75" s="679" t="n"/>
      <c r="AW75" s="243" t="n"/>
      <c r="AX75" s="679" t="n"/>
      <c r="AY75" s="243" t="n"/>
      <c r="AZ75" s="679" t="n"/>
      <c r="BA75" s="243" t="n"/>
      <c r="BB75" s="244" t="n"/>
      <c r="BC75" s="243" t="n"/>
      <c r="BD75" s="679" t="n"/>
      <c r="BM75" s="678" t="n"/>
      <c r="BN75" s="678" t="n"/>
      <c r="BO75" s="244" t="n"/>
    </row>
    <row r="76" hidden="1" ht="18.75" customHeight="1">
      <c r="A76" s="158">
        <f>IF(AND(AL76=1,AN76=1),1,IF(AND(AL76=1,AN76=2),2,IF(AND(AL76=1,AN76=3),3,IF(AND(AL76=1,AN76=4),4,IF(AND(AL76=1,AN76=5),5,IF(AND(AL76=2,AN76=1),6,IF(AND(AL76=2,AN76=2),7,IF(AND(AL76=2,AN76=3),8,IF(AND(AL76=2,AN76=4),9,IF(AND(AL76=2,AN76=5),10,IF(AND(AL76=3,AN76=1),11,IF(AND(AL76=3,AN76=2),12,IF(AND(AL76=3,AN76=3),13,IF(AND(AL76=3,AN76=4),14,IF(AND(AL76=3,AN76=5),15,IF(AND(AL76=4,AN76=1),16,IF(AND(AL76=4,AN76=2),17,IF(AND(AL76=4,AN76=3),18,IF(AND(AL76=4,AN76=4),19,IF(AND(AL76=4,AN76=5),20,IF(AND(AL76=5,AN76=1),21,IF(AND(AL76=5,AN76=2),22,IF(AND(AL76=5,AN76=3),23,IF(AND(AL76=5,AN76=4),24,IF(AND(AL76=5,AN76=5),25,"")))))))))))))))))))))))))</f>
        <v/>
      </c>
      <c r="B76" s="158">
        <f>IF(A76="","",(COUNTIF($A$10:A76,A76))/100)</f>
        <v/>
      </c>
      <c r="C76" s="158">
        <f>IFERROR(A76+B76,"")</f>
        <v/>
      </c>
      <c r="D76" s="580" t="n">
        <v>27</v>
      </c>
      <c r="E76" s="679" t="n"/>
      <c r="F76" s="679" t="n"/>
      <c r="G76" s="679" t="n"/>
      <c r="H76" s="679" t="n"/>
      <c r="I76" s="681" t="n"/>
      <c r="J76" s="679" t="n"/>
      <c r="K76" s="681" t="n"/>
      <c r="L76" s="681" t="n"/>
      <c r="M76" s="681" t="n"/>
      <c r="N76" s="681" t="n"/>
      <c r="O76" s="681" t="n"/>
      <c r="P76" s="548">
        <f>IF(OR(I76="",M76=""),"",I76*M76)</f>
        <v/>
      </c>
      <c r="Q76" s="679" t="n"/>
      <c r="R76" s="679" t="n"/>
      <c r="S76" s="679" t="n"/>
      <c r="T76" s="679" t="n"/>
      <c r="U76" s="681" t="n"/>
      <c r="V76" s="681" t="n"/>
      <c r="W76" s="681">
        <f>IF(OR(U76="PREVENTIVO",U76="DETECTIVO"),"PROBABILIDAD",IF(U76="CORRECTIVO","IMPACTO",""))</f>
        <v/>
      </c>
      <c r="X76" s="681">
        <f>IF(AND(U76="PREVENTIVO",V76="AUTOMÁTICO"),"50%",IF(AND(U76="PREVENTIVO",V76="MANUAL"),"40%",IF(AND(U76="DETECTIVO",V76="AUTOMÁTICO"),"40%",IF(AND(U76="DETECTIVO",V76="MANUAL"),"30%",IF(AND(U76="CORRECTIVO",V76="AUTOMÁTICO"),"35%",IF(AND(U76="CORRECTIVO",V76="MANUAL"),"25%",""))))))</f>
        <v/>
      </c>
      <c r="Y76" s="549" t="n"/>
      <c r="Z76" s="241">
        <f>IFERROR(IF(Y76="","",IF(Y76&lt;=0.2,"MUY BAJA",IF(Y76&lt;=0.4,"BAJA",IF(Y76&lt;=0.6,"MEDIA",IF(Y76&lt;=0.8,"ALTA",IF(Y76=1,"MUY ALTA")))))),"")</f>
        <v/>
      </c>
      <c r="AA76" s="679" t="n"/>
      <c r="AB76" s="241">
        <f>IFERROR(IF(AA76="","",IF(AA76&lt;=0.2,"LEVE",IF(AA76&lt;=0.4,"MENOR",IF(AA76&lt;=0.6,"MODERADO",IF(AA76&lt;=0.8,"MAYOR",IF(AA76=1,"CATASTRÓFICO")))))),"")</f>
        <v/>
      </c>
      <c r="AC76" s="548">
        <f>IFERROR(IF(OR(AND(Z76="Muy Baja",AB76="Leve"),AND(Z76="Muy Baja",AB76="Menor"),AND(Z76="Baja",AB76="Leve")),"BAJO",IF(OR(AND(Z76="Muy baja",AB76="Moderado"),AND(Z76="Baja",AB76="Menor"),AND(Z76="Baja",AB76="Moderado"),AND(Z76="Media",AB76="Leve"),AND(Z76="Media",AB76="Menor"),AND(Z76="Media",AB76="Moderado"),AND(Z76="Alta",AB76="Leve"),AND(Z76="Alta",AB76="Menor")),"MODERADO",IF(OR(AND(Z76="Muy Baja",AB76="Mayor"),AND(Z76="Baja",AB76="Mayor"),AND(Z76="Media",AB76="Mayor"),AND(Z76="Alta",AB76="Moderado"),AND(Z76="Alta",AB76="Mayor"),AND(Z76="Muy Alta",AB76="Leve"),AND(Z76="Muy Alta",AB76="Menor"),AND(Z76="Muy Alta",AB76="Moderado"),AND(Z76="Muy Alta",AB76="Mayor")),"ALTO",IF(OR(AND(Z76="Muy Baja",AB76="Catastrófico"),AND(Z76="Baja",AB76="Catastrófico"),AND(Z76="Media",AB76="Catastrófico"),AND(Z76="Alta",AB76="Catastrófico"),AND(Z76="Muy Alta",AB76="Catastrófico")),"EXTREMO","")))),"")</f>
        <v/>
      </c>
      <c r="AD76" s="681" t="n"/>
      <c r="AE76" s="681" t="n"/>
      <c r="AF76" s="681" t="n"/>
      <c r="AG76" s="681" t="n"/>
      <c r="AH76" s="787" t="n"/>
      <c r="AI76" s="787" t="n"/>
      <c r="AJ76" s="681" t="n"/>
      <c r="AK76" s="681" t="n"/>
      <c r="AL76" s="679">
        <f>IF(Y76="","",IF(Y76&gt;=90,I76-2,IF(Y76&gt;=70,I76-1,I76)))</f>
        <v/>
      </c>
      <c r="AM76" s="679">
        <f>IF(Z76="","",IF(Z76&gt;=90,J76-2,IF(Z76&gt;=70,J76-1,J76)))</f>
        <v/>
      </c>
      <c r="AN76" s="679" t="n"/>
      <c r="AO76" s="679" t="n"/>
      <c r="AP76" s="242" t="n"/>
      <c r="AQ76" s="243" t="n"/>
      <c r="AR76" s="679" t="n"/>
      <c r="AS76" s="243" t="n"/>
      <c r="AT76" s="679" t="n"/>
      <c r="AU76" s="243" t="n"/>
      <c r="AV76" s="679" t="n"/>
      <c r="AW76" s="243" t="n"/>
      <c r="AX76" s="679" t="n"/>
      <c r="AY76" s="243" t="n"/>
      <c r="AZ76" s="679" t="n"/>
      <c r="BA76" s="243" t="n"/>
      <c r="BB76" s="244" t="n"/>
      <c r="BC76" s="243" t="n"/>
      <c r="BD76" s="679" t="n"/>
      <c r="BE76" s="515" t="n"/>
      <c r="BF76" s="515" t="n"/>
      <c r="BM76" s="678" t="n"/>
      <c r="BN76" s="678" t="n"/>
      <c r="BO76" s="244" t="n"/>
    </row>
    <row r="77" hidden="1" ht="18.75" customHeight="1">
      <c r="A77" s="158">
        <f>IF(AND(AL77=1,AN77=1),1,IF(AND(AL77=1,AN77=2),2,IF(AND(AL77=1,AN77=3),3,IF(AND(AL77=1,AN77=4),4,IF(AND(AL77=1,AN77=5),5,IF(AND(AL77=2,AN77=1),6,IF(AND(AL77=2,AN77=2),7,IF(AND(AL77=2,AN77=3),8,IF(AND(AL77=2,AN77=4),9,IF(AND(AL77=2,AN77=5),10,IF(AND(AL77=3,AN77=1),11,IF(AND(AL77=3,AN77=2),12,IF(AND(AL77=3,AN77=3),13,IF(AND(AL77=3,AN77=4),14,IF(AND(AL77=3,AN77=5),15,IF(AND(AL77=4,AN77=1),16,IF(AND(AL77=4,AN77=2),17,IF(AND(AL77=4,AN77=3),18,IF(AND(AL77=4,AN77=4),19,IF(AND(AL77=4,AN77=5),20,IF(AND(AL77=5,AN77=1),21,IF(AND(AL77=5,AN77=2),22,IF(AND(AL77=5,AN77=3),23,IF(AND(AL77=5,AN77=4),24,IF(AND(AL77=5,AN77=5),25,"")))))))))))))))))))))))))</f>
        <v/>
      </c>
      <c r="B77" s="158">
        <f>IF(A77="","",(COUNTIF($A$10:A77,A77))/100)</f>
        <v/>
      </c>
      <c r="C77" s="158">
        <f>IFERROR(A77+B77,"")</f>
        <v/>
      </c>
      <c r="D77" s="580" t="n">
        <v>28</v>
      </c>
      <c r="E77" s="679" t="n"/>
      <c r="F77" s="679" t="n"/>
      <c r="G77" s="679" t="n"/>
      <c r="H77" s="679" t="n"/>
      <c r="I77" s="681" t="n"/>
      <c r="J77" s="679" t="n"/>
      <c r="K77" s="681" t="n"/>
      <c r="L77" s="681" t="n"/>
      <c r="M77" s="681" t="n"/>
      <c r="N77" s="681" t="n"/>
      <c r="O77" s="681" t="n"/>
      <c r="P77" s="548">
        <f>IF(OR(I77="",M77=""),"",I77*M77)</f>
        <v/>
      </c>
      <c r="Q77" s="679" t="n"/>
      <c r="R77" s="679" t="n"/>
      <c r="S77" s="679" t="n"/>
      <c r="T77" s="679" t="n"/>
      <c r="U77" s="681" t="n"/>
      <c r="V77" s="681" t="n"/>
      <c r="W77" s="681">
        <f>IF(OR(U77="PREVENTIVO",U77="DETECTIVO"),"PROBABILIDAD",IF(U77="CORRECTIVO","IMPACTO",""))</f>
        <v/>
      </c>
      <c r="X77" s="681">
        <f>IF(AND(U77="PREVENTIVO",V77="AUTOMÁTICO"),"50%",IF(AND(U77="PREVENTIVO",V77="MANUAL"),"40%",IF(AND(U77="DETECTIVO",V77="AUTOMÁTICO"),"40%",IF(AND(U77="DETECTIVO",V77="MANUAL"),"30%",IF(AND(U77="CORRECTIVO",V77="AUTOMÁTICO"),"35%",IF(AND(U77="CORRECTIVO",V77="MANUAL"),"25%",""))))))</f>
        <v/>
      </c>
      <c r="Y77" s="549" t="n"/>
      <c r="Z77" s="241">
        <f>IFERROR(IF(Y77="","",IF(Y77&lt;=0.2,"MUY BAJA",IF(Y77&lt;=0.4,"BAJA",IF(Y77&lt;=0.6,"MEDIA",IF(Y77&lt;=0.8,"ALTA",IF(Y77=1,"MUY ALTA")))))),"")</f>
        <v/>
      </c>
      <c r="AA77" s="679" t="n"/>
      <c r="AB77" s="241">
        <f>IFERROR(IF(AA77="","",IF(AA77&lt;=0.2,"LEVE",IF(AA77&lt;=0.4,"MENOR",IF(AA77&lt;=0.6,"MODERADO",IF(AA77&lt;=0.8,"MAYOR",IF(AA77=1,"CATASTRÓFICO")))))),"")</f>
        <v/>
      </c>
      <c r="AC77" s="548">
        <f>IFERROR(IF(OR(AND(Z77="Muy Baja",AB77="Leve"),AND(Z77="Muy Baja",AB77="Menor"),AND(Z77="Baja",AB77="Leve")),"BAJO",IF(OR(AND(Z77="Muy baja",AB77="Moderado"),AND(Z77="Baja",AB77="Menor"),AND(Z77="Baja",AB77="Moderado"),AND(Z77="Media",AB77="Leve"),AND(Z77="Media",AB77="Menor"),AND(Z77="Media",AB77="Moderado"),AND(Z77="Alta",AB77="Leve"),AND(Z77="Alta",AB77="Menor")),"MODERADO",IF(OR(AND(Z77="Muy Baja",AB77="Mayor"),AND(Z77="Baja",AB77="Mayor"),AND(Z77="Media",AB77="Mayor"),AND(Z77="Alta",AB77="Moderado"),AND(Z77="Alta",AB77="Mayor"),AND(Z77="Muy Alta",AB77="Leve"),AND(Z77="Muy Alta",AB77="Menor"),AND(Z77="Muy Alta",AB77="Moderado"),AND(Z77="Muy Alta",AB77="Mayor")),"ALTO",IF(OR(AND(Z77="Muy Baja",AB77="Catastrófico"),AND(Z77="Baja",AB77="Catastrófico"),AND(Z77="Media",AB77="Catastrófico"),AND(Z77="Alta",AB77="Catastrófico"),AND(Z77="Muy Alta",AB77="Catastrófico")),"EXTREMO","")))),"")</f>
        <v/>
      </c>
      <c r="AD77" s="681" t="n"/>
      <c r="AE77" s="681" t="n"/>
      <c r="AF77" s="681" t="n"/>
      <c r="AG77" s="681" t="n"/>
      <c r="AH77" s="787" t="n"/>
      <c r="AI77" s="787" t="n"/>
      <c r="AJ77" s="681" t="n"/>
      <c r="AK77" s="681" t="n"/>
      <c r="AL77" s="679">
        <f>IF(Y77="","",IF(Y77&gt;=90,I77-2,IF(Y77&gt;=70,I77-1,I77)))</f>
        <v/>
      </c>
      <c r="AM77" s="679">
        <f>IF(Z77="","",IF(Z77&gt;=90,J77-2,IF(Z77&gt;=70,J77-1,J77)))</f>
        <v/>
      </c>
      <c r="AN77" s="679" t="n"/>
      <c r="AO77" s="679" t="n"/>
      <c r="AP77" s="242" t="n"/>
      <c r="AQ77" s="243" t="n"/>
      <c r="AR77" s="679" t="n"/>
      <c r="AS77" s="243" t="n"/>
      <c r="AT77" s="679" t="n"/>
      <c r="AU77" s="243" t="n"/>
      <c r="AV77" s="679" t="n"/>
      <c r="AW77" s="243" t="n"/>
      <c r="AX77" s="679" t="n"/>
      <c r="AY77" s="243" t="n"/>
      <c r="AZ77" s="679" t="n"/>
      <c r="BA77" s="243" t="n"/>
      <c r="BB77" s="244" t="n"/>
      <c r="BC77" s="243" t="n"/>
      <c r="BD77" s="679" t="n"/>
      <c r="BM77" s="678" t="n"/>
      <c r="BN77" s="678" t="n"/>
      <c r="BO77" s="244" t="n"/>
    </row>
    <row r="78" hidden="1" ht="18.75" customHeight="1">
      <c r="A78" s="158">
        <f>IF(AND(AL78=1,AN78=1),1,IF(AND(AL78=1,AN78=2),2,IF(AND(AL78=1,AN78=3),3,IF(AND(AL78=1,AN78=4),4,IF(AND(AL78=1,AN78=5),5,IF(AND(AL78=2,AN78=1),6,IF(AND(AL78=2,AN78=2),7,IF(AND(AL78=2,AN78=3),8,IF(AND(AL78=2,AN78=4),9,IF(AND(AL78=2,AN78=5),10,IF(AND(AL78=3,AN78=1),11,IF(AND(AL78=3,AN78=2),12,IF(AND(AL78=3,AN78=3),13,IF(AND(AL78=3,AN78=4),14,IF(AND(AL78=3,AN78=5),15,IF(AND(AL78=4,AN78=1),16,IF(AND(AL78=4,AN78=2),17,IF(AND(AL78=4,AN78=3),18,IF(AND(AL78=4,AN78=4),19,IF(AND(AL78=4,AN78=5),20,IF(AND(AL78=5,AN78=1),21,IF(AND(AL78=5,AN78=2),22,IF(AND(AL78=5,AN78=3),23,IF(AND(AL78=5,AN78=4),24,IF(AND(AL78=5,AN78=5),25,"")))))))))))))))))))))))))</f>
        <v/>
      </c>
      <c r="B78" s="158">
        <f>IF(A78="","",(COUNTIF($A$10:A78,A78))/100)</f>
        <v/>
      </c>
      <c r="C78" s="158">
        <f>IFERROR(A78+B78,"")</f>
        <v/>
      </c>
      <c r="D78" s="580" t="n">
        <v>29</v>
      </c>
      <c r="E78" s="679" t="n"/>
      <c r="F78" s="679" t="n"/>
      <c r="G78" s="679" t="n"/>
      <c r="H78" s="679" t="n"/>
      <c r="I78" s="681" t="n"/>
      <c r="J78" s="679" t="n"/>
      <c r="K78" s="681" t="n"/>
      <c r="L78" s="681" t="n"/>
      <c r="M78" s="681" t="n"/>
      <c r="N78" s="681" t="n"/>
      <c r="O78" s="681" t="n"/>
      <c r="P78" s="548">
        <f>IF(OR(I78="",M78=""),"",I78*M78)</f>
        <v/>
      </c>
      <c r="Q78" s="679" t="n"/>
      <c r="R78" s="679" t="n"/>
      <c r="S78" s="679" t="n"/>
      <c r="T78" s="679" t="n"/>
      <c r="U78" s="681" t="n"/>
      <c r="V78" s="681" t="n"/>
      <c r="W78" s="681">
        <f>IF(OR(U78="PREVENTIVO",U78="DETECTIVO"),"PROBABILIDAD",IF(U78="CORRECTIVO","IMPACTO",""))</f>
        <v/>
      </c>
      <c r="X78" s="681">
        <f>IF(AND(U78="PREVENTIVO",V78="AUTOMÁTICO"),"50%",IF(AND(U78="PREVENTIVO",V78="MANUAL"),"40%",IF(AND(U78="DETECTIVO",V78="AUTOMÁTICO"),"40%",IF(AND(U78="DETECTIVO",V78="MANUAL"),"30%",IF(AND(U78="CORRECTIVO",V78="AUTOMÁTICO"),"35%",IF(AND(U78="CORRECTIVO",V78="MANUAL"),"25%",""))))))</f>
        <v/>
      </c>
      <c r="Y78" s="549" t="n"/>
      <c r="Z78" s="241">
        <f>IFERROR(IF(Y78="","",IF(Y78&lt;=0.2,"MUY BAJA",IF(Y78&lt;=0.4,"BAJA",IF(Y78&lt;=0.6,"MEDIA",IF(Y78&lt;=0.8,"ALTA",IF(Y78=1,"MUY ALTA")))))),"")</f>
        <v/>
      </c>
      <c r="AA78" s="679" t="n"/>
      <c r="AB78" s="241">
        <f>IFERROR(IF(AA78="","",IF(AA78&lt;=0.2,"LEVE",IF(AA78&lt;=0.4,"MENOR",IF(AA78&lt;=0.6,"MODERADO",IF(AA78&lt;=0.8,"MAYOR",IF(AA78=1,"CATASTRÓFICO")))))),"")</f>
        <v/>
      </c>
      <c r="AC78" s="548">
        <f>IFERROR(IF(OR(AND(Z78="Muy Baja",AB78="Leve"),AND(Z78="Muy Baja",AB78="Menor"),AND(Z78="Baja",AB78="Leve")),"BAJO",IF(OR(AND(Z78="Muy baja",AB78="Moderado"),AND(Z78="Baja",AB78="Menor"),AND(Z78="Baja",AB78="Moderado"),AND(Z78="Media",AB78="Leve"),AND(Z78="Media",AB78="Menor"),AND(Z78="Media",AB78="Moderado"),AND(Z78="Alta",AB78="Leve"),AND(Z78="Alta",AB78="Menor")),"MODERADO",IF(OR(AND(Z78="Muy Baja",AB78="Mayor"),AND(Z78="Baja",AB78="Mayor"),AND(Z78="Media",AB78="Mayor"),AND(Z78="Alta",AB78="Moderado"),AND(Z78="Alta",AB78="Mayor"),AND(Z78="Muy Alta",AB78="Leve"),AND(Z78="Muy Alta",AB78="Menor"),AND(Z78="Muy Alta",AB78="Moderado"),AND(Z78="Muy Alta",AB78="Mayor")),"ALTO",IF(OR(AND(Z78="Muy Baja",AB78="Catastrófico"),AND(Z78="Baja",AB78="Catastrófico"),AND(Z78="Media",AB78="Catastrófico"),AND(Z78="Alta",AB78="Catastrófico"),AND(Z78="Muy Alta",AB78="Catastrófico")),"EXTREMO","")))),"")</f>
        <v/>
      </c>
      <c r="AD78" s="681" t="n"/>
      <c r="AE78" s="681" t="n"/>
      <c r="AF78" s="681" t="n"/>
      <c r="AG78" s="681" t="n"/>
      <c r="AH78" s="787" t="n"/>
      <c r="AI78" s="787" t="n"/>
      <c r="AJ78" s="681" t="n"/>
      <c r="AK78" s="681" t="n"/>
      <c r="AL78" s="679">
        <f>IF(Y78="","",IF(Y78&gt;=90,I78-2,IF(Y78&gt;=70,I78-1,I78)))</f>
        <v/>
      </c>
      <c r="AM78" s="679">
        <f>IF(Z78="","",IF(Z78&gt;=90,J78-2,IF(Z78&gt;=70,J78-1,J78)))</f>
        <v/>
      </c>
      <c r="AN78" s="679" t="n"/>
      <c r="AO78" s="679" t="n"/>
      <c r="AP78" s="242" t="n"/>
      <c r="AQ78" s="243" t="n"/>
      <c r="AR78" s="679" t="n"/>
      <c r="AS78" s="243" t="n"/>
      <c r="AT78" s="679" t="n"/>
      <c r="AU78" s="243" t="n"/>
      <c r="AV78" s="679" t="n"/>
      <c r="AW78" s="243" t="n"/>
      <c r="AX78" s="679" t="n"/>
      <c r="AY78" s="243" t="n"/>
      <c r="AZ78" s="679" t="n"/>
      <c r="BA78" s="243" t="n"/>
      <c r="BB78" s="244" t="n"/>
      <c r="BC78" s="243" t="n"/>
      <c r="BD78" s="679" t="n"/>
      <c r="BM78" s="678" t="n"/>
      <c r="BN78" s="678" t="n"/>
      <c r="BO78" s="244" t="n"/>
    </row>
    <row r="79" hidden="1" ht="18.75" customHeight="1">
      <c r="A79" s="158">
        <f>IF(AND(AL79=1,AN79=1),1,IF(AND(AL79=1,AN79=2),2,IF(AND(AL79=1,AN79=3),3,IF(AND(AL79=1,AN79=4),4,IF(AND(AL79=1,AN79=5),5,IF(AND(AL79=2,AN79=1),6,IF(AND(AL79=2,AN79=2),7,IF(AND(AL79=2,AN79=3),8,IF(AND(AL79=2,AN79=4),9,IF(AND(AL79=2,AN79=5),10,IF(AND(AL79=3,AN79=1),11,IF(AND(AL79=3,AN79=2),12,IF(AND(AL79=3,AN79=3),13,IF(AND(AL79=3,AN79=4),14,IF(AND(AL79=3,AN79=5),15,IF(AND(AL79=4,AN79=1),16,IF(AND(AL79=4,AN79=2),17,IF(AND(AL79=4,AN79=3),18,IF(AND(AL79=4,AN79=4),19,IF(AND(AL79=4,AN79=5),20,IF(AND(AL79=5,AN79=1),21,IF(AND(AL79=5,AN79=2),22,IF(AND(AL79=5,AN79=3),23,IF(AND(AL79=5,AN79=4),24,IF(AND(AL79=5,AN79=5),25,"")))))))))))))))))))))))))</f>
        <v/>
      </c>
      <c r="B79" s="158">
        <f>IF(A79="","",(COUNTIF($A$10:A79,A79))/100)</f>
        <v/>
      </c>
      <c r="C79" s="158">
        <f>IFERROR(A79+B79,"")</f>
        <v/>
      </c>
      <c r="D79" s="580" t="n">
        <v>30</v>
      </c>
      <c r="E79" s="679" t="n"/>
      <c r="F79" s="679" t="n"/>
      <c r="G79" s="679" t="n"/>
      <c r="H79" s="679" t="n"/>
      <c r="I79" s="681" t="n"/>
      <c r="J79" s="679" t="n"/>
      <c r="K79" s="681" t="n"/>
      <c r="L79" s="681" t="n"/>
      <c r="M79" s="681" t="n"/>
      <c r="N79" s="681" t="n"/>
      <c r="O79" s="681" t="n"/>
      <c r="P79" s="548">
        <f>IF(OR(I79="",M79=""),"",I79*M79)</f>
        <v/>
      </c>
      <c r="Q79" s="679" t="n"/>
      <c r="R79" s="679" t="n"/>
      <c r="S79" s="679" t="n"/>
      <c r="T79" s="679" t="n"/>
      <c r="U79" s="681" t="n"/>
      <c r="V79" s="681" t="n"/>
      <c r="W79" s="681" t="n"/>
      <c r="X79" s="681">
        <f>IF(AND(U79="PREVENTIVO",V79="AUTOMÁTICO"),"50%",IF(AND(U79="PREVENTIVO",V79="MANUAL"),"40%",IF(AND(U79="DETECTIVO",V79="AUTOMÁTICO"),"40%",IF(AND(U79="DETECTIVO",V79="MANUAL"),"30%",IF(AND(U79="CORRECTIVO",V79="AUTOMÁTICO"),"35%",IF(AND(U79="CORRECTIVO",V79="MANUAL"),"25%",""))))))</f>
        <v/>
      </c>
      <c r="Y79" s="549" t="n"/>
      <c r="Z79" s="241">
        <f>IFERROR(IF(Y79="","",IF(Y79&lt;=0.2,"MUY BAJA",IF(Y79&lt;=0.4,"BAJA",IF(Y79&lt;=0.6,"MEDIA",IF(Y79&lt;=0.8,"ALTA",IF(Y79=1,"MUY ALTA")))))),"")</f>
        <v/>
      </c>
      <c r="AA79" s="679" t="n"/>
      <c r="AB79" s="241">
        <f>IFERROR(IF(AA79="","",IF(AA79&lt;=0.2,"LEVE",IF(AA79&lt;=0.4,"MENOR",IF(AA79&lt;=0.6,"MODERADO",IF(AA79&lt;=0.8,"MAYOR",IF(AA79=1,"CATASTRÓFICO")))))),"")</f>
        <v/>
      </c>
      <c r="AC79" s="548">
        <f>IFERROR(IF(OR(AND(Z79="Muy Baja",AB79="Leve"),AND(Z79="Muy Baja",AB79="Menor"),AND(Z79="Baja",AB79="Leve")),"BAJO",IF(OR(AND(Z79="Muy baja",AB79="Moderado"),AND(Z79="Baja",AB79="Menor"),AND(Z79="Baja",AB79="Moderado"),AND(Z79="Media",AB79="Leve"),AND(Z79="Media",AB79="Menor"),AND(Z79="Media",AB79="Moderado"),AND(Z79="Alta",AB79="Leve"),AND(Z79="Alta",AB79="Menor")),"MODERADO",IF(OR(AND(Z79="Muy Baja",AB79="Mayor"),AND(Z79="Baja",AB79="Mayor"),AND(Z79="Media",AB79="Mayor"),AND(Z79="Alta",AB79="Moderado"),AND(Z79="Alta",AB79="Mayor"),AND(Z79="Muy Alta",AB79="Leve"),AND(Z79="Muy Alta",AB79="Menor"),AND(Z79="Muy Alta",AB79="Moderado"),AND(Z79="Muy Alta",AB79="Mayor")),"ALTO",IF(OR(AND(Z79="Muy Baja",AB79="Catastrófico"),AND(Z79="Baja",AB79="Catastrófico"),AND(Z79="Media",AB79="Catastrófico"),AND(Z79="Alta",AB79="Catastrófico"),AND(Z79="Muy Alta",AB79="Catastrófico")),"EXTREMO","")))),"")</f>
        <v/>
      </c>
      <c r="AD79" s="681" t="n"/>
      <c r="AE79" s="681" t="n"/>
      <c r="AF79" s="681" t="n"/>
      <c r="AG79" s="681" t="n"/>
      <c r="AH79" s="787" t="n"/>
      <c r="AI79" s="787" t="n"/>
      <c r="AJ79" s="681" t="n"/>
      <c r="AK79" s="681" t="n"/>
      <c r="AL79" s="679">
        <f>IF(Y79="","",IF(Y79&gt;=90,I79-2,IF(Y79&gt;=70,I79-1,I79)))</f>
        <v/>
      </c>
      <c r="AM79" s="679">
        <f>IF(Z79="","",IF(Z79&gt;=90,J79-2,IF(Z79&gt;=70,J79-1,J79)))</f>
        <v/>
      </c>
      <c r="AN79" s="679" t="n"/>
      <c r="AO79" s="679" t="n"/>
      <c r="AP79" s="242" t="n"/>
      <c r="AQ79" s="243" t="n"/>
      <c r="AR79" s="679" t="n"/>
      <c r="AS79" s="243" t="n"/>
      <c r="AT79" s="679" t="n"/>
      <c r="AU79" s="243" t="n"/>
      <c r="AV79" s="679" t="n"/>
      <c r="AW79" s="243" t="n"/>
      <c r="AX79" s="679" t="n"/>
      <c r="AY79" s="243" t="n"/>
      <c r="AZ79" s="679" t="n"/>
      <c r="BA79" s="243" t="n"/>
      <c r="BB79" s="244" t="n"/>
      <c r="BC79" s="243" t="n"/>
      <c r="BD79" s="679" t="n"/>
      <c r="BM79" s="678" t="n"/>
      <c r="BN79" s="678" t="n"/>
      <c r="BO79" s="244" t="n"/>
    </row>
    <row r="80" hidden="1" ht="18.75" customHeight="1">
      <c r="A80" s="158">
        <f>IF(AND(AL80=1,AN80=1),1,IF(AND(AL80=1,AN80=2),2,IF(AND(AL80=1,AN80=3),3,IF(AND(AL80=1,AN80=4),4,IF(AND(AL80=1,AN80=5),5,IF(AND(AL80=2,AN80=1),6,IF(AND(AL80=2,AN80=2),7,IF(AND(AL80=2,AN80=3),8,IF(AND(AL80=2,AN80=4),9,IF(AND(AL80=2,AN80=5),10,IF(AND(AL80=3,AN80=1),11,IF(AND(AL80=3,AN80=2),12,IF(AND(AL80=3,AN80=3),13,IF(AND(AL80=3,AN80=4),14,IF(AND(AL80=3,AN80=5),15,IF(AND(AL80=4,AN80=1),16,IF(AND(AL80=4,AN80=2),17,IF(AND(AL80=4,AN80=3),18,IF(AND(AL80=4,AN80=4),19,IF(AND(AL80=4,AN80=5),20,IF(AND(AL80=5,AN80=1),21,IF(AND(AL80=5,AN80=2),22,IF(AND(AL80=5,AN80=3),23,IF(AND(AL80=5,AN80=4),24,IF(AND(AL80=5,AN80=5),25,"")))))))))))))))))))))))))</f>
        <v/>
      </c>
      <c r="B80" s="158">
        <f>IF(A80="","",(COUNTIF($A$10:A80,A80))/100)</f>
        <v/>
      </c>
      <c r="C80" s="158">
        <f>IFERROR(A80+B80,"")</f>
        <v/>
      </c>
      <c r="D80" s="580" t="n">
        <v>31</v>
      </c>
      <c r="E80" s="679" t="n"/>
      <c r="F80" s="679" t="n"/>
      <c r="G80" s="679" t="n"/>
      <c r="H80" s="679" t="n"/>
      <c r="I80" s="681" t="n"/>
      <c r="J80" s="679" t="n"/>
      <c r="K80" s="681" t="n"/>
      <c r="L80" s="681" t="n"/>
      <c r="M80" s="681" t="n"/>
      <c r="N80" s="681" t="n"/>
      <c r="O80" s="681" t="n"/>
      <c r="P80" s="548">
        <f>IF(OR(I80="",M80=""),"",I80*M80)</f>
        <v/>
      </c>
      <c r="Q80" s="679" t="n"/>
      <c r="R80" s="679" t="n"/>
      <c r="S80" s="679" t="n"/>
      <c r="T80" s="679" t="n"/>
      <c r="U80" s="681" t="n"/>
      <c r="V80" s="681" t="n"/>
      <c r="W80" s="681" t="n"/>
      <c r="X80" s="681">
        <f>IF(AND(U80="PREVENTIVO",V80="AUTOMÁTICO"),"50%",IF(AND(U80="PREVENTIVO",V80="MANUAL"),"40%",IF(AND(U80="DETECTIVO",V80="AUTOMÁTICO"),"40%",IF(AND(U80="DETECTIVO",V80="MANUAL"),"30%",IF(AND(U80="CORRECTIVO",V80="AUTOMÁTICO"),"35%",IF(AND(U80="CORRECTIVO",V80="MANUAL"),"25%",""))))))</f>
        <v/>
      </c>
      <c r="Y80" s="549" t="n"/>
      <c r="Z80" s="241">
        <f>IFERROR(IF(Y80="","",IF(Y80&lt;=0.2,"MUY BAJA",IF(Y80&lt;=0.4,"BAJA",IF(Y80&lt;=0.6,"MEDIA",IF(Y80&lt;=0.8,"ALTA",IF(Y80=1,"MUY ALTA")))))),"")</f>
        <v/>
      </c>
      <c r="AA80" s="679" t="n"/>
      <c r="AB80" s="241">
        <f>IFERROR(IF(AA80="","",IF(AA80&lt;=0.2,"LEVE",IF(AA80&lt;=0.4,"MENOR",IF(AA80&lt;=0.6,"MODERADO",IF(AA80&lt;=0.8,"MAYOR",IF(AA80=1,"CATASTRÓFICO")))))),"")</f>
        <v/>
      </c>
      <c r="AC80" s="548">
        <f>IFERROR(IF(OR(AND(Z80="Muy Baja",AB80="Leve"),AND(Z80="Muy Baja",AB80="Menor"),AND(Z80="Baja",AB80="Leve")),"BAJO",IF(OR(AND(Z80="Muy baja",AB80="Moderado"),AND(Z80="Baja",AB80="Menor"),AND(Z80="Baja",AB80="Moderado"),AND(Z80="Media",AB80="Leve"),AND(Z80="Media",AB80="Menor"),AND(Z80="Media",AB80="Moderado"),AND(Z80="Alta",AB80="Leve"),AND(Z80="Alta",AB80="Menor")),"MODERADO",IF(OR(AND(Z80="Muy Baja",AB80="Mayor"),AND(Z80="Baja",AB80="Mayor"),AND(Z80="Media",AB80="Mayor"),AND(Z80="Alta",AB80="Moderado"),AND(Z80="Alta",AB80="Mayor"),AND(Z80="Muy Alta",AB80="Leve"),AND(Z80="Muy Alta",AB80="Menor"),AND(Z80="Muy Alta",AB80="Moderado"),AND(Z80="Muy Alta",AB80="Mayor")),"ALTO",IF(OR(AND(Z80="Muy Baja",AB80="Catastrófico"),AND(Z80="Baja",AB80="Catastrófico"),AND(Z80="Media",AB80="Catastrófico"),AND(Z80="Alta",AB80="Catastrófico"),AND(Z80="Muy Alta",AB80="Catastrófico")),"EXTREMO","")))),"")</f>
        <v/>
      </c>
      <c r="AD80" s="681" t="n"/>
      <c r="AE80" s="681" t="n"/>
      <c r="AF80" s="681" t="n"/>
      <c r="AG80" s="681" t="n"/>
      <c r="AH80" s="787" t="n"/>
      <c r="AI80" s="787" t="n"/>
      <c r="AJ80" s="681" t="n"/>
      <c r="AK80" s="681" t="n"/>
      <c r="AL80" s="679">
        <f>IF(Y80="","",IF(Y80&gt;=90,I80-2,IF(Y80&gt;=70,I80-1,I80)))</f>
        <v/>
      </c>
      <c r="AM80" s="679">
        <f>IF(Z80="","",IF(Z80&gt;=90,J80-2,IF(Z80&gt;=70,J80-1,J80)))</f>
        <v/>
      </c>
      <c r="AN80" s="679" t="n"/>
      <c r="AO80" s="679" t="n"/>
      <c r="AP80" s="242" t="n"/>
      <c r="AQ80" s="243" t="n"/>
      <c r="AR80" s="679" t="n"/>
      <c r="AS80" s="243" t="n"/>
      <c r="AT80" s="679" t="n"/>
      <c r="AU80" s="243" t="n"/>
      <c r="AV80" s="679" t="n"/>
      <c r="AW80" s="243" t="n"/>
      <c r="AX80" s="679" t="n"/>
      <c r="AY80" s="243" t="n"/>
      <c r="AZ80" s="679" t="n"/>
      <c r="BA80" s="243" t="n"/>
      <c r="BB80" s="244" t="n"/>
      <c r="BC80" s="243" t="n"/>
      <c r="BD80" s="679" t="n"/>
      <c r="BM80" s="678" t="n"/>
      <c r="BN80" s="678" t="n"/>
      <c r="BO80" s="244" t="n"/>
    </row>
    <row r="81" hidden="1" ht="18.75" customHeight="1">
      <c r="A81" s="158">
        <f>IF(AND(AL81=1,AN81=1),1,IF(AND(AL81=1,AN81=2),2,IF(AND(AL81=1,AN81=3),3,IF(AND(AL81=1,AN81=4),4,IF(AND(AL81=1,AN81=5),5,IF(AND(AL81=2,AN81=1),6,IF(AND(AL81=2,AN81=2),7,IF(AND(AL81=2,AN81=3),8,IF(AND(AL81=2,AN81=4),9,IF(AND(AL81=2,AN81=5),10,IF(AND(AL81=3,AN81=1),11,IF(AND(AL81=3,AN81=2),12,IF(AND(AL81=3,AN81=3),13,IF(AND(AL81=3,AN81=4),14,IF(AND(AL81=3,AN81=5),15,IF(AND(AL81=4,AN81=1),16,IF(AND(AL81=4,AN81=2),17,IF(AND(AL81=4,AN81=3),18,IF(AND(AL81=4,AN81=4),19,IF(AND(AL81=4,AN81=5),20,IF(AND(AL81=5,AN81=1),21,IF(AND(AL81=5,AN81=2),22,IF(AND(AL81=5,AN81=3),23,IF(AND(AL81=5,AN81=4),24,IF(AND(AL81=5,AN81=5),25,"")))))))))))))))))))))))))</f>
        <v/>
      </c>
      <c r="B81" s="158">
        <f>IF(A81="","",(COUNTIF($A$10:A81,A81))/100)</f>
        <v/>
      </c>
      <c r="C81" s="158">
        <f>IFERROR(A81+B81,"")</f>
        <v/>
      </c>
      <c r="D81" s="580" t="n">
        <v>32</v>
      </c>
      <c r="E81" s="679" t="n"/>
      <c r="F81" s="679" t="n"/>
      <c r="G81" s="679" t="n"/>
      <c r="H81" s="679" t="n"/>
      <c r="I81" s="681" t="n"/>
      <c r="J81" s="679" t="n"/>
      <c r="K81" s="681" t="n"/>
      <c r="L81" s="681" t="n"/>
      <c r="M81" s="681" t="n"/>
      <c r="N81" s="681" t="n"/>
      <c r="O81" s="681" t="n"/>
      <c r="P81" s="548">
        <f>IF(OR(I81="",M81=""),"",I81*M81)</f>
        <v/>
      </c>
      <c r="Q81" s="679" t="n"/>
      <c r="R81" s="679" t="n"/>
      <c r="S81" s="679" t="n"/>
      <c r="T81" s="679" t="n"/>
      <c r="U81" s="681" t="n"/>
      <c r="V81" s="681" t="n"/>
      <c r="W81" s="681" t="n"/>
      <c r="X81" s="681">
        <f>IF(AND(U81="PREVENTIVO",V81="AUTOMÁTICO"),"50%",IF(AND(U81="PREVENTIVO",V81="MANUAL"),"40%",IF(AND(U81="DETECTIVO",V81="AUTOMÁTICO"),"40%",IF(AND(U81="DETECTIVO",V81="MANUAL"),"30%",IF(AND(U81="CORRECTIVO",V81="AUTOMÁTICO"),"35%",IF(AND(U81="CORRECTIVO",V81="MANUAL"),"25%",""))))))</f>
        <v/>
      </c>
      <c r="Y81" s="549" t="n"/>
      <c r="Z81" s="241">
        <f>IFERROR(IF(Y81="","",IF(Y81&lt;=0.2,"MUY BAJA",IF(Y81&lt;=0.4,"BAJA",IF(Y81&lt;=0.6,"MEDIA",IF(Y81&lt;=0.8,"ALTA",IF(Y81=1,"MUY ALTA")))))),"")</f>
        <v/>
      </c>
      <c r="AA81" s="679" t="n"/>
      <c r="AB81" s="241">
        <f>IFERROR(IF(AA81="","",IF(AA81&lt;=0.2,"LEVE",IF(AA81&lt;=0.4,"MENOR",IF(AA81&lt;=0.6,"MODERADO",IF(AA81&lt;=0.8,"MAYOR",IF(AA81=1,"CATASTRÓFICO")))))),"")</f>
        <v/>
      </c>
      <c r="AC81" s="548">
        <f>IFERROR(IF(OR(AND(Z81="Muy Baja",AB81="Leve"),AND(Z81="Muy Baja",AB81="Menor"),AND(Z81="Baja",AB81="Leve")),"BAJO",IF(OR(AND(Z81="Muy baja",AB81="Moderado"),AND(Z81="Baja",AB81="Menor"),AND(Z81="Baja",AB81="Moderado"),AND(Z81="Media",AB81="Leve"),AND(Z81="Media",AB81="Menor"),AND(Z81="Media",AB81="Moderado"),AND(Z81="Alta",AB81="Leve"),AND(Z81="Alta",AB81="Menor")),"MODERADO",IF(OR(AND(Z81="Muy Baja",AB81="Mayor"),AND(Z81="Baja",AB81="Mayor"),AND(Z81="Media",AB81="Mayor"),AND(Z81="Alta",AB81="Moderado"),AND(Z81="Alta",AB81="Mayor"),AND(Z81="Muy Alta",AB81="Leve"),AND(Z81="Muy Alta",AB81="Menor"),AND(Z81="Muy Alta",AB81="Moderado"),AND(Z81="Muy Alta",AB81="Mayor")),"ALTO",IF(OR(AND(Z81="Muy Baja",AB81="Catastrófico"),AND(Z81="Baja",AB81="Catastrófico"),AND(Z81="Media",AB81="Catastrófico"),AND(Z81="Alta",AB81="Catastrófico"),AND(Z81="Muy Alta",AB81="Catastrófico")),"EXTREMO","")))),"")</f>
        <v/>
      </c>
      <c r="AD81" s="681" t="n"/>
      <c r="AE81" s="681" t="n"/>
      <c r="AF81" s="681" t="n"/>
      <c r="AG81" s="681" t="n"/>
      <c r="AH81" s="787" t="n"/>
      <c r="AI81" s="787" t="n"/>
      <c r="AJ81" s="681" t="n"/>
      <c r="AK81" s="681" t="n"/>
      <c r="AL81" s="679">
        <f>IF(Y81="","",IF(Y81&gt;=90,I81-2,IF(Y81&gt;=70,I81-1,I81)))</f>
        <v/>
      </c>
      <c r="AM81" s="679">
        <f>IF(Z81="","",IF(Z81&gt;=90,J81-2,IF(Z81&gt;=70,J81-1,J81)))</f>
        <v/>
      </c>
      <c r="AN81" s="679" t="n"/>
      <c r="AO81" s="679" t="n"/>
      <c r="AP81" s="242" t="n"/>
      <c r="AQ81" s="243" t="n"/>
      <c r="AR81" s="679" t="n"/>
      <c r="AS81" s="243" t="n"/>
      <c r="AT81" s="679" t="n"/>
      <c r="AU81" s="243" t="n"/>
      <c r="AV81" s="679" t="n"/>
      <c r="AW81" s="243" t="n"/>
      <c r="AX81" s="679" t="n"/>
      <c r="AY81" s="243" t="n"/>
      <c r="AZ81" s="679" t="n"/>
      <c r="BA81" s="243" t="n"/>
      <c r="BB81" s="244" t="n"/>
      <c r="BC81" s="243" t="n"/>
      <c r="BD81" s="679" t="n"/>
      <c r="BE81" s="515" t="n"/>
      <c r="BF81" s="515" t="n"/>
      <c r="BM81" s="678" t="n"/>
      <c r="BN81" s="678" t="n"/>
      <c r="BO81" s="244" t="n"/>
    </row>
    <row r="82" hidden="1" ht="18.75" customHeight="1">
      <c r="A82" s="158">
        <f>IF(AND(AL82=1,AN82=1),1,IF(AND(AL82=1,AN82=2),2,IF(AND(AL82=1,AN82=3),3,IF(AND(AL82=1,AN82=4),4,IF(AND(AL82=1,AN82=5),5,IF(AND(AL82=2,AN82=1),6,IF(AND(AL82=2,AN82=2),7,IF(AND(AL82=2,AN82=3),8,IF(AND(AL82=2,AN82=4),9,IF(AND(AL82=2,AN82=5),10,IF(AND(AL82=3,AN82=1),11,IF(AND(AL82=3,AN82=2),12,IF(AND(AL82=3,AN82=3),13,IF(AND(AL82=3,AN82=4),14,IF(AND(AL82=3,AN82=5),15,IF(AND(AL82=4,AN82=1),16,IF(AND(AL82=4,AN82=2),17,IF(AND(AL82=4,AN82=3),18,IF(AND(AL82=4,AN82=4),19,IF(AND(AL82=4,AN82=5),20,IF(AND(AL82=5,AN82=1),21,IF(AND(AL82=5,AN82=2),22,IF(AND(AL82=5,AN82=3),23,IF(AND(AL82=5,AN82=4),24,IF(AND(AL82=5,AN82=5),25,"")))))))))))))))))))))))))</f>
        <v/>
      </c>
      <c r="B82" s="158">
        <f>IF(A82="","",(COUNTIF($A$10:A82,A82))/100)</f>
        <v/>
      </c>
      <c r="C82" s="158">
        <f>IFERROR(A82+B82,"")</f>
        <v/>
      </c>
      <c r="D82" s="580" t="n">
        <v>33</v>
      </c>
      <c r="E82" s="679" t="n"/>
      <c r="F82" s="679" t="n"/>
      <c r="G82" s="679" t="n"/>
      <c r="H82" s="679" t="n"/>
      <c r="I82" s="681" t="n"/>
      <c r="J82" s="679" t="n"/>
      <c r="K82" s="681" t="n"/>
      <c r="L82" s="681" t="n"/>
      <c r="M82" s="681" t="n"/>
      <c r="N82" s="681" t="n"/>
      <c r="O82" s="681" t="n"/>
      <c r="P82" s="548">
        <f>IF(OR(I82="",M82=""),"",I82*M82)</f>
        <v/>
      </c>
      <c r="Q82" s="679" t="n"/>
      <c r="R82" s="679" t="n"/>
      <c r="S82" s="679" t="n"/>
      <c r="T82" s="679" t="n"/>
      <c r="U82" s="681" t="n"/>
      <c r="V82" s="681" t="n"/>
      <c r="W82" s="681" t="n"/>
      <c r="X82" s="681">
        <f>IF(AND(U82="PREVENTIVO",V82="AUTOMÁTICO"),"50%",IF(AND(U82="PREVENTIVO",V82="MANUAL"),"40%",IF(AND(U82="DETECTIVO",V82="AUTOMÁTICO"),"40%",IF(AND(U82="DETECTIVO",V82="MANUAL"),"30%",IF(AND(U82="CORRECTIVO",V82="AUTOMÁTICO"),"35%",IF(AND(U82="CORRECTIVO",V82="MANUAL"),"25%",""))))))</f>
        <v/>
      </c>
      <c r="Y82" s="549" t="n"/>
      <c r="Z82" s="241">
        <f>IFERROR(IF(Y82="","",IF(Y82&lt;=0.2,"MUY BAJA",IF(Y82&lt;=0.4,"BAJA",IF(Y82&lt;=0.6,"MEDIA",IF(Y82&lt;=0.8,"ALTA",IF(Y82=1,"MUY ALTA")))))),"")</f>
        <v/>
      </c>
      <c r="AA82" s="679" t="n"/>
      <c r="AB82" s="241">
        <f>IFERROR(IF(AA82="","",IF(AA82&lt;=0.2,"LEVE",IF(AA82&lt;=0.4,"MENOR",IF(AA82&lt;=0.6,"MODERADO",IF(AA82&lt;=0.8,"MAYOR",IF(AA82=1,"CATASTRÓFICO")))))),"")</f>
        <v/>
      </c>
      <c r="AC82" s="548">
        <f>IFERROR(IF(OR(AND(Z82="Muy Baja",AB82="Leve"),AND(Z82="Muy Baja",AB82="Menor"),AND(Z82="Baja",AB82="Leve")),"BAJO",IF(OR(AND(Z82="Muy baja",AB82="Moderado"),AND(Z82="Baja",AB82="Menor"),AND(Z82="Baja",AB82="Moderado"),AND(Z82="Media",AB82="Leve"),AND(Z82="Media",AB82="Menor"),AND(Z82="Media",AB82="Moderado"),AND(Z82="Alta",AB82="Leve"),AND(Z82="Alta",AB82="Menor")),"MODERADO",IF(OR(AND(Z82="Muy Baja",AB82="Mayor"),AND(Z82="Baja",AB82="Mayor"),AND(Z82="Media",AB82="Mayor"),AND(Z82="Alta",AB82="Moderado"),AND(Z82="Alta",AB82="Mayor"),AND(Z82="Muy Alta",AB82="Leve"),AND(Z82="Muy Alta",AB82="Menor"),AND(Z82="Muy Alta",AB82="Moderado"),AND(Z82="Muy Alta",AB82="Mayor")),"ALTO",IF(OR(AND(Z82="Muy Baja",AB82="Catastrófico"),AND(Z82="Baja",AB82="Catastrófico"),AND(Z82="Media",AB82="Catastrófico"),AND(Z82="Alta",AB82="Catastrófico"),AND(Z82="Muy Alta",AB82="Catastrófico")),"EXTREMO","")))),"")</f>
        <v/>
      </c>
      <c r="AD82" s="681" t="n"/>
      <c r="AE82" s="681" t="n"/>
      <c r="AF82" s="681" t="n"/>
      <c r="AG82" s="681" t="n"/>
      <c r="AH82" s="787" t="n"/>
      <c r="AI82" s="787" t="n"/>
      <c r="AJ82" s="681" t="n"/>
      <c r="AK82" s="681" t="n"/>
      <c r="AL82" s="679">
        <f>IF(Y82="","",IF(Y82&gt;=90,I82-2,IF(Y82&gt;=70,I82-1,I82)))</f>
        <v/>
      </c>
      <c r="AM82" s="679">
        <f>IF(Z82="","",IF(Z82&gt;=90,J82-2,IF(Z82&gt;=70,J82-1,J82)))</f>
        <v/>
      </c>
      <c r="AN82" s="679" t="n"/>
      <c r="AO82" s="679" t="n"/>
      <c r="AP82" s="242" t="n"/>
      <c r="AQ82" s="243" t="n"/>
      <c r="AR82" s="679" t="n"/>
      <c r="AS82" s="243" t="n"/>
      <c r="AT82" s="679" t="n"/>
      <c r="AU82" s="243" t="n"/>
      <c r="AV82" s="679" t="n"/>
      <c r="AW82" s="243" t="n"/>
      <c r="AX82" s="679" t="n"/>
      <c r="AY82" s="243" t="n"/>
      <c r="AZ82" s="679" t="n"/>
      <c r="BA82" s="243" t="n"/>
      <c r="BB82" s="244" t="n"/>
      <c r="BC82" s="243" t="n"/>
      <c r="BD82" s="679" t="n"/>
      <c r="BM82" s="678" t="n"/>
      <c r="BN82" s="678" t="n"/>
      <c r="BO82" s="244" t="n"/>
    </row>
    <row r="83" hidden="1" ht="18.75" customHeight="1">
      <c r="A83" s="158">
        <f>IF(AND(AL83=1,AN83=1),1,IF(AND(AL83=1,AN83=2),2,IF(AND(AL83=1,AN83=3),3,IF(AND(AL83=1,AN83=4),4,IF(AND(AL83=1,AN83=5),5,IF(AND(AL83=2,AN83=1),6,IF(AND(AL83=2,AN83=2),7,IF(AND(AL83=2,AN83=3),8,IF(AND(AL83=2,AN83=4),9,IF(AND(AL83=2,AN83=5),10,IF(AND(AL83=3,AN83=1),11,IF(AND(AL83=3,AN83=2),12,IF(AND(AL83=3,AN83=3),13,IF(AND(AL83=3,AN83=4),14,IF(AND(AL83=3,AN83=5),15,IF(AND(AL83=4,AN83=1),16,IF(AND(AL83=4,AN83=2),17,IF(AND(AL83=4,AN83=3),18,IF(AND(AL83=4,AN83=4),19,IF(AND(AL83=4,AN83=5),20,IF(AND(AL83=5,AN83=1),21,IF(AND(AL83=5,AN83=2),22,IF(AND(AL83=5,AN83=3),23,IF(AND(AL83=5,AN83=4),24,IF(AND(AL83=5,AN83=5),25,"")))))))))))))))))))))))))</f>
        <v/>
      </c>
      <c r="B83" s="158">
        <f>IF(A83="","",(COUNTIF($A$10:A83,A83))/100)</f>
        <v/>
      </c>
      <c r="C83" s="158">
        <f>IFERROR(A83+B83,"")</f>
        <v/>
      </c>
      <c r="D83" s="580" t="n">
        <v>34</v>
      </c>
      <c r="E83" s="679" t="n"/>
      <c r="F83" s="679" t="n"/>
      <c r="G83" s="679" t="n"/>
      <c r="H83" s="679" t="n"/>
      <c r="I83" s="681" t="n"/>
      <c r="J83" s="679" t="n"/>
      <c r="K83" s="681" t="n"/>
      <c r="L83" s="681" t="n"/>
      <c r="M83" s="681" t="n"/>
      <c r="N83" s="681" t="n"/>
      <c r="O83" s="681" t="n"/>
      <c r="P83" s="548">
        <f>IF(OR(I83="",M83=""),"",I83*M83)</f>
        <v/>
      </c>
      <c r="Q83" s="679" t="n"/>
      <c r="R83" s="679" t="n"/>
      <c r="S83" s="679" t="n"/>
      <c r="T83" s="679" t="n"/>
      <c r="U83" s="681" t="n"/>
      <c r="V83" s="681" t="n"/>
      <c r="W83" s="681" t="n"/>
      <c r="X83" s="681">
        <f>IF(AND(U83="PREVENTIVO",V83="AUTOMÁTICO"),"50%",IF(AND(U83="PREVENTIVO",V83="MANUAL"),"40%",IF(AND(U83="DETECTIVO",V83="AUTOMÁTICO"),"40%",IF(AND(U83="DETECTIVO",V83="MANUAL"),"30%",IF(AND(U83="CORRECTIVO",V83="AUTOMÁTICO"),"35%",IF(AND(U83="CORRECTIVO",V83="MANUAL"),"25%",""))))))</f>
        <v/>
      </c>
      <c r="Y83" s="549" t="n"/>
      <c r="Z83" s="241">
        <f>IFERROR(IF(Y83="","",IF(Y83&lt;=0.2,"MUY BAJA",IF(Y83&lt;=0.4,"BAJA",IF(Y83&lt;=0.6,"MEDIA",IF(Y83&lt;=0.8,"ALTA",IF(Y83=1,"MUY ALTA")))))),"")</f>
        <v/>
      </c>
      <c r="AA83" s="679" t="n"/>
      <c r="AB83" s="241">
        <f>IFERROR(IF(AA83="","",IF(AA83&lt;=0.2,"LEVE",IF(AA83&lt;=0.4,"MENOR",IF(AA83&lt;=0.6,"MODERADO",IF(AA83&lt;=0.8,"MAYOR",IF(AA83=1,"CATASTRÓFICO")))))),"")</f>
        <v/>
      </c>
      <c r="AC83" s="548">
        <f>IFERROR(IF(OR(AND(Z83="Muy Baja",AB83="Leve"),AND(Z83="Muy Baja",AB83="Menor"),AND(Z83="Baja",AB83="Leve")),"BAJO",IF(OR(AND(Z83="Muy baja",AB83="Moderado"),AND(Z83="Baja",AB83="Menor"),AND(Z83="Baja",AB83="Moderado"),AND(Z83="Media",AB83="Leve"),AND(Z83="Media",AB83="Menor"),AND(Z83="Media",AB83="Moderado"),AND(Z83="Alta",AB83="Leve"),AND(Z83="Alta",AB83="Menor")),"MODERADO",IF(OR(AND(Z83="Muy Baja",AB83="Mayor"),AND(Z83="Baja",AB83="Mayor"),AND(Z83="Media",AB83="Mayor"),AND(Z83="Alta",AB83="Moderado"),AND(Z83="Alta",AB83="Mayor"),AND(Z83="Muy Alta",AB83="Leve"),AND(Z83="Muy Alta",AB83="Menor"),AND(Z83="Muy Alta",AB83="Moderado"),AND(Z83="Muy Alta",AB83="Mayor")),"ALTO",IF(OR(AND(Z83="Muy Baja",AB83="Catastrófico"),AND(Z83="Baja",AB83="Catastrófico"),AND(Z83="Media",AB83="Catastrófico"),AND(Z83="Alta",AB83="Catastrófico"),AND(Z83="Muy Alta",AB83="Catastrófico")),"EXTREMO","")))),"")</f>
        <v/>
      </c>
      <c r="AD83" s="681" t="n"/>
      <c r="AE83" s="681" t="n"/>
      <c r="AF83" s="681" t="n"/>
      <c r="AG83" s="681" t="n"/>
      <c r="AH83" s="787" t="n"/>
      <c r="AI83" s="787" t="n"/>
      <c r="AJ83" s="681" t="n"/>
      <c r="AK83" s="681" t="n"/>
      <c r="AL83" s="679">
        <f>IF(Y83="","",IF(Y83&gt;=90,I83-2,IF(Y83&gt;=70,I83-1,I83)))</f>
        <v/>
      </c>
      <c r="AM83" s="679">
        <f>IF(Z83="","",IF(Z83&gt;=90,J83-2,IF(Z83&gt;=70,J83-1,J83)))</f>
        <v/>
      </c>
      <c r="AN83" s="679" t="n"/>
      <c r="AO83" s="679" t="n"/>
      <c r="AP83" s="242" t="n"/>
      <c r="AQ83" s="243" t="n"/>
      <c r="AR83" s="679" t="n"/>
      <c r="AS83" s="243" t="n"/>
      <c r="AT83" s="679" t="n"/>
      <c r="AU83" s="243" t="n"/>
      <c r="AV83" s="679" t="n"/>
      <c r="AW83" s="243" t="n"/>
      <c r="AX83" s="679" t="n"/>
      <c r="AY83" s="243" t="n"/>
      <c r="AZ83" s="679" t="n"/>
      <c r="BA83" s="243" t="n"/>
      <c r="BB83" s="244" t="n"/>
      <c r="BC83" s="243" t="n"/>
      <c r="BD83" s="679" t="n"/>
      <c r="BM83" s="678" t="n"/>
      <c r="BN83" s="678" t="n"/>
      <c r="BO83" s="244" t="n"/>
    </row>
    <row r="84" hidden="1" ht="18.75" customHeight="1">
      <c r="A84" s="158">
        <f>IF(AND(AL84=1,AN84=1),1,IF(AND(AL84=1,AN84=2),2,IF(AND(AL84=1,AN84=3),3,IF(AND(AL84=1,AN84=4),4,IF(AND(AL84=1,AN84=5),5,IF(AND(AL84=2,AN84=1),6,IF(AND(AL84=2,AN84=2),7,IF(AND(AL84=2,AN84=3),8,IF(AND(AL84=2,AN84=4),9,IF(AND(AL84=2,AN84=5),10,IF(AND(AL84=3,AN84=1),11,IF(AND(AL84=3,AN84=2),12,IF(AND(AL84=3,AN84=3),13,IF(AND(AL84=3,AN84=4),14,IF(AND(AL84=3,AN84=5),15,IF(AND(AL84=4,AN84=1),16,IF(AND(AL84=4,AN84=2),17,IF(AND(AL84=4,AN84=3),18,IF(AND(AL84=4,AN84=4),19,IF(AND(AL84=4,AN84=5),20,IF(AND(AL84=5,AN84=1),21,IF(AND(AL84=5,AN84=2),22,IF(AND(AL84=5,AN84=3),23,IF(AND(AL84=5,AN84=4),24,IF(AND(AL84=5,AN84=5),25,"")))))))))))))))))))))))))</f>
        <v/>
      </c>
      <c r="B84" s="158">
        <f>IF(A84="","",(COUNTIF($A$10:A84,A84))/100)</f>
        <v/>
      </c>
      <c r="C84" s="158">
        <f>IFERROR(A84+B84,"")</f>
        <v/>
      </c>
      <c r="D84" s="580" t="n">
        <v>35</v>
      </c>
      <c r="E84" s="679" t="n"/>
      <c r="F84" s="679" t="n"/>
      <c r="G84" s="679" t="n"/>
      <c r="H84" s="679" t="n"/>
      <c r="I84" s="681" t="n"/>
      <c r="J84" s="679" t="n"/>
      <c r="K84" s="681" t="n"/>
      <c r="L84" s="681" t="n"/>
      <c r="M84" s="681" t="n"/>
      <c r="N84" s="681" t="n"/>
      <c r="O84" s="681" t="n"/>
      <c r="P84" s="548">
        <f>IF(OR(I84="",M84=""),"",I84*M84)</f>
        <v/>
      </c>
      <c r="Q84" s="679" t="n"/>
      <c r="R84" s="679" t="n"/>
      <c r="S84" s="679" t="n"/>
      <c r="T84" s="679" t="n"/>
      <c r="U84" s="681" t="n"/>
      <c r="V84" s="681" t="n"/>
      <c r="W84" s="681" t="n"/>
      <c r="X84" s="681">
        <f>IF(AND(U84="PREVENTIVO",V84="AUTOMÁTICO"),"50%",IF(AND(U84="PREVENTIVO",V84="MANUAL"),"40%",IF(AND(U84="DETECTIVO",V84="AUTOMÁTICO"),"40%",IF(AND(U84="DETECTIVO",V84="MANUAL"),"30%",IF(AND(U84="CORRECTIVO",V84="AUTOMÁTICO"),"35%",IF(AND(U84="CORRECTIVO",V84="MANUAL"),"25%",""))))))</f>
        <v/>
      </c>
      <c r="Y84" s="549" t="n"/>
      <c r="Z84" s="241">
        <f>IFERROR(IF(Y84="","",IF(Y84&lt;=0.2,"MUY BAJA",IF(Y84&lt;=0.4,"BAJA",IF(Y84&lt;=0.6,"MEDIA",IF(Y84&lt;=0.8,"ALTA",IF(Y84=1,"MUY ALTA")))))),"")</f>
        <v/>
      </c>
      <c r="AA84" s="679" t="n"/>
      <c r="AB84" s="241">
        <f>IFERROR(IF(AA84="","",IF(AA84&lt;=0.2,"LEVE",IF(AA84&lt;=0.4,"MENOR",IF(AA84&lt;=0.6,"MODERADO",IF(AA84&lt;=0.8,"MAYOR",IF(AA84=1,"CATASTRÓFICO")))))),"")</f>
        <v/>
      </c>
      <c r="AC84" s="548">
        <f>IFERROR(IF(OR(AND(Z84="Muy Baja",AB84="Leve"),AND(Z84="Muy Baja",AB84="Menor"),AND(Z84="Baja",AB84="Leve")),"BAJO",IF(OR(AND(Z84="Muy baja",AB84="Moderado"),AND(Z84="Baja",AB84="Menor"),AND(Z84="Baja",AB84="Moderado"),AND(Z84="Media",AB84="Leve"),AND(Z84="Media",AB84="Menor"),AND(Z84="Media",AB84="Moderado"),AND(Z84="Alta",AB84="Leve"),AND(Z84="Alta",AB84="Menor")),"MODERADO",IF(OR(AND(Z84="Muy Baja",AB84="Mayor"),AND(Z84="Baja",AB84="Mayor"),AND(Z84="Media",AB84="Mayor"),AND(Z84="Alta",AB84="Moderado"),AND(Z84="Alta",AB84="Mayor"),AND(Z84="Muy Alta",AB84="Leve"),AND(Z84="Muy Alta",AB84="Menor"),AND(Z84="Muy Alta",AB84="Moderado"),AND(Z84="Muy Alta",AB84="Mayor")),"ALTO",IF(OR(AND(Z84="Muy Baja",AB84="Catastrófico"),AND(Z84="Baja",AB84="Catastrófico"),AND(Z84="Media",AB84="Catastrófico"),AND(Z84="Alta",AB84="Catastrófico"),AND(Z84="Muy Alta",AB84="Catastrófico")),"EXTREMO","")))),"")</f>
        <v/>
      </c>
      <c r="AD84" s="681" t="n"/>
      <c r="AE84" s="681" t="n"/>
      <c r="AF84" s="681" t="n"/>
      <c r="AG84" s="681" t="n"/>
      <c r="AH84" s="787" t="n"/>
      <c r="AI84" s="787" t="n"/>
      <c r="AJ84" s="681" t="n"/>
      <c r="AK84" s="681" t="n"/>
      <c r="AL84" s="679">
        <f>IF(Y84="","",IF(Y84&gt;=90,I84-2,IF(Y84&gt;=70,I84-1,I84)))</f>
        <v/>
      </c>
      <c r="AM84" s="679">
        <f>IF(Z84="","",IF(Z84&gt;=90,J84-2,IF(Z84&gt;=70,J84-1,J84)))</f>
        <v/>
      </c>
      <c r="AN84" s="679" t="n"/>
      <c r="AO84" s="679" t="n"/>
      <c r="AP84" s="242" t="n"/>
      <c r="AQ84" s="243" t="n"/>
      <c r="AR84" s="679" t="n"/>
      <c r="AS84" s="243" t="n"/>
      <c r="AT84" s="679" t="n"/>
      <c r="AU84" s="243" t="n"/>
      <c r="AV84" s="679" t="n"/>
      <c r="AW84" s="243" t="n"/>
      <c r="AX84" s="679" t="n"/>
      <c r="AY84" s="243" t="n"/>
      <c r="AZ84" s="679" t="n"/>
      <c r="BA84" s="243" t="n"/>
      <c r="BB84" s="244" t="n"/>
      <c r="BC84" s="243" t="n"/>
      <c r="BD84" s="679" t="n"/>
      <c r="BM84" s="678" t="n"/>
      <c r="BN84" s="678" t="n"/>
      <c r="BO84" s="244" t="n"/>
    </row>
    <row r="85" hidden="1" ht="18.75" customHeight="1">
      <c r="A85" s="158">
        <f>IF(AND(AL85=1,AN85=1),1,IF(AND(AL85=1,AN85=2),2,IF(AND(AL85=1,AN85=3),3,IF(AND(AL85=1,AN85=4),4,IF(AND(AL85=1,AN85=5),5,IF(AND(AL85=2,AN85=1),6,IF(AND(AL85=2,AN85=2),7,IF(AND(AL85=2,AN85=3),8,IF(AND(AL85=2,AN85=4),9,IF(AND(AL85=2,AN85=5),10,IF(AND(AL85=3,AN85=1),11,IF(AND(AL85=3,AN85=2),12,IF(AND(AL85=3,AN85=3),13,IF(AND(AL85=3,AN85=4),14,IF(AND(AL85=3,AN85=5),15,IF(AND(AL85=4,AN85=1),16,IF(AND(AL85=4,AN85=2),17,IF(AND(AL85=4,AN85=3),18,IF(AND(AL85=4,AN85=4),19,IF(AND(AL85=4,AN85=5),20,IF(AND(AL85=5,AN85=1),21,IF(AND(AL85=5,AN85=2),22,IF(AND(AL85=5,AN85=3),23,IF(AND(AL85=5,AN85=4),24,IF(AND(AL85=5,AN85=5),25,"")))))))))))))))))))))))))</f>
        <v/>
      </c>
      <c r="B85" s="158">
        <f>IF(A85="","",(COUNTIF($A$10:A85,A85))/100)</f>
        <v/>
      </c>
      <c r="C85" s="158">
        <f>IFERROR(A85+B85,"")</f>
        <v/>
      </c>
      <c r="D85" s="580" t="n">
        <v>36</v>
      </c>
      <c r="E85" s="679" t="n"/>
      <c r="F85" s="679" t="n"/>
      <c r="G85" s="679" t="n"/>
      <c r="H85" s="679" t="n"/>
      <c r="I85" s="681" t="n"/>
      <c r="J85" s="679" t="n"/>
      <c r="K85" s="681" t="n"/>
      <c r="L85" s="681" t="n"/>
      <c r="M85" s="681" t="n"/>
      <c r="N85" s="681" t="n"/>
      <c r="O85" s="681" t="n"/>
      <c r="P85" s="548">
        <f>IF(OR(I85="",M85=""),"",I85*M85)</f>
        <v/>
      </c>
      <c r="Q85" s="679" t="n"/>
      <c r="R85" s="679" t="n"/>
      <c r="S85" s="679" t="n"/>
      <c r="T85" s="679" t="n"/>
      <c r="U85" s="681" t="n"/>
      <c r="V85" s="681" t="n"/>
      <c r="W85" s="681" t="n"/>
      <c r="X85" s="681">
        <f>IF(AND(U85="PREVENTIVO",V85="AUTOMÁTICO"),"50%",IF(AND(U85="PREVENTIVO",V85="MANUAL"),"40%",IF(AND(U85="DETECTIVO",V85="AUTOMÁTICO"),"40%",IF(AND(U85="DETECTIVO",V85="MANUAL"),"30%",IF(AND(U85="CORRECTIVO",V85="AUTOMÁTICO"),"35%",IF(AND(U85="CORRECTIVO",V85="MANUAL"),"25%",""))))))</f>
        <v/>
      </c>
      <c r="Y85" s="549" t="n"/>
      <c r="Z85" s="241">
        <f>IFERROR(IF(Y85="","",IF(Y85&lt;=0.2,"MUY BAJA",IF(Y85&lt;=0.4,"BAJA",IF(Y85&lt;=0.6,"MEDIA",IF(Y85&lt;=0.8,"ALTA",IF(Y85=1,"MUY ALTA")))))),"")</f>
        <v/>
      </c>
      <c r="AA85" s="679" t="n"/>
      <c r="AB85" s="241">
        <f>IFERROR(IF(AA85="","",IF(AA85&lt;=0.2,"LEVE",IF(AA85&lt;=0.4,"MENOR",IF(AA85&lt;=0.6,"MODERADO",IF(AA85&lt;=0.8,"MAYOR",IF(AA85=1,"CATASTRÓFICO")))))),"")</f>
        <v/>
      </c>
      <c r="AC85" s="548">
        <f>IFERROR(IF(OR(AND(Z85="Muy Baja",AB85="Leve"),AND(Z85="Muy Baja",AB85="Menor"),AND(Z85="Baja",AB85="Leve")),"BAJO",IF(OR(AND(Z85="Muy baja",AB85="Moderado"),AND(Z85="Baja",AB85="Menor"),AND(Z85="Baja",AB85="Moderado"),AND(Z85="Media",AB85="Leve"),AND(Z85="Media",AB85="Menor"),AND(Z85="Media",AB85="Moderado"),AND(Z85="Alta",AB85="Leve"),AND(Z85="Alta",AB85="Menor")),"MODERADO",IF(OR(AND(Z85="Muy Baja",AB85="Mayor"),AND(Z85="Baja",AB85="Mayor"),AND(Z85="Media",AB85="Mayor"),AND(Z85="Alta",AB85="Moderado"),AND(Z85="Alta",AB85="Mayor"),AND(Z85="Muy Alta",AB85="Leve"),AND(Z85="Muy Alta",AB85="Menor"),AND(Z85="Muy Alta",AB85="Moderado"),AND(Z85="Muy Alta",AB85="Mayor")),"ALTO",IF(OR(AND(Z85="Muy Baja",AB85="Catastrófico"),AND(Z85="Baja",AB85="Catastrófico"),AND(Z85="Media",AB85="Catastrófico"),AND(Z85="Alta",AB85="Catastrófico"),AND(Z85="Muy Alta",AB85="Catastrófico")),"EXTREMO","")))),"")</f>
        <v/>
      </c>
      <c r="AD85" s="681" t="n"/>
      <c r="AE85" s="681" t="n"/>
      <c r="AF85" s="681" t="n"/>
      <c r="AG85" s="681" t="n"/>
      <c r="AH85" s="787" t="n"/>
      <c r="AI85" s="787" t="n"/>
      <c r="AJ85" s="681" t="n"/>
      <c r="AK85" s="681" t="n"/>
      <c r="AL85" s="679">
        <f>IF(Y85="","",IF(Y85&gt;=90,I85-2,IF(Y85&gt;=70,I85-1,I85)))</f>
        <v/>
      </c>
      <c r="AM85" s="679">
        <f>IF(Z85="","",IF(Z85&gt;=90,J85-2,IF(Z85&gt;=70,J85-1,J85)))</f>
        <v/>
      </c>
      <c r="AN85" s="679" t="n"/>
      <c r="AO85" s="679" t="n"/>
      <c r="AP85" s="242" t="n"/>
      <c r="AQ85" s="243" t="n"/>
      <c r="AR85" s="679" t="n"/>
      <c r="AS85" s="243" t="n"/>
      <c r="AT85" s="679" t="n"/>
      <c r="AU85" s="243" t="n"/>
      <c r="AV85" s="679" t="n"/>
      <c r="AW85" s="243" t="n"/>
      <c r="AX85" s="679" t="n"/>
      <c r="AY85" s="243" t="n"/>
      <c r="AZ85" s="679" t="n"/>
      <c r="BA85" s="243" t="n"/>
      <c r="BB85" s="244" t="n"/>
      <c r="BC85" s="243" t="n"/>
      <c r="BD85" s="679" t="n"/>
      <c r="BM85" s="678" t="n"/>
      <c r="BN85" s="678" t="n"/>
      <c r="BO85" s="244" t="n"/>
    </row>
    <row r="86" hidden="1" ht="18.75" customHeight="1">
      <c r="A86" s="158">
        <f>IF(AND(AL86=1,AN86=1),1,IF(AND(AL86=1,AN86=2),2,IF(AND(AL86=1,AN86=3),3,IF(AND(AL86=1,AN86=4),4,IF(AND(AL86=1,AN86=5),5,IF(AND(AL86=2,AN86=1),6,IF(AND(AL86=2,AN86=2),7,IF(AND(AL86=2,AN86=3),8,IF(AND(AL86=2,AN86=4),9,IF(AND(AL86=2,AN86=5),10,IF(AND(AL86=3,AN86=1),11,IF(AND(AL86=3,AN86=2),12,IF(AND(AL86=3,AN86=3),13,IF(AND(AL86=3,AN86=4),14,IF(AND(AL86=3,AN86=5),15,IF(AND(AL86=4,AN86=1),16,IF(AND(AL86=4,AN86=2),17,IF(AND(AL86=4,AN86=3),18,IF(AND(AL86=4,AN86=4),19,IF(AND(AL86=4,AN86=5),20,IF(AND(AL86=5,AN86=1),21,IF(AND(AL86=5,AN86=2),22,IF(AND(AL86=5,AN86=3),23,IF(AND(AL86=5,AN86=4),24,IF(AND(AL86=5,AN86=5),25,"")))))))))))))))))))))))))</f>
        <v/>
      </c>
      <c r="B86" s="158">
        <f>IF(A86="","",(COUNTIF($A$10:A86,A86))/100)</f>
        <v/>
      </c>
      <c r="C86" s="158">
        <f>IFERROR(A86+B86,"")</f>
        <v/>
      </c>
      <c r="D86" s="580" t="n">
        <v>37</v>
      </c>
      <c r="E86" s="679" t="n"/>
      <c r="F86" s="679" t="n"/>
      <c r="G86" s="679" t="n"/>
      <c r="H86" s="679" t="n"/>
      <c r="I86" s="681" t="n"/>
      <c r="J86" s="679" t="n"/>
      <c r="K86" s="681" t="n"/>
      <c r="L86" s="681" t="n"/>
      <c r="M86" s="681" t="n"/>
      <c r="N86" s="681" t="n"/>
      <c r="O86" s="681" t="n"/>
      <c r="P86" s="548">
        <f>IF(OR(I86="",M86=""),"",I86*M86)</f>
        <v/>
      </c>
      <c r="Q86" s="679" t="n"/>
      <c r="R86" s="679" t="n"/>
      <c r="S86" s="679" t="n"/>
      <c r="T86" s="679" t="n"/>
      <c r="U86" s="681" t="n"/>
      <c r="V86" s="681" t="n"/>
      <c r="W86" s="681" t="n"/>
      <c r="X86" s="681">
        <f>IF(AND(U86="PREVENTIVO",V86="AUTOMÁTICO"),"50%",IF(AND(U86="PREVENTIVO",V86="MANUAL"),"40%",IF(AND(U86="DETECTIVO",V86="AUTOMÁTICO"),"40%",IF(AND(U86="DETECTIVO",V86="MANUAL"),"30%",IF(AND(U86="CORRECTIVO",V86="AUTOMÁTICO"),"35%",IF(AND(U86="CORRECTIVO",V86="MANUAL"),"25%",""))))))</f>
        <v/>
      </c>
      <c r="Y86" s="549" t="n"/>
      <c r="Z86" s="241">
        <f>IFERROR(IF(Y86="","",IF(Y86&lt;=0.2,"MUY BAJA",IF(Y86&lt;=0.4,"BAJA",IF(Y86&lt;=0.6,"MEDIA",IF(Y86&lt;=0.8,"ALTA",IF(Y86=1,"MUY ALTA")))))),"")</f>
        <v/>
      </c>
      <c r="AA86" s="679" t="n"/>
      <c r="AB86" s="241">
        <f>IFERROR(IF(AA86="","",IF(AA86&lt;=0.2,"LEVE",IF(AA86&lt;=0.4,"MENOR",IF(AA86&lt;=0.6,"MODERADO",IF(AA86&lt;=0.8,"MAYOR",IF(AA86=1,"CATASTRÓFICO")))))),"")</f>
        <v/>
      </c>
      <c r="AC86" s="548">
        <f>IFERROR(IF(OR(AND(Z86="Muy Baja",AB86="Leve"),AND(Z86="Muy Baja",AB86="Menor"),AND(Z86="Baja",AB86="Leve")),"BAJO",IF(OR(AND(Z86="Muy baja",AB86="Moderado"),AND(Z86="Baja",AB86="Menor"),AND(Z86="Baja",AB86="Moderado"),AND(Z86="Media",AB86="Leve"),AND(Z86="Media",AB86="Menor"),AND(Z86="Media",AB86="Moderado"),AND(Z86="Alta",AB86="Leve"),AND(Z86="Alta",AB86="Menor")),"MODERADO",IF(OR(AND(Z86="Muy Baja",AB86="Mayor"),AND(Z86="Baja",AB86="Mayor"),AND(Z86="Media",AB86="Mayor"),AND(Z86="Alta",AB86="Moderado"),AND(Z86="Alta",AB86="Mayor"),AND(Z86="Muy Alta",AB86="Leve"),AND(Z86="Muy Alta",AB86="Menor"),AND(Z86="Muy Alta",AB86="Moderado"),AND(Z86="Muy Alta",AB86="Mayor")),"ALTO",IF(OR(AND(Z86="Muy Baja",AB86="Catastrófico"),AND(Z86="Baja",AB86="Catastrófico"),AND(Z86="Media",AB86="Catastrófico"),AND(Z86="Alta",AB86="Catastrófico"),AND(Z86="Muy Alta",AB86="Catastrófico")),"EXTREMO","")))),"")</f>
        <v/>
      </c>
      <c r="AD86" s="681" t="n"/>
      <c r="AE86" s="681" t="n"/>
      <c r="AF86" s="681" t="n"/>
      <c r="AG86" s="681" t="n"/>
      <c r="AH86" s="787" t="n"/>
      <c r="AI86" s="787" t="n"/>
      <c r="AJ86" s="681" t="n"/>
      <c r="AK86" s="681" t="n"/>
      <c r="AL86" s="679">
        <f>IF(Y86="","",IF(Y86&gt;=90,I86-2,IF(Y86&gt;=70,I86-1,I86)))</f>
        <v/>
      </c>
      <c r="AM86" s="679">
        <f>IF(Z86="","",IF(Z86&gt;=90,J86-2,IF(Z86&gt;=70,J86-1,J86)))</f>
        <v/>
      </c>
      <c r="AN86" s="679" t="n"/>
      <c r="AO86" s="679" t="n"/>
      <c r="AP86" s="242" t="n"/>
      <c r="AQ86" s="243" t="n"/>
      <c r="AR86" s="679" t="n"/>
      <c r="AS86" s="243" t="n"/>
      <c r="AT86" s="679" t="n"/>
      <c r="AU86" s="243" t="n"/>
      <c r="AV86" s="679" t="n"/>
      <c r="AW86" s="243" t="n"/>
      <c r="AX86" s="679" t="n"/>
      <c r="AY86" s="243" t="n"/>
      <c r="AZ86" s="679" t="n"/>
      <c r="BA86" s="243" t="n"/>
      <c r="BB86" s="244" t="n"/>
      <c r="BC86" s="243" t="n"/>
      <c r="BD86" s="679" t="n"/>
      <c r="BE86" s="515" t="n"/>
      <c r="BF86" s="515" t="n"/>
      <c r="BM86" s="678" t="n"/>
      <c r="BN86" s="678" t="n"/>
      <c r="BO86" s="244" t="n"/>
    </row>
    <row r="87" hidden="1" ht="18.75" customHeight="1">
      <c r="A87" s="158">
        <f>IF(AND(AL87=1,AN87=1),1,IF(AND(AL87=1,AN87=2),2,IF(AND(AL87=1,AN87=3),3,IF(AND(AL87=1,AN87=4),4,IF(AND(AL87=1,AN87=5),5,IF(AND(AL87=2,AN87=1),6,IF(AND(AL87=2,AN87=2),7,IF(AND(AL87=2,AN87=3),8,IF(AND(AL87=2,AN87=4),9,IF(AND(AL87=2,AN87=5),10,IF(AND(AL87=3,AN87=1),11,IF(AND(AL87=3,AN87=2),12,IF(AND(AL87=3,AN87=3),13,IF(AND(AL87=3,AN87=4),14,IF(AND(AL87=3,AN87=5),15,IF(AND(AL87=4,AN87=1),16,IF(AND(AL87=4,AN87=2),17,IF(AND(AL87=4,AN87=3),18,IF(AND(AL87=4,AN87=4),19,IF(AND(AL87=4,AN87=5),20,IF(AND(AL87=5,AN87=1),21,IF(AND(AL87=5,AN87=2),22,IF(AND(AL87=5,AN87=3),23,IF(AND(AL87=5,AN87=4),24,IF(AND(AL87=5,AN87=5),25,"")))))))))))))))))))))))))</f>
        <v/>
      </c>
      <c r="B87" s="158">
        <f>IF(A87="","",(COUNTIF($A$10:A87,A87))/100)</f>
        <v/>
      </c>
      <c r="C87" s="158">
        <f>IFERROR(A87+B87,"")</f>
        <v/>
      </c>
      <c r="D87" s="580" t="n">
        <v>38</v>
      </c>
      <c r="E87" s="679" t="n"/>
      <c r="F87" s="679" t="n"/>
      <c r="G87" s="679" t="n"/>
      <c r="H87" s="679" t="n"/>
      <c r="I87" s="681" t="n"/>
      <c r="J87" s="679" t="n"/>
      <c r="K87" s="681" t="n"/>
      <c r="L87" s="681" t="n"/>
      <c r="M87" s="681" t="n"/>
      <c r="N87" s="681" t="n"/>
      <c r="O87" s="681" t="n"/>
      <c r="P87" s="548">
        <f>IF(OR(I87="",M87=""),"",I87*M87)</f>
        <v/>
      </c>
      <c r="Q87" s="679" t="n"/>
      <c r="R87" s="679" t="n"/>
      <c r="S87" s="679" t="n"/>
      <c r="T87" s="679" t="n"/>
      <c r="U87" s="681" t="n"/>
      <c r="V87" s="681" t="n"/>
      <c r="W87" s="681" t="n"/>
      <c r="X87" s="681">
        <f>IF(AND(U87="PREVENTIVO",V87="AUTOMÁTICO"),"50%",IF(AND(U87="PREVENTIVO",V87="MANUAL"),"40%",IF(AND(U87="DETECTIVO",V87="AUTOMÁTICO"),"40%",IF(AND(U87="DETECTIVO",V87="MANUAL"),"30%",IF(AND(U87="CORRECTIVO",V87="AUTOMÁTICO"),"35%",IF(AND(U87="CORRECTIVO",V87="MANUAL"),"25%",""))))))</f>
        <v/>
      </c>
      <c r="Y87" s="549" t="n"/>
      <c r="Z87" s="241">
        <f>IFERROR(IF(Y87="","",IF(Y87&lt;=0.2,"MUY BAJA",IF(Y87&lt;=0.4,"BAJA",IF(Y87&lt;=0.6,"MEDIA",IF(Y87&lt;=0.8,"ALTA",IF(Y87=1,"MUY ALTA")))))),"")</f>
        <v/>
      </c>
      <c r="AA87" s="679" t="n"/>
      <c r="AB87" s="241">
        <f>IFERROR(IF(AA87="","",IF(AA87&lt;=0.2,"LEVE",IF(AA87&lt;=0.4,"MENOR",IF(AA87&lt;=0.6,"MODERADO",IF(AA87&lt;=0.8,"MAYOR",IF(AA87=1,"CATASTRÓFICO")))))),"")</f>
        <v/>
      </c>
      <c r="AC87" s="548">
        <f>IFERROR(IF(OR(AND(Z87="Muy Baja",AB87="Leve"),AND(Z87="Muy Baja",AB87="Menor"),AND(Z87="Baja",AB87="Leve")),"BAJO",IF(OR(AND(Z87="Muy baja",AB87="Moderado"),AND(Z87="Baja",AB87="Menor"),AND(Z87="Baja",AB87="Moderado"),AND(Z87="Media",AB87="Leve"),AND(Z87="Media",AB87="Menor"),AND(Z87="Media",AB87="Moderado"),AND(Z87="Alta",AB87="Leve"),AND(Z87="Alta",AB87="Menor")),"MODERADO",IF(OR(AND(Z87="Muy Baja",AB87="Mayor"),AND(Z87="Baja",AB87="Mayor"),AND(Z87="Media",AB87="Mayor"),AND(Z87="Alta",AB87="Moderado"),AND(Z87="Alta",AB87="Mayor"),AND(Z87="Muy Alta",AB87="Leve"),AND(Z87="Muy Alta",AB87="Menor"),AND(Z87="Muy Alta",AB87="Moderado"),AND(Z87="Muy Alta",AB87="Mayor")),"ALTO",IF(OR(AND(Z87="Muy Baja",AB87="Catastrófico"),AND(Z87="Baja",AB87="Catastrófico"),AND(Z87="Media",AB87="Catastrófico"),AND(Z87="Alta",AB87="Catastrófico"),AND(Z87="Muy Alta",AB87="Catastrófico")),"EXTREMO","")))),"")</f>
        <v/>
      </c>
      <c r="AD87" s="681" t="n"/>
      <c r="AE87" s="681" t="n"/>
      <c r="AF87" s="681" t="n"/>
      <c r="AG87" s="681" t="n"/>
      <c r="AH87" s="787" t="n"/>
      <c r="AI87" s="787" t="n"/>
      <c r="AJ87" s="681" t="n"/>
      <c r="AK87" s="681" t="n"/>
      <c r="AL87" s="679">
        <f>IF(Y87="","",IF(Y87&gt;=90,I87-2,IF(Y87&gt;=70,I87-1,I87)))</f>
        <v/>
      </c>
      <c r="AM87" s="679">
        <f>IF(Z87="","",IF(Z87&gt;=90,J87-2,IF(Z87&gt;=70,J87-1,J87)))</f>
        <v/>
      </c>
      <c r="AN87" s="679" t="n"/>
      <c r="AO87" s="679" t="n"/>
      <c r="AP87" s="242" t="n"/>
      <c r="AQ87" s="243" t="n"/>
      <c r="AR87" s="679" t="n"/>
      <c r="AS87" s="243" t="n"/>
      <c r="AT87" s="679" t="n"/>
      <c r="AU87" s="243" t="n"/>
      <c r="AV87" s="679" t="n"/>
      <c r="AW87" s="243" t="n"/>
      <c r="AX87" s="679" t="n"/>
      <c r="AY87" s="243" t="n"/>
      <c r="AZ87" s="679" t="n"/>
      <c r="BA87" s="243" t="n"/>
      <c r="BB87" s="244" t="n"/>
      <c r="BC87" s="243" t="n"/>
      <c r="BD87" s="679" t="n"/>
      <c r="BM87" s="678" t="n"/>
      <c r="BN87" s="678" t="n"/>
      <c r="BO87" s="244" t="n"/>
    </row>
    <row r="88" hidden="1" ht="18.75" customHeight="1">
      <c r="A88" s="158">
        <f>IF(AND(AL88=1,AN88=1),1,IF(AND(AL88=1,AN88=2),2,IF(AND(AL88=1,AN88=3),3,IF(AND(AL88=1,AN88=4),4,IF(AND(AL88=1,AN88=5),5,IF(AND(AL88=2,AN88=1),6,IF(AND(AL88=2,AN88=2),7,IF(AND(AL88=2,AN88=3),8,IF(AND(AL88=2,AN88=4),9,IF(AND(AL88=2,AN88=5),10,IF(AND(AL88=3,AN88=1),11,IF(AND(AL88=3,AN88=2),12,IF(AND(AL88=3,AN88=3),13,IF(AND(AL88=3,AN88=4),14,IF(AND(AL88=3,AN88=5),15,IF(AND(AL88=4,AN88=1),16,IF(AND(AL88=4,AN88=2),17,IF(AND(AL88=4,AN88=3),18,IF(AND(AL88=4,AN88=4),19,IF(AND(AL88=4,AN88=5),20,IF(AND(AL88=5,AN88=1),21,IF(AND(AL88=5,AN88=2),22,IF(AND(AL88=5,AN88=3),23,IF(AND(AL88=5,AN88=4),24,IF(AND(AL88=5,AN88=5),25,"")))))))))))))))))))))))))</f>
        <v/>
      </c>
      <c r="B88" s="158">
        <f>IF(A88="","",(COUNTIF($A$10:A88,A88))/100)</f>
        <v/>
      </c>
      <c r="C88" s="158">
        <f>IFERROR(A88+B88,"")</f>
        <v/>
      </c>
      <c r="D88" s="580" t="n">
        <v>39</v>
      </c>
      <c r="E88" s="679" t="n"/>
      <c r="F88" s="679" t="n"/>
      <c r="G88" s="679" t="n"/>
      <c r="H88" s="679" t="n"/>
      <c r="I88" s="681" t="n"/>
      <c r="J88" s="679" t="n"/>
      <c r="K88" s="681" t="n"/>
      <c r="L88" s="681" t="n"/>
      <c r="M88" s="681" t="n"/>
      <c r="N88" s="681" t="n"/>
      <c r="O88" s="681" t="n"/>
      <c r="P88" s="548">
        <f>IF(OR(I88="",M88=""),"",I88*M88)</f>
        <v/>
      </c>
      <c r="Q88" s="679" t="n"/>
      <c r="R88" s="679" t="n"/>
      <c r="S88" s="679" t="n"/>
      <c r="T88" s="679" t="n"/>
      <c r="U88" s="681" t="n"/>
      <c r="V88" s="681" t="n"/>
      <c r="W88" s="681" t="n"/>
      <c r="X88" s="681">
        <f>IF(AND(U88="PREVENTIVO",V88="AUTOMÁTICO"),"50%",IF(AND(U88="PREVENTIVO",V88="MANUAL"),"40%",IF(AND(U88="DETECTIVO",V88="AUTOMÁTICO"),"40%",IF(AND(U88="DETECTIVO",V88="MANUAL"),"30%",IF(AND(U88="CORRECTIVO",V88="AUTOMÁTICO"),"35%",IF(AND(U88="CORRECTIVO",V88="MANUAL"),"25%",""))))))</f>
        <v/>
      </c>
      <c r="Y88" s="549" t="n"/>
      <c r="Z88" s="241">
        <f>IFERROR(IF(Y88="","",IF(Y88&lt;=0.2,"MUY BAJA",IF(Y88&lt;=0.4,"BAJA",IF(Y88&lt;=0.6,"MEDIA",IF(Y88&lt;=0.8,"ALTA",IF(Y88=1,"MUY ALTA")))))),"")</f>
        <v/>
      </c>
      <c r="AA88" s="679" t="n"/>
      <c r="AB88" s="241">
        <f>IFERROR(IF(AA88="","",IF(AA88&lt;=0.2,"LEVE",IF(AA88&lt;=0.4,"MENOR",IF(AA88&lt;=0.6,"MODERADO",IF(AA88&lt;=0.8,"MAYOR",IF(AA88=1,"CATASTRÓFICO")))))),"")</f>
        <v/>
      </c>
      <c r="AC88" s="548">
        <f>IFERROR(IF(OR(AND(Z88="Muy Baja",AB88="Leve"),AND(Z88="Muy Baja",AB88="Menor"),AND(Z88="Baja",AB88="Leve")),"BAJO",IF(OR(AND(Z88="Muy baja",AB88="Moderado"),AND(Z88="Baja",AB88="Menor"),AND(Z88="Baja",AB88="Moderado"),AND(Z88="Media",AB88="Leve"),AND(Z88="Media",AB88="Menor"),AND(Z88="Media",AB88="Moderado"),AND(Z88="Alta",AB88="Leve"),AND(Z88="Alta",AB88="Menor")),"MODERADO",IF(OR(AND(Z88="Muy Baja",AB88="Mayor"),AND(Z88="Baja",AB88="Mayor"),AND(Z88="Media",AB88="Mayor"),AND(Z88="Alta",AB88="Moderado"),AND(Z88="Alta",AB88="Mayor"),AND(Z88="Muy Alta",AB88="Leve"),AND(Z88="Muy Alta",AB88="Menor"),AND(Z88="Muy Alta",AB88="Moderado"),AND(Z88="Muy Alta",AB88="Mayor")),"ALTO",IF(OR(AND(Z88="Muy Baja",AB88="Catastrófico"),AND(Z88="Baja",AB88="Catastrófico"),AND(Z88="Media",AB88="Catastrófico"),AND(Z88="Alta",AB88="Catastrófico"),AND(Z88="Muy Alta",AB88="Catastrófico")),"EXTREMO","")))),"")</f>
        <v/>
      </c>
      <c r="AD88" s="681" t="n"/>
      <c r="AE88" s="681" t="n"/>
      <c r="AF88" s="681" t="n"/>
      <c r="AG88" s="681" t="n"/>
      <c r="AH88" s="787" t="n"/>
      <c r="AI88" s="787" t="n"/>
      <c r="AJ88" s="681" t="n"/>
      <c r="AK88" s="681" t="n"/>
      <c r="AL88" s="679">
        <f>IF(Y88="","",IF(Y88&gt;=90,I88-2,IF(Y88&gt;=70,I88-1,I88)))</f>
        <v/>
      </c>
      <c r="AM88" s="679">
        <f>IF(Z88="","",IF(Z88&gt;=90,J88-2,IF(Z88&gt;=70,J88-1,J88)))</f>
        <v/>
      </c>
      <c r="AN88" s="679" t="n"/>
      <c r="AO88" s="679" t="n"/>
      <c r="AP88" s="242" t="n"/>
      <c r="AQ88" s="243" t="n"/>
      <c r="AR88" s="679" t="n"/>
      <c r="AS88" s="243" t="n"/>
      <c r="AT88" s="679" t="n"/>
      <c r="AU88" s="243" t="n"/>
      <c r="AV88" s="679" t="n"/>
      <c r="AW88" s="243" t="n"/>
      <c r="AX88" s="679" t="n"/>
      <c r="AY88" s="243" t="n"/>
      <c r="AZ88" s="679" t="n"/>
      <c r="BA88" s="243" t="n"/>
      <c r="BB88" s="244" t="n"/>
      <c r="BC88" s="243" t="n"/>
      <c r="BD88" s="679" t="n"/>
      <c r="BM88" s="678" t="n"/>
      <c r="BN88" s="678" t="n"/>
      <c r="BO88" s="244" t="n"/>
    </row>
    <row r="89" hidden="1" ht="18.75" customHeight="1">
      <c r="A89" s="158">
        <f>IF(AND(AL89=1,AN89=1),1,IF(AND(AL89=1,AN89=2),2,IF(AND(AL89=1,AN89=3),3,IF(AND(AL89=1,AN89=4),4,IF(AND(AL89=1,AN89=5),5,IF(AND(AL89=2,AN89=1),6,IF(AND(AL89=2,AN89=2),7,IF(AND(AL89=2,AN89=3),8,IF(AND(AL89=2,AN89=4),9,IF(AND(AL89=2,AN89=5),10,IF(AND(AL89=3,AN89=1),11,IF(AND(AL89=3,AN89=2),12,IF(AND(AL89=3,AN89=3),13,IF(AND(AL89=3,AN89=4),14,IF(AND(AL89=3,AN89=5),15,IF(AND(AL89=4,AN89=1),16,IF(AND(AL89=4,AN89=2),17,IF(AND(AL89=4,AN89=3),18,IF(AND(AL89=4,AN89=4),19,IF(AND(AL89=4,AN89=5),20,IF(AND(AL89=5,AN89=1),21,IF(AND(AL89=5,AN89=2),22,IF(AND(AL89=5,AN89=3),23,IF(AND(AL89=5,AN89=4),24,IF(AND(AL89=5,AN89=5),25,"")))))))))))))))))))))))))</f>
        <v/>
      </c>
      <c r="B89" s="158">
        <f>IF(A89="","",(COUNTIF($A$10:A89,A89))/100)</f>
        <v/>
      </c>
      <c r="C89" s="158">
        <f>IFERROR(A89+B89,"")</f>
        <v/>
      </c>
      <c r="D89" s="580" t="n">
        <v>40</v>
      </c>
      <c r="E89" s="679" t="n"/>
      <c r="F89" s="679" t="n"/>
      <c r="G89" s="679" t="n"/>
      <c r="H89" s="679" t="n"/>
      <c r="I89" s="681" t="n"/>
      <c r="J89" s="679" t="n"/>
      <c r="K89" s="681" t="n"/>
      <c r="L89" s="681" t="n"/>
      <c r="M89" s="681" t="n"/>
      <c r="N89" s="681" t="n"/>
      <c r="O89" s="681" t="n"/>
      <c r="P89" s="548">
        <f>IF(OR(I89="",M89=""),"",I89*M89)</f>
        <v/>
      </c>
      <c r="Q89" s="679" t="n"/>
      <c r="R89" s="679" t="n"/>
      <c r="S89" s="679" t="n"/>
      <c r="T89" s="679" t="n"/>
      <c r="U89" s="681" t="n"/>
      <c r="V89" s="681" t="n"/>
      <c r="W89" s="681" t="n"/>
      <c r="X89" s="681">
        <f>IF(AND(U89="PREVENTIVO",V89="AUTOMÁTICO"),"50%",IF(AND(U89="PREVENTIVO",V89="MANUAL"),"40%",IF(AND(U89="DETECTIVO",V89="AUTOMÁTICO"),"40%",IF(AND(U89="DETECTIVO",V89="MANUAL"),"30%",IF(AND(U89="CORRECTIVO",V89="AUTOMÁTICO"),"35%",IF(AND(U89="CORRECTIVO",V89="MANUAL"),"25%",""))))))</f>
        <v/>
      </c>
      <c r="Y89" s="549" t="n"/>
      <c r="Z89" s="241">
        <f>IFERROR(IF(Y89="","",IF(Y89&lt;=0.2,"MUY BAJA",IF(Y89&lt;=0.4,"BAJA",IF(Y89&lt;=0.6,"MEDIA",IF(Y89&lt;=0.8,"ALTA",IF(Y89=1,"MUY ALTA")))))),"")</f>
        <v/>
      </c>
      <c r="AA89" s="679" t="n"/>
      <c r="AB89" s="241">
        <f>IFERROR(IF(AA89="","",IF(AA89&lt;=0.2,"LEVE",IF(AA89&lt;=0.4,"MENOR",IF(AA89&lt;=0.6,"MODERADO",IF(AA89&lt;=0.8,"MAYOR",IF(AA89=1,"CATASTRÓFICO")))))),"")</f>
        <v/>
      </c>
      <c r="AC89" s="548">
        <f>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
      </c>
      <c r="AD89" s="681" t="n"/>
      <c r="AE89" s="681" t="n"/>
      <c r="AF89" s="681" t="n"/>
      <c r="AG89" s="681" t="n"/>
      <c r="AH89" s="787" t="n"/>
      <c r="AI89" s="787" t="n"/>
      <c r="AJ89" s="681" t="n"/>
      <c r="AK89" s="681" t="n"/>
      <c r="AL89" s="679">
        <f>IF(Y89="","",IF(Y89&gt;=90,I89-2,IF(Y89&gt;=70,I89-1,I89)))</f>
        <v/>
      </c>
      <c r="AM89" s="679">
        <f>IF(Z89="","",IF(Z89&gt;=90,J89-2,IF(Z89&gt;=70,J89-1,J89)))</f>
        <v/>
      </c>
      <c r="AN89" s="679" t="n"/>
      <c r="AO89" s="679" t="n"/>
      <c r="AP89" s="242" t="n"/>
      <c r="AQ89" s="243" t="n"/>
      <c r="AR89" s="679" t="n"/>
      <c r="AS89" s="243" t="n"/>
      <c r="AT89" s="679" t="n"/>
      <c r="AU89" s="243" t="n"/>
      <c r="AV89" s="679" t="n"/>
      <c r="AW89" s="243" t="n"/>
      <c r="AX89" s="679" t="n"/>
      <c r="AY89" s="243" t="n"/>
      <c r="AZ89" s="679" t="n"/>
      <c r="BA89" s="243" t="n"/>
      <c r="BB89" s="244" t="n"/>
      <c r="BC89" s="243" t="n"/>
      <c r="BD89" s="679" t="n"/>
      <c r="BM89" s="678" t="n"/>
      <c r="BN89" s="678" t="n"/>
      <c r="BO89" s="244" t="n"/>
    </row>
    <row r="90" hidden="1" ht="18.75" customHeight="1">
      <c r="A90" s="158">
        <f>IF(AND(AL90=1,AN90=1),1,IF(AND(AL90=1,AN90=2),2,IF(AND(AL90=1,AN90=3),3,IF(AND(AL90=1,AN90=4),4,IF(AND(AL90=1,AN90=5),5,IF(AND(AL90=2,AN90=1),6,IF(AND(AL90=2,AN90=2),7,IF(AND(AL90=2,AN90=3),8,IF(AND(AL90=2,AN90=4),9,IF(AND(AL90=2,AN90=5),10,IF(AND(AL90=3,AN90=1),11,IF(AND(AL90=3,AN90=2),12,IF(AND(AL90=3,AN90=3),13,IF(AND(AL90=3,AN90=4),14,IF(AND(AL90=3,AN90=5),15,IF(AND(AL90=4,AN90=1),16,IF(AND(AL90=4,AN90=2),17,IF(AND(AL90=4,AN90=3),18,IF(AND(AL90=4,AN90=4),19,IF(AND(AL90=4,AN90=5),20,IF(AND(AL90=5,AN90=1),21,IF(AND(AL90=5,AN90=2),22,IF(AND(AL90=5,AN90=3),23,IF(AND(AL90=5,AN90=4),24,IF(AND(AL90=5,AN90=5),25,"")))))))))))))))))))))))))</f>
        <v/>
      </c>
      <c r="B90" s="158">
        <f>IF(A90="","",(COUNTIF($A$10:A90,A90))/100)</f>
        <v/>
      </c>
      <c r="C90" s="158">
        <f>IFERROR(A90+B90,"")</f>
        <v/>
      </c>
      <c r="D90" s="580" t="n">
        <v>41</v>
      </c>
      <c r="E90" s="679" t="n"/>
      <c r="F90" s="679" t="n"/>
      <c r="G90" s="679" t="n"/>
      <c r="H90" s="679" t="n"/>
      <c r="I90" s="681" t="n"/>
      <c r="J90" s="679" t="n"/>
      <c r="K90" s="681" t="n"/>
      <c r="L90" s="681" t="n"/>
      <c r="M90" s="681" t="n"/>
      <c r="N90" s="681" t="n"/>
      <c r="O90" s="681" t="n"/>
      <c r="P90" s="548">
        <f>IF(OR(I90="",M90=""),"",I90*M90)</f>
        <v/>
      </c>
      <c r="Q90" s="679" t="n"/>
      <c r="R90" s="679" t="n"/>
      <c r="S90" s="679" t="n"/>
      <c r="T90" s="679" t="n"/>
      <c r="U90" s="681" t="n"/>
      <c r="V90" s="681" t="n"/>
      <c r="W90" s="681" t="n"/>
      <c r="X90" s="681">
        <f>IF(AND(U90="PREVENTIVO",V90="AUTOMÁTICO"),"50%",IF(AND(U90="PREVENTIVO",V90="MANUAL"),"40%",IF(AND(U90="DETECTIVO",V90="AUTOMÁTICO"),"40%",IF(AND(U90="DETECTIVO",V90="MANUAL"),"30%",IF(AND(U90="CORRECTIVO",V90="AUTOMÁTICO"),"35%",IF(AND(U90="CORRECTIVO",V90="MANUAL"),"25%",""))))))</f>
        <v/>
      </c>
      <c r="Y90" s="549" t="n"/>
      <c r="Z90" s="241">
        <f>IFERROR(IF(Y90="","",IF(Y90&lt;=0.2,"MUY BAJA",IF(Y90&lt;=0.4,"BAJA",IF(Y90&lt;=0.6,"MEDIA",IF(Y90&lt;=0.8,"ALTA",IF(Y90=1,"MUY ALTA")))))),"")</f>
        <v/>
      </c>
      <c r="AA90" s="679" t="n"/>
      <c r="AB90" s="241">
        <f>IFERROR(IF(AA90="","",IF(AA90&lt;=0.2,"LEVE",IF(AA90&lt;=0.4,"MENOR",IF(AA90&lt;=0.6,"MODERADO",IF(AA90&lt;=0.8,"MAYOR",IF(AA90=1,"CATASTRÓFICO")))))),"")</f>
        <v/>
      </c>
      <c r="AC90" s="548">
        <f>IFERROR(IF(OR(AND(Z90="Muy Baja",AB90="Leve"),AND(Z90="Muy Baja",AB90="Menor"),AND(Z90="Baja",AB90="Leve")),"BAJO",IF(OR(AND(Z90="Muy baja",AB90="Moderado"),AND(Z90="Baja",AB90="Menor"),AND(Z90="Baja",AB90="Moderado"),AND(Z90="Media",AB90="Leve"),AND(Z90="Media",AB90="Menor"),AND(Z90="Media",AB90="Moderado"),AND(Z90="Alta",AB90="Leve"),AND(Z90="Alta",AB90="Menor")),"MODERADO",IF(OR(AND(Z90="Muy Baja",AB90="Mayor"),AND(Z90="Baja",AB90="Mayor"),AND(Z90="Media",AB90="Mayor"),AND(Z90="Alta",AB90="Moderado"),AND(Z90="Alta",AB90="Mayor"),AND(Z90="Muy Alta",AB90="Leve"),AND(Z90="Muy Alta",AB90="Menor"),AND(Z90="Muy Alta",AB90="Moderado"),AND(Z90="Muy Alta",AB90="Mayor")),"ALTO",IF(OR(AND(Z90="Muy Baja",AB90="Catastrófico"),AND(Z90="Baja",AB90="Catastrófico"),AND(Z90="Media",AB90="Catastrófico"),AND(Z90="Alta",AB90="Catastrófico"),AND(Z90="Muy Alta",AB90="Catastrófico")),"EXTREMO","")))),"")</f>
        <v/>
      </c>
      <c r="AD90" s="681" t="n"/>
      <c r="AE90" s="681" t="n"/>
      <c r="AF90" s="681" t="n"/>
      <c r="AG90" s="681" t="n"/>
      <c r="AH90" s="787" t="n"/>
      <c r="AI90" s="787" t="n"/>
      <c r="AJ90" s="681" t="n"/>
      <c r="AK90" s="681" t="n"/>
      <c r="AL90" s="679">
        <f>IF(Y90="","",IF(Y90&gt;=90,I90-2,IF(Y90&gt;=70,I90-1,I90)))</f>
        <v/>
      </c>
      <c r="AM90" s="679">
        <f>IF(Z90="","",IF(Z90&gt;=90,J90-2,IF(Z90&gt;=70,J90-1,J90)))</f>
        <v/>
      </c>
      <c r="AN90" s="679" t="n"/>
      <c r="AO90" s="679" t="n"/>
      <c r="AP90" s="242" t="n"/>
      <c r="AQ90" s="243" t="n"/>
      <c r="AR90" s="679" t="n"/>
      <c r="AS90" s="243" t="n"/>
      <c r="AT90" s="679" t="n"/>
      <c r="AU90" s="243" t="n"/>
      <c r="AV90" s="679" t="n"/>
      <c r="AW90" s="243" t="n"/>
      <c r="AX90" s="679" t="n"/>
      <c r="AY90" s="243" t="n"/>
      <c r="AZ90" s="679" t="n"/>
      <c r="BA90" s="243" t="n"/>
      <c r="BB90" s="244" t="n"/>
      <c r="BC90" s="243" t="n"/>
      <c r="BD90" s="679" t="n"/>
      <c r="BM90" s="678" t="n"/>
      <c r="BN90" s="678" t="n"/>
      <c r="BO90" s="244" t="n"/>
    </row>
    <row r="91" hidden="1" ht="18.75" customHeight="1">
      <c r="A91" s="158">
        <f>IF(AND(AL91=1,AN91=1),1,IF(AND(AL91=1,AN91=2),2,IF(AND(AL91=1,AN91=3),3,IF(AND(AL91=1,AN91=4),4,IF(AND(AL91=1,AN91=5),5,IF(AND(AL91=2,AN91=1),6,IF(AND(AL91=2,AN91=2),7,IF(AND(AL91=2,AN91=3),8,IF(AND(AL91=2,AN91=4),9,IF(AND(AL91=2,AN91=5),10,IF(AND(AL91=3,AN91=1),11,IF(AND(AL91=3,AN91=2),12,IF(AND(AL91=3,AN91=3),13,IF(AND(AL91=3,AN91=4),14,IF(AND(AL91=3,AN91=5),15,IF(AND(AL91=4,AN91=1),16,IF(AND(AL91=4,AN91=2),17,IF(AND(AL91=4,AN91=3),18,IF(AND(AL91=4,AN91=4),19,IF(AND(AL91=4,AN91=5),20,IF(AND(AL91=5,AN91=1),21,IF(AND(AL91=5,AN91=2),22,IF(AND(AL91=5,AN91=3),23,IF(AND(AL91=5,AN91=4),24,IF(AND(AL91=5,AN91=5),25,"")))))))))))))))))))))))))</f>
        <v/>
      </c>
      <c r="B91" s="158">
        <f>IF(A91="","",(COUNTIF($A$10:A91,A91))/100)</f>
        <v/>
      </c>
      <c r="C91" s="158">
        <f>IFERROR(A91+B91,"")</f>
        <v/>
      </c>
      <c r="D91" s="580" t="n">
        <v>42</v>
      </c>
      <c r="E91" s="679" t="n"/>
      <c r="F91" s="679" t="n"/>
      <c r="G91" s="679" t="n"/>
      <c r="H91" s="679" t="n"/>
      <c r="I91" s="681" t="n"/>
      <c r="J91" s="679" t="n"/>
      <c r="K91" s="681" t="n"/>
      <c r="L91" s="681" t="n"/>
      <c r="M91" s="681" t="n"/>
      <c r="N91" s="681" t="n"/>
      <c r="O91" s="681" t="n"/>
      <c r="P91" s="548">
        <f>IF(OR(I91="",M91=""),"",I91*M91)</f>
        <v/>
      </c>
      <c r="Q91" s="679" t="n"/>
      <c r="R91" s="679" t="n"/>
      <c r="S91" s="679" t="n"/>
      <c r="T91" s="679" t="n"/>
      <c r="U91" s="681" t="n"/>
      <c r="V91" s="681" t="n"/>
      <c r="W91" s="681" t="n"/>
      <c r="X91" s="681">
        <f>IF(AND(U91="PREVENTIVO",V91="AUTOMÁTICO"),"50%",IF(AND(U91="PREVENTIVO",V91="MANUAL"),"40%",IF(AND(U91="DETECTIVO",V91="AUTOMÁTICO"),"40%",IF(AND(U91="DETECTIVO",V91="MANUAL"),"30%",IF(AND(U91="CORRECTIVO",V91="AUTOMÁTICO"),"35%",IF(AND(U91="CORRECTIVO",V91="MANUAL"),"25%",""))))))</f>
        <v/>
      </c>
      <c r="Y91" s="549" t="n"/>
      <c r="Z91" s="241">
        <f>IFERROR(IF(Y91="","",IF(Y91&lt;=0.2,"MUY BAJA",IF(Y91&lt;=0.4,"BAJA",IF(Y91&lt;=0.6,"MEDIA",IF(Y91&lt;=0.8,"ALTA",IF(Y91=1,"MUY ALTA")))))),"")</f>
        <v/>
      </c>
      <c r="AA91" s="679" t="n"/>
      <c r="AB91" s="241">
        <f>IFERROR(IF(AA91="","",IF(AA91&lt;=0.2,"LEVE",IF(AA91&lt;=0.4,"MENOR",IF(AA91&lt;=0.6,"MODERADO",IF(AA91&lt;=0.8,"MAYOR",IF(AA91=1,"CATASTRÓFICO")))))),"")</f>
        <v/>
      </c>
      <c r="AC91" s="548">
        <f>IFERROR(IF(OR(AND(Z91="Muy Baja",AB91="Leve"),AND(Z91="Muy Baja",AB91="Menor"),AND(Z91="Baja",AB91="Leve")),"BAJO",IF(OR(AND(Z91="Muy baja",AB91="Moderado"),AND(Z91="Baja",AB91="Menor"),AND(Z91="Baja",AB91="Moderado"),AND(Z91="Media",AB91="Leve"),AND(Z91="Media",AB91="Menor"),AND(Z91="Media",AB91="Moderado"),AND(Z91="Alta",AB91="Leve"),AND(Z91="Alta",AB91="Menor")),"MODERADO",IF(OR(AND(Z91="Muy Baja",AB91="Mayor"),AND(Z91="Baja",AB91="Mayor"),AND(Z91="Media",AB91="Mayor"),AND(Z91="Alta",AB91="Moderado"),AND(Z91="Alta",AB91="Mayor"),AND(Z91="Muy Alta",AB91="Leve"),AND(Z91="Muy Alta",AB91="Menor"),AND(Z91="Muy Alta",AB91="Moderado"),AND(Z91="Muy Alta",AB91="Mayor")),"ALTO",IF(OR(AND(Z91="Muy Baja",AB91="Catastrófico"),AND(Z91="Baja",AB91="Catastrófico"),AND(Z91="Media",AB91="Catastrófico"),AND(Z91="Alta",AB91="Catastrófico"),AND(Z91="Muy Alta",AB91="Catastrófico")),"EXTREMO","")))),"")</f>
        <v/>
      </c>
      <c r="AD91" s="681" t="n"/>
      <c r="AE91" s="681" t="n"/>
      <c r="AF91" s="681" t="n"/>
      <c r="AG91" s="681" t="n"/>
      <c r="AH91" s="787" t="n"/>
      <c r="AI91" s="787" t="n"/>
      <c r="AJ91" s="681" t="n"/>
      <c r="AK91" s="681" t="n"/>
      <c r="AL91" s="679">
        <f>IF(Y91="","",IF(Y91&gt;=90,I91-2,IF(Y91&gt;=70,I91-1,I91)))</f>
        <v/>
      </c>
      <c r="AM91" s="679">
        <f>IF(Z91="","",IF(Z91&gt;=90,J91-2,IF(Z91&gt;=70,J91-1,J91)))</f>
        <v/>
      </c>
      <c r="AN91" s="679" t="n"/>
      <c r="AO91" s="679" t="n"/>
      <c r="AP91" s="242" t="n"/>
      <c r="AQ91" s="243" t="n"/>
      <c r="AR91" s="679" t="n"/>
      <c r="AS91" s="243" t="n"/>
      <c r="AT91" s="679" t="n"/>
      <c r="AU91" s="243" t="n"/>
      <c r="AV91" s="679" t="n"/>
      <c r="AW91" s="243" t="n"/>
      <c r="AX91" s="679" t="n"/>
      <c r="AY91" s="243" t="n"/>
      <c r="AZ91" s="679" t="n"/>
      <c r="BA91" s="243" t="n"/>
      <c r="BB91" s="244" t="n"/>
      <c r="BC91" s="243" t="n"/>
      <c r="BD91" s="679" t="n"/>
      <c r="BE91" s="515" t="n"/>
      <c r="BF91" s="515" t="n"/>
      <c r="BM91" s="678" t="n"/>
      <c r="BN91" s="678" t="n"/>
      <c r="BO91" s="244" t="n"/>
    </row>
    <row r="92" hidden="1" ht="18.75" customHeight="1">
      <c r="A92" s="158">
        <f>IF(AND(AL92=1,AN92=1),1,IF(AND(AL92=1,AN92=2),2,IF(AND(AL92=1,AN92=3),3,IF(AND(AL92=1,AN92=4),4,IF(AND(AL92=1,AN92=5),5,IF(AND(AL92=2,AN92=1),6,IF(AND(AL92=2,AN92=2),7,IF(AND(AL92=2,AN92=3),8,IF(AND(AL92=2,AN92=4),9,IF(AND(AL92=2,AN92=5),10,IF(AND(AL92=3,AN92=1),11,IF(AND(AL92=3,AN92=2),12,IF(AND(AL92=3,AN92=3),13,IF(AND(AL92=3,AN92=4),14,IF(AND(AL92=3,AN92=5),15,IF(AND(AL92=4,AN92=1),16,IF(AND(AL92=4,AN92=2),17,IF(AND(AL92=4,AN92=3),18,IF(AND(AL92=4,AN92=4),19,IF(AND(AL92=4,AN92=5),20,IF(AND(AL92=5,AN92=1),21,IF(AND(AL92=5,AN92=2),22,IF(AND(AL92=5,AN92=3),23,IF(AND(AL92=5,AN92=4),24,IF(AND(AL92=5,AN92=5),25,"")))))))))))))))))))))))))</f>
        <v/>
      </c>
      <c r="B92" s="158">
        <f>IF(A92="","",(COUNTIF($A$10:A92,A92))/100)</f>
        <v/>
      </c>
      <c r="C92" s="158">
        <f>IFERROR(A92+B92,"")</f>
        <v/>
      </c>
      <c r="D92" s="580" t="n">
        <v>43</v>
      </c>
      <c r="E92" s="679" t="n"/>
      <c r="F92" s="679" t="n"/>
      <c r="G92" s="679" t="n"/>
      <c r="H92" s="679" t="n"/>
      <c r="I92" s="681" t="n"/>
      <c r="J92" s="679" t="n"/>
      <c r="K92" s="681" t="n"/>
      <c r="L92" s="681" t="n"/>
      <c r="M92" s="681" t="n"/>
      <c r="N92" s="681" t="n"/>
      <c r="O92" s="681" t="n"/>
      <c r="P92" s="548">
        <f>IF(OR(I92="",M92=""),"",I92*M92)</f>
        <v/>
      </c>
      <c r="Q92" s="679" t="n"/>
      <c r="R92" s="679" t="n"/>
      <c r="S92" s="679" t="n"/>
      <c r="T92" s="679" t="n"/>
      <c r="U92" s="681" t="n"/>
      <c r="V92" s="681" t="n"/>
      <c r="W92" s="681" t="n"/>
      <c r="X92" s="681">
        <f>IF(AND(U92="PREVENTIVO",V92="AUTOMÁTICO"),"50%",IF(AND(U92="PREVENTIVO",V92="MANUAL"),"40%",IF(AND(U92="DETECTIVO",V92="AUTOMÁTICO"),"40%",IF(AND(U92="DETECTIVO",V92="MANUAL"),"30%",IF(AND(U92="CORRECTIVO",V92="AUTOMÁTICO"),"35%",IF(AND(U92="CORRECTIVO",V92="MANUAL"),"25%",""))))))</f>
        <v/>
      </c>
      <c r="Y92" s="549" t="n"/>
      <c r="Z92" s="241">
        <f>IFERROR(IF(Y92="","",IF(Y92&lt;=0.2,"MUY BAJA",IF(Y92&lt;=0.4,"BAJA",IF(Y92&lt;=0.6,"MEDIA",IF(Y92&lt;=0.8,"ALTA",IF(Y92=1,"MUY ALTA")))))),"")</f>
        <v/>
      </c>
      <c r="AA92" s="679" t="n"/>
      <c r="AB92" s="241">
        <f>IFERROR(IF(AA92="","",IF(AA92&lt;=0.2,"LEVE",IF(AA92&lt;=0.4,"MENOR",IF(AA92&lt;=0.6,"MODERADO",IF(AA92&lt;=0.8,"MAYOR",IF(AA92=1,"CATASTRÓFICO")))))),"")</f>
        <v/>
      </c>
      <c r="AC92" s="245" t="n"/>
      <c r="AD92" s="679" t="n"/>
      <c r="AE92" s="679" t="n"/>
      <c r="AF92" s="679" t="n"/>
      <c r="AG92" s="679" t="n"/>
      <c r="AH92" s="447" t="n"/>
      <c r="AI92" s="447" t="n"/>
      <c r="AJ92" s="679" t="n"/>
      <c r="AK92" s="679" t="n"/>
      <c r="AL92" s="679">
        <f>IF(Y92="","",IF(Y92&gt;=90,I92-2,IF(Y92&gt;=70,I92-1,I92)))</f>
        <v/>
      </c>
      <c r="AM92" s="679">
        <f>IF(Z92="","",IF(Z92&gt;=90,J92-2,IF(Z92&gt;=70,J92-1,J92)))</f>
        <v/>
      </c>
      <c r="AN92" s="679" t="n"/>
      <c r="AO92" s="679" t="n"/>
      <c r="AP92" s="242" t="n"/>
      <c r="AQ92" s="243" t="n"/>
      <c r="AR92" s="679" t="n"/>
      <c r="AS92" s="243" t="n"/>
      <c r="AT92" s="679" t="n"/>
      <c r="AU92" s="243" t="n"/>
      <c r="AV92" s="679" t="n"/>
      <c r="AW92" s="243" t="n"/>
      <c r="AX92" s="679" t="n"/>
      <c r="AY92" s="243" t="n"/>
      <c r="AZ92" s="679" t="n"/>
      <c r="BA92" s="243" t="n"/>
      <c r="BB92" s="244" t="n"/>
      <c r="BC92" s="243" t="n"/>
      <c r="BD92" s="679" t="n"/>
      <c r="BM92" s="678" t="n"/>
      <c r="BN92" s="678" t="n"/>
      <c r="BO92" s="244" t="n"/>
    </row>
    <row r="93" hidden="1" ht="18.75" customHeight="1">
      <c r="A93" s="158">
        <f>IF(AND(AL93=1,AN93=1),1,IF(AND(AL93=1,AN93=2),2,IF(AND(AL93=1,AN93=3),3,IF(AND(AL93=1,AN93=4),4,IF(AND(AL93=1,AN93=5),5,IF(AND(AL93=2,AN93=1),6,IF(AND(AL93=2,AN93=2),7,IF(AND(AL93=2,AN93=3),8,IF(AND(AL93=2,AN93=4),9,IF(AND(AL93=2,AN93=5),10,IF(AND(AL93=3,AN93=1),11,IF(AND(AL93=3,AN93=2),12,IF(AND(AL93=3,AN93=3),13,IF(AND(AL93=3,AN93=4),14,IF(AND(AL93=3,AN93=5),15,IF(AND(AL93=4,AN93=1),16,IF(AND(AL93=4,AN93=2),17,IF(AND(AL93=4,AN93=3),18,IF(AND(AL93=4,AN93=4),19,IF(AND(AL93=4,AN93=5),20,IF(AND(AL93=5,AN93=1),21,IF(AND(AL93=5,AN93=2),22,IF(AND(AL93=5,AN93=3),23,IF(AND(AL93=5,AN93=4),24,IF(AND(AL93=5,AN93=5),25,"")))))))))))))))))))))))))</f>
        <v/>
      </c>
      <c r="B93" s="158">
        <f>IF(A93="","",(COUNTIF($A$10:A93,A93))/100)</f>
        <v/>
      </c>
      <c r="C93" s="158">
        <f>IFERROR(A93+B93,"")</f>
        <v/>
      </c>
      <c r="D93" s="580" t="n">
        <v>44</v>
      </c>
      <c r="E93" s="679" t="n"/>
      <c r="F93" s="679" t="n"/>
      <c r="G93" s="679" t="n"/>
      <c r="H93" s="679" t="n"/>
      <c r="I93" s="681" t="n"/>
      <c r="J93" s="679" t="n"/>
      <c r="K93" s="681" t="n"/>
      <c r="L93" s="681" t="n"/>
      <c r="M93" s="681" t="n"/>
      <c r="N93" s="681" t="n"/>
      <c r="O93" s="681" t="n"/>
      <c r="P93" s="548">
        <f>IF(OR(I93="",M93=""),"",I93*M93)</f>
        <v/>
      </c>
      <c r="Q93" s="679" t="n"/>
      <c r="R93" s="679" t="n"/>
      <c r="S93" s="679" t="n"/>
      <c r="T93" s="679" t="n"/>
      <c r="U93" s="681" t="n"/>
      <c r="V93" s="681" t="n"/>
      <c r="W93" s="681" t="n"/>
      <c r="X93" s="681">
        <f>IF(AND(U93="PREVENTIVO",V93="AUTOMÁTICO"),"50%",IF(AND(U93="PREVENTIVO",V93="MANUAL"),"40%",IF(AND(U93="DETECTIVO",V93="AUTOMÁTICO"),"40%",IF(AND(U93="DETECTIVO",V93="MANUAL"),"30%",IF(AND(U93="CORRECTIVO",V93="AUTOMÁTICO"),"35%",IF(AND(U93="CORRECTIVO",V93="MANUAL"),"25%",""))))))</f>
        <v/>
      </c>
      <c r="Y93" s="549" t="n"/>
      <c r="Z93" s="241">
        <f>IFERROR(IF(Y93="","",IF(Y93&lt;=0.2,"MUY BAJA",IF(Y93&lt;=0.4,"BAJA",IF(Y93&lt;=0.6,"MEDIA",IF(Y93&lt;=0.8,"ALTA",IF(Y93=1,"MUY ALTA")))))),"")</f>
        <v/>
      </c>
      <c r="AA93" s="679" t="n"/>
      <c r="AB93" s="241">
        <f>IFERROR(IF(AA93="","",IF(AA93&lt;=0.2,"LEVE",IF(AA93&lt;=0.4,"MENOR",IF(AA93&lt;=0.6,"MODERADO",IF(AA93&lt;=0.8,"MAYOR",IF(AA93=1,"CATASTRÓFICO")))))),"")</f>
        <v/>
      </c>
      <c r="AC93" s="245" t="n"/>
      <c r="AD93" s="679" t="n"/>
      <c r="AE93" s="679" t="n"/>
      <c r="AF93" s="679" t="n"/>
      <c r="AG93" s="679" t="n"/>
      <c r="AH93" s="447" t="n"/>
      <c r="AI93" s="447" t="n"/>
      <c r="AJ93" s="679" t="n"/>
      <c r="AK93" s="679" t="n"/>
      <c r="AL93" s="679">
        <f>IF(Y93="","",IF(Y93&gt;=90,I93-2,IF(Y93&gt;=70,I93-1,I93)))</f>
        <v/>
      </c>
      <c r="AM93" s="679">
        <f>IF(Z93="","",IF(Z93&gt;=90,J93-2,IF(Z93&gt;=70,J93-1,J93)))</f>
        <v/>
      </c>
      <c r="AN93" s="679" t="n"/>
      <c r="AO93" s="679" t="n"/>
      <c r="AP93" s="242" t="n"/>
      <c r="AQ93" s="243" t="n"/>
      <c r="AR93" s="679" t="n"/>
      <c r="AS93" s="243" t="n"/>
      <c r="AT93" s="679" t="n"/>
      <c r="AU93" s="243" t="n"/>
      <c r="AV93" s="679" t="n"/>
      <c r="AW93" s="243" t="n"/>
      <c r="AX93" s="679" t="n"/>
      <c r="AY93" s="243" t="n"/>
      <c r="AZ93" s="679" t="n"/>
      <c r="BA93" s="243" t="n"/>
      <c r="BB93" s="244" t="n"/>
      <c r="BC93" s="243" t="n"/>
      <c r="BD93" s="679" t="n"/>
      <c r="BM93" s="678" t="n"/>
      <c r="BN93" s="678" t="n"/>
      <c r="BO93" s="244" t="n"/>
    </row>
    <row r="94" hidden="1" ht="18.75" customHeight="1">
      <c r="A94" s="158">
        <f>IF(AND(AL94=1,AN94=1),1,IF(AND(AL94=1,AN94=2),2,IF(AND(AL94=1,AN94=3),3,IF(AND(AL94=1,AN94=4),4,IF(AND(AL94=1,AN94=5),5,IF(AND(AL94=2,AN94=1),6,IF(AND(AL94=2,AN94=2),7,IF(AND(AL94=2,AN94=3),8,IF(AND(AL94=2,AN94=4),9,IF(AND(AL94=2,AN94=5),10,IF(AND(AL94=3,AN94=1),11,IF(AND(AL94=3,AN94=2),12,IF(AND(AL94=3,AN94=3),13,IF(AND(AL94=3,AN94=4),14,IF(AND(AL94=3,AN94=5),15,IF(AND(AL94=4,AN94=1),16,IF(AND(AL94=4,AN94=2),17,IF(AND(AL94=4,AN94=3),18,IF(AND(AL94=4,AN94=4),19,IF(AND(AL94=4,AN94=5),20,IF(AND(AL94=5,AN94=1),21,IF(AND(AL94=5,AN94=2),22,IF(AND(AL94=5,AN94=3),23,IF(AND(AL94=5,AN94=4),24,IF(AND(AL94=5,AN94=5),25,"")))))))))))))))))))))))))</f>
        <v/>
      </c>
      <c r="B94" s="158">
        <f>IF(A94="","",(COUNTIF($A$10:A94,A94))/100)</f>
        <v/>
      </c>
      <c r="C94" s="158">
        <f>IFERROR(A94+B94,"")</f>
        <v/>
      </c>
      <c r="D94" s="580" t="n">
        <v>45</v>
      </c>
      <c r="E94" s="679" t="n"/>
      <c r="F94" s="679" t="n"/>
      <c r="G94" s="679" t="n"/>
      <c r="H94" s="679" t="n"/>
      <c r="I94" s="681" t="n"/>
      <c r="J94" s="679" t="n"/>
      <c r="K94" s="681" t="n"/>
      <c r="L94" s="681" t="n"/>
      <c r="M94" s="681" t="n"/>
      <c r="N94" s="681" t="n"/>
      <c r="O94" s="681" t="n"/>
      <c r="P94" s="548">
        <f>IF(OR(I94="",M94=""),"",I94*M94)</f>
        <v/>
      </c>
      <c r="Q94" s="679" t="n"/>
      <c r="R94" s="679" t="n"/>
      <c r="S94" s="679" t="n"/>
      <c r="T94" s="679" t="n"/>
      <c r="U94" s="681" t="n"/>
      <c r="V94" s="681" t="n"/>
      <c r="W94" s="681" t="n"/>
      <c r="X94" s="681">
        <f>IF(AND(U94="PREVENTIVO",V94="AUTOMÁTICO"),"50%",IF(AND(U94="PREVENTIVO",V94="MANUAL"),"40%",IF(AND(U94="DETECTIVO",V94="AUTOMÁTICO"),"40%",IF(AND(U94="DETECTIVO",V94="MANUAL"),"30%",IF(AND(U94="CORRECTIVO",V94="AUTOMÁTICO"),"35%",IF(AND(U94="CORRECTIVO",V94="MANUAL"),"25%",""))))))</f>
        <v/>
      </c>
      <c r="Y94" s="549" t="n"/>
      <c r="Z94" s="241">
        <f>IFERROR(IF(Y94="","",IF(Y94&lt;=0.2,"MUY BAJA",IF(Y94&lt;=0.4,"BAJA",IF(Y94&lt;=0.6,"MEDIA",IF(Y94&lt;=0.8,"ALTA",IF(Y94=1,"MUY ALTA")))))),"")</f>
        <v/>
      </c>
      <c r="AA94" s="679" t="n"/>
      <c r="AB94" s="241">
        <f>IFERROR(IF(AA94="","",IF(AA94&lt;=0.2,"LEVE",IF(AA94&lt;=0.4,"MENOR",IF(AA94&lt;=0.6,"MODERADO",IF(AA94&lt;=0.8,"MAYOR",IF(AA94=1,"CATASTRÓFICO")))))),"")</f>
        <v/>
      </c>
      <c r="AC94" s="245" t="n"/>
      <c r="AD94" s="679" t="n"/>
      <c r="AE94" s="679" t="n"/>
      <c r="AF94" s="679" t="n"/>
      <c r="AG94" s="679" t="n"/>
      <c r="AH94" s="447" t="n"/>
      <c r="AI94" s="447" t="n"/>
      <c r="AJ94" s="679" t="n"/>
      <c r="AK94" s="679" t="n"/>
      <c r="AL94" s="679">
        <f>IF(Y94="","",IF(Y94&gt;=90,I94-2,IF(Y94&gt;=70,I94-1,I94)))</f>
        <v/>
      </c>
      <c r="AM94" s="679">
        <f>IF(Z94="","",IF(Z94&gt;=90,J94-2,IF(Z94&gt;=70,J94-1,J94)))</f>
        <v/>
      </c>
      <c r="AN94" s="679" t="n"/>
      <c r="AO94" s="679" t="n"/>
      <c r="AP94" s="242" t="n"/>
      <c r="AQ94" s="243" t="n"/>
      <c r="AR94" s="679" t="n"/>
      <c r="AS94" s="243" t="n"/>
      <c r="AT94" s="679" t="n"/>
      <c r="AU94" s="243" t="n"/>
      <c r="AV94" s="679" t="n"/>
      <c r="AW94" s="243" t="n"/>
      <c r="AX94" s="679" t="n"/>
      <c r="AY94" s="243" t="n"/>
      <c r="AZ94" s="679" t="n"/>
      <c r="BA94" s="243" t="n"/>
      <c r="BB94" s="244" t="n"/>
      <c r="BC94" s="243" t="n"/>
      <c r="BD94" s="679" t="n"/>
      <c r="BM94" s="678" t="n"/>
      <c r="BN94" s="678" t="n"/>
      <c r="BO94" s="244" t="n"/>
    </row>
    <row r="95" hidden="1" ht="18.75" customHeight="1">
      <c r="A95" s="158">
        <f>IF(AND(AL95=1,AN95=1),1,IF(AND(AL95=1,AN95=2),2,IF(AND(AL95=1,AN95=3),3,IF(AND(AL95=1,AN95=4),4,IF(AND(AL95=1,AN95=5),5,IF(AND(AL95=2,AN95=1),6,IF(AND(AL95=2,AN95=2),7,IF(AND(AL95=2,AN95=3),8,IF(AND(AL95=2,AN95=4),9,IF(AND(AL95=2,AN95=5),10,IF(AND(AL95=3,AN95=1),11,IF(AND(AL95=3,AN95=2),12,IF(AND(AL95=3,AN95=3),13,IF(AND(AL95=3,AN95=4),14,IF(AND(AL95=3,AN95=5),15,IF(AND(AL95=4,AN95=1),16,IF(AND(AL95=4,AN95=2),17,IF(AND(AL95=4,AN95=3),18,IF(AND(AL95=4,AN95=4),19,IF(AND(AL95=4,AN95=5),20,IF(AND(AL95=5,AN95=1),21,IF(AND(AL95=5,AN95=2),22,IF(AND(AL95=5,AN95=3),23,IF(AND(AL95=5,AN95=4),24,IF(AND(AL95=5,AN95=5),25,"")))))))))))))))))))))))))</f>
        <v/>
      </c>
      <c r="B95" s="158">
        <f>IF(A95="","",(COUNTIF($A$10:A95,A95))/100)</f>
        <v/>
      </c>
      <c r="C95" s="158">
        <f>IFERROR(A95+B95,"")</f>
        <v/>
      </c>
      <c r="D95" s="580" t="n">
        <v>46</v>
      </c>
      <c r="E95" s="679" t="n"/>
      <c r="F95" s="679" t="n"/>
      <c r="G95" s="679" t="n"/>
      <c r="H95" s="679" t="n"/>
      <c r="I95" s="681" t="n"/>
      <c r="J95" s="679" t="n"/>
      <c r="K95" s="681" t="n"/>
      <c r="L95" s="681" t="n"/>
      <c r="M95" s="681" t="n"/>
      <c r="N95" s="681" t="n"/>
      <c r="O95" s="681" t="n"/>
      <c r="P95" s="548">
        <f>IF(OR(I95="",M95=""),"",I95*M95)</f>
        <v/>
      </c>
      <c r="Q95" s="679" t="n"/>
      <c r="R95" s="679" t="n"/>
      <c r="S95" s="679" t="n"/>
      <c r="T95" s="679" t="n"/>
      <c r="U95" s="681" t="n"/>
      <c r="V95" s="681" t="n"/>
      <c r="W95" s="681" t="n"/>
      <c r="X95" s="681">
        <f>IF(AND(U95="PREVENTIVO",V95="AUTOMÁTICO"),"50%",IF(AND(U95="PREVENTIVO",V95="MANUAL"),"40%",IF(AND(U95="DETECTIVO",V95="AUTOMÁTICO"),"40%",IF(AND(U95="DETECTIVO",V95="MANUAL"),"30%",IF(AND(U95="CORRECTIVO",V95="AUTOMÁTICO"),"35%",IF(AND(U95="CORRECTIVO",V95="MANUAL"),"25%",""))))))</f>
        <v/>
      </c>
      <c r="Y95" s="549" t="n"/>
      <c r="Z95" s="241">
        <f>IFERROR(IF(Y95="","",IF(Y95&lt;=0.2,"MUY BAJA",IF(Y95&lt;=0.4,"BAJA",IF(Y95&lt;=0.6,"MEDIA",IF(Y95&lt;=0.8,"ALTA",IF(Y95=1,"MUY ALTA")))))),"")</f>
        <v/>
      </c>
      <c r="AA95" s="679" t="n"/>
      <c r="AB95" s="241">
        <f>IFERROR(IF(AA95="","",IF(AA95&lt;=0.2,"LEVE",IF(AA95&lt;=0.4,"MENOR",IF(AA95&lt;=0.6,"MODERADO",IF(AA95&lt;=0.8,"MAYOR",IF(AA95=1,"CATASTRÓFICO")))))),"")</f>
        <v/>
      </c>
      <c r="AC95" s="245" t="n"/>
      <c r="AD95" s="679" t="n"/>
      <c r="AE95" s="679" t="n"/>
      <c r="AF95" s="679" t="n"/>
      <c r="AG95" s="679" t="n"/>
      <c r="AH95" s="447" t="n"/>
      <c r="AI95" s="447" t="n"/>
      <c r="AJ95" s="679" t="n"/>
      <c r="AK95" s="679" t="n"/>
      <c r="AL95" s="679">
        <f>IF(Y95="","",IF(Y95&gt;=90,I95-2,IF(Y95&gt;=70,I95-1,I95)))</f>
        <v/>
      </c>
      <c r="AM95" s="679">
        <f>IF(Z95="","",IF(Z95&gt;=90,J95-2,IF(Z95&gt;=70,J95-1,J95)))</f>
        <v/>
      </c>
      <c r="AN95" s="679" t="n"/>
      <c r="AO95" s="679" t="n"/>
      <c r="AP95" s="242" t="n"/>
      <c r="AQ95" s="243" t="n"/>
      <c r="AR95" s="679" t="n"/>
      <c r="AS95" s="243" t="n"/>
      <c r="AT95" s="679" t="n"/>
      <c r="AU95" s="243" t="n"/>
      <c r="AV95" s="679" t="n"/>
      <c r="AW95" s="243" t="n"/>
      <c r="AX95" s="679" t="n"/>
      <c r="AY95" s="243" t="n"/>
      <c r="AZ95" s="679" t="n"/>
      <c r="BA95" s="243" t="n"/>
      <c r="BB95" s="244" t="n"/>
      <c r="BC95" s="243" t="n"/>
      <c r="BD95" s="679" t="n"/>
      <c r="BM95" s="678" t="n"/>
      <c r="BN95" s="678" t="n"/>
      <c r="BO95" s="244" t="n"/>
    </row>
    <row r="96" hidden="1" ht="18.75" customHeight="1">
      <c r="A96" s="158">
        <f>IF(AND(AL96=1,AN96=1),1,IF(AND(AL96=1,AN96=2),2,IF(AND(AL96=1,AN96=3),3,IF(AND(AL96=1,AN96=4),4,IF(AND(AL96=1,AN96=5),5,IF(AND(AL96=2,AN96=1),6,IF(AND(AL96=2,AN96=2),7,IF(AND(AL96=2,AN96=3),8,IF(AND(AL96=2,AN96=4),9,IF(AND(AL96=2,AN96=5),10,IF(AND(AL96=3,AN96=1),11,IF(AND(AL96=3,AN96=2),12,IF(AND(AL96=3,AN96=3),13,IF(AND(AL96=3,AN96=4),14,IF(AND(AL96=3,AN96=5),15,IF(AND(AL96=4,AN96=1),16,IF(AND(AL96=4,AN96=2),17,IF(AND(AL96=4,AN96=3),18,IF(AND(AL96=4,AN96=4),19,IF(AND(AL96=4,AN96=5),20,IF(AND(AL96=5,AN96=1),21,IF(AND(AL96=5,AN96=2),22,IF(AND(AL96=5,AN96=3),23,IF(AND(AL96=5,AN96=4),24,IF(AND(AL96=5,AN96=5),25,"")))))))))))))))))))))))))</f>
        <v/>
      </c>
      <c r="B96" s="158">
        <f>IF(A96="","",(COUNTIF($A$10:A96,A96))/100)</f>
        <v/>
      </c>
      <c r="C96" s="158">
        <f>IFERROR(A96+B96,"")</f>
        <v/>
      </c>
      <c r="D96" s="580" t="n">
        <v>47</v>
      </c>
      <c r="E96" s="679" t="n"/>
      <c r="F96" s="679" t="n"/>
      <c r="G96" s="679" t="n"/>
      <c r="H96" s="679" t="n"/>
      <c r="I96" s="681" t="n"/>
      <c r="J96" s="679" t="n"/>
      <c r="K96" s="681" t="n"/>
      <c r="L96" s="681" t="n"/>
      <c r="M96" s="681" t="n"/>
      <c r="N96" s="681" t="n"/>
      <c r="O96" s="681" t="n"/>
      <c r="P96" s="548">
        <f>IF(OR(I96="",M96=""),"",I96*M96)</f>
        <v/>
      </c>
      <c r="Q96" s="679" t="n"/>
      <c r="R96" s="679" t="n"/>
      <c r="S96" s="679" t="n"/>
      <c r="T96" s="679" t="n"/>
      <c r="U96" s="681" t="n"/>
      <c r="V96" s="681" t="n"/>
      <c r="W96" s="681" t="n"/>
      <c r="X96" s="681">
        <f>IF(AND(U96="PREVENTIVO",V96="AUTOMÁTICO"),"50%",IF(AND(U96="PREVENTIVO",V96="MANUAL"),"40%",IF(AND(U96="DETECTIVO",V96="AUTOMÁTICO"),"40%",IF(AND(U96="DETECTIVO",V96="MANUAL"),"30%",IF(AND(U96="CORRECTIVO",V96="AUTOMÁTICO"),"35%",IF(AND(U96="CORRECTIVO",V96="MANUAL"),"25%",""))))))</f>
        <v/>
      </c>
      <c r="Y96" s="549" t="n"/>
      <c r="Z96" s="241">
        <f>IFERROR(IF(Y96="","",IF(Y96&lt;=0.2,"MUY BAJA",IF(Y96&lt;=0.4,"BAJA",IF(Y96&lt;=0.6,"MEDIA",IF(Y96&lt;=0.8,"ALTA",IF(Y96=1,"MUY ALTA")))))),"")</f>
        <v/>
      </c>
      <c r="AA96" s="679" t="n"/>
      <c r="AB96" s="241">
        <f>IFERROR(IF(AA96="","",IF(AA96&lt;=0.2,"LEVE",IF(AA96&lt;=0.4,"MENOR",IF(AA96&lt;=0.6,"MODERADO",IF(AA96&lt;=0.8,"MAYOR",IF(AA96=1,"CATASTRÓFICO")))))),"")</f>
        <v/>
      </c>
      <c r="AC96" s="245" t="n"/>
      <c r="AD96" s="679" t="n"/>
      <c r="AE96" s="679" t="n"/>
      <c r="AF96" s="679" t="n"/>
      <c r="AG96" s="679" t="n"/>
      <c r="AH96" s="447" t="n"/>
      <c r="AI96" s="447" t="n"/>
      <c r="AJ96" s="679" t="n"/>
      <c r="AK96" s="679" t="n"/>
      <c r="AL96" s="679">
        <f>IF(Y96="","",IF(Y96&gt;=90,I96-2,IF(Y96&gt;=70,I96-1,I96)))</f>
        <v/>
      </c>
      <c r="AM96" s="679">
        <f>IF(Z96="","",IF(Z96&gt;=90,J96-2,IF(Z96&gt;=70,J96-1,J96)))</f>
        <v/>
      </c>
      <c r="AN96" s="679" t="n"/>
      <c r="AO96" s="679" t="n"/>
      <c r="AP96" s="242" t="n"/>
      <c r="AQ96" s="243" t="n"/>
      <c r="AR96" s="679" t="n"/>
      <c r="AS96" s="243" t="n"/>
      <c r="AT96" s="679" t="n"/>
      <c r="AU96" s="243" t="n"/>
      <c r="AV96" s="679" t="n"/>
      <c r="AW96" s="243" t="n"/>
      <c r="AX96" s="679" t="n"/>
      <c r="AY96" s="243" t="n"/>
      <c r="AZ96" s="679" t="n"/>
      <c r="BA96" s="243" t="n"/>
      <c r="BB96" s="244" t="n"/>
      <c r="BC96" s="243" t="n"/>
      <c r="BD96" s="679" t="n"/>
      <c r="BE96" s="515" t="n"/>
      <c r="BF96" s="515" t="n"/>
      <c r="BM96" s="678" t="n"/>
      <c r="BN96" s="678" t="n"/>
      <c r="BO96" s="244" t="n"/>
    </row>
    <row r="97" hidden="1" ht="18.75" customHeight="1">
      <c r="A97" s="158">
        <f>IF(AND(AL97=1,AN97=1),1,IF(AND(AL97=1,AN97=2),2,IF(AND(AL97=1,AN97=3),3,IF(AND(AL97=1,AN97=4),4,IF(AND(AL97=1,AN97=5),5,IF(AND(AL97=2,AN97=1),6,IF(AND(AL97=2,AN97=2),7,IF(AND(AL97=2,AN97=3),8,IF(AND(AL97=2,AN97=4),9,IF(AND(AL97=2,AN97=5),10,IF(AND(AL97=3,AN97=1),11,IF(AND(AL97=3,AN97=2),12,IF(AND(AL97=3,AN97=3),13,IF(AND(AL97=3,AN97=4),14,IF(AND(AL97=3,AN97=5),15,IF(AND(AL97=4,AN97=1),16,IF(AND(AL97=4,AN97=2),17,IF(AND(AL97=4,AN97=3),18,IF(AND(AL97=4,AN97=4),19,IF(AND(AL97=4,AN97=5),20,IF(AND(AL97=5,AN97=1),21,IF(AND(AL97=5,AN97=2),22,IF(AND(AL97=5,AN97=3),23,IF(AND(AL97=5,AN97=4),24,IF(AND(AL97=5,AN97=5),25,"")))))))))))))))))))))))))</f>
        <v/>
      </c>
      <c r="B97" s="158">
        <f>IF(A97="","",(COUNTIF($A$10:A97,A97))/100)</f>
        <v/>
      </c>
      <c r="C97" s="158">
        <f>IFERROR(A97+B97,"")</f>
        <v/>
      </c>
      <c r="D97" s="580" t="n">
        <v>48</v>
      </c>
      <c r="E97" s="679" t="n"/>
      <c r="F97" s="679" t="n"/>
      <c r="G97" s="679" t="n"/>
      <c r="H97" s="679" t="n"/>
      <c r="I97" s="681" t="n"/>
      <c r="J97" s="679" t="n"/>
      <c r="K97" s="681" t="n"/>
      <c r="L97" s="681" t="n"/>
      <c r="M97" s="681" t="n"/>
      <c r="N97" s="681" t="n"/>
      <c r="O97" s="681" t="n"/>
      <c r="P97" s="548">
        <f>IF(OR(I97="",M97=""),"",I97*M97)</f>
        <v/>
      </c>
      <c r="Q97" s="679" t="n"/>
      <c r="R97" s="679" t="n"/>
      <c r="S97" s="679" t="n"/>
      <c r="T97" s="679" t="n"/>
      <c r="U97" s="681" t="n"/>
      <c r="V97" s="681" t="n"/>
      <c r="W97" s="681" t="n"/>
      <c r="X97" s="681">
        <f>IF(AND(U97="PREVENTIVO",V97="AUTOMÁTICO"),"50%",IF(AND(U97="PREVENTIVO",V97="MANUAL"),"40%",IF(AND(U97="DETECTIVO",V97="AUTOMÁTICO"),"40%",IF(AND(U97="DETECTIVO",V97="MANUAL"),"30%",IF(AND(U97="CORRECTIVO",V97="AUTOMÁTICO"),"35%",IF(AND(U97="CORRECTIVO",V97="MANUAL"),"25%",""))))))</f>
        <v/>
      </c>
      <c r="Y97" s="549" t="n"/>
      <c r="Z97" s="241">
        <f>IFERROR(IF(Y97="","",IF(Y97&lt;=0.2,"MUY BAJA",IF(Y97&lt;=0.4,"BAJA",IF(Y97&lt;=0.6,"MEDIA",IF(Y97&lt;=0.8,"ALTA",IF(Y97=1,"MUY ALTA")))))),"")</f>
        <v/>
      </c>
      <c r="AA97" s="679" t="n"/>
      <c r="AB97" s="241">
        <f>IFERROR(IF(AA97="","",IF(AA97&lt;=0.2,"LEVE",IF(AA97&lt;=0.4,"MENOR",IF(AA97&lt;=0.6,"MODERADO",IF(AA97&lt;=0.8,"MAYOR",IF(AA97=1,"CATASTRÓFICO")))))),"")</f>
        <v/>
      </c>
      <c r="AC97" s="245" t="n"/>
      <c r="AD97" s="679" t="n"/>
      <c r="AE97" s="679" t="n"/>
      <c r="AF97" s="679" t="n"/>
      <c r="AG97" s="679" t="n"/>
      <c r="AH97" s="447" t="n"/>
      <c r="AI97" s="447" t="n"/>
      <c r="AJ97" s="679" t="n"/>
      <c r="AK97" s="679" t="n"/>
      <c r="AL97" s="679">
        <f>IF(Y97="","",IF(Y97&gt;=90,I97-2,IF(Y97&gt;=70,I97-1,I97)))</f>
        <v/>
      </c>
      <c r="AM97" s="679">
        <f>IF(Z97="","",IF(Z97&gt;=90,J97-2,IF(Z97&gt;=70,J97-1,J97)))</f>
        <v/>
      </c>
      <c r="AN97" s="679" t="n"/>
      <c r="AO97" s="679" t="n"/>
      <c r="AP97" s="242" t="n"/>
      <c r="AQ97" s="243" t="n"/>
      <c r="AR97" s="679" t="n"/>
      <c r="AS97" s="243" t="n"/>
      <c r="AT97" s="679" t="n"/>
      <c r="AU97" s="243" t="n"/>
      <c r="AV97" s="679" t="n"/>
      <c r="AW97" s="243" t="n"/>
      <c r="AX97" s="679" t="n"/>
      <c r="AY97" s="243" t="n"/>
      <c r="AZ97" s="679" t="n"/>
      <c r="BA97" s="243" t="n"/>
      <c r="BB97" s="244" t="n"/>
      <c r="BC97" s="243" t="n"/>
      <c r="BD97" s="679" t="n"/>
      <c r="BM97" s="678" t="n"/>
      <c r="BN97" s="678" t="n"/>
      <c r="BO97" s="244" t="n"/>
    </row>
    <row r="98" hidden="1" ht="18.75" customHeight="1">
      <c r="A98" s="158">
        <f>IF(AND(AL98=1,AN98=1),1,IF(AND(AL98=1,AN98=2),2,IF(AND(AL98=1,AN98=3),3,IF(AND(AL98=1,AN98=4),4,IF(AND(AL98=1,AN98=5),5,IF(AND(AL98=2,AN98=1),6,IF(AND(AL98=2,AN98=2),7,IF(AND(AL98=2,AN98=3),8,IF(AND(AL98=2,AN98=4),9,IF(AND(AL98=2,AN98=5),10,IF(AND(AL98=3,AN98=1),11,IF(AND(AL98=3,AN98=2),12,IF(AND(AL98=3,AN98=3),13,IF(AND(AL98=3,AN98=4),14,IF(AND(AL98=3,AN98=5),15,IF(AND(AL98=4,AN98=1),16,IF(AND(AL98=4,AN98=2),17,IF(AND(AL98=4,AN98=3),18,IF(AND(AL98=4,AN98=4),19,IF(AND(AL98=4,AN98=5),20,IF(AND(AL98=5,AN98=1),21,IF(AND(AL98=5,AN98=2),22,IF(AND(AL98=5,AN98=3),23,IF(AND(AL98=5,AN98=4),24,IF(AND(AL98=5,AN98=5),25,"")))))))))))))))))))))))))</f>
        <v/>
      </c>
      <c r="B98" s="158">
        <f>IF(A98="","",(COUNTIF($A$10:A98,A98))/100)</f>
        <v/>
      </c>
      <c r="C98" s="158">
        <f>IFERROR(A98+B98,"")</f>
        <v/>
      </c>
      <c r="D98" s="580" t="n">
        <v>49</v>
      </c>
      <c r="E98" s="679" t="n"/>
      <c r="F98" s="679" t="n"/>
      <c r="G98" s="679" t="n"/>
      <c r="H98" s="679" t="n"/>
      <c r="I98" s="681" t="n"/>
      <c r="J98" s="679" t="n"/>
      <c r="K98" s="681" t="n"/>
      <c r="L98" s="681" t="n"/>
      <c r="M98" s="681" t="n"/>
      <c r="N98" s="681" t="n"/>
      <c r="O98" s="681" t="n"/>
      <c r="P98" s="548">
        <f>IF(OR(I98="",M98=""),"",I98*M98)</f>
        <v/>
      </c>
      <c r="Q98" s="679" t="n"/>
      <c r="R98" s="679" t="n"/>
      <c r="S98" s="679" t="n"/>
      <c r="T98" s="679" t="n"/>
      <c r="U98" s="681" t="n"/>
      <c r="V98" s="681" t="n"/>
      <c r="W98" s="681" t="n"/>
      <c r="X98" s="681">
        <f>IF(AND(U98="PREVENTIVO",V98="AUTOMÁTICO"),"50%",IF(AND(U98="PREVENTIVO",V98="MANUAL"),"40%",IF(AND(U98="DETECTIVO",V98="AUTOMÁTICO"),"40%",IF(AND(U98="DETECTIVO",V98="MANUAL"),"30%",IF(AND(U98="CORRECTIVO",V98="AUTOMÁTICO"),"35%",IF(AND(U98="CORRECTIVO",V98="MANUAL"),"25%",""))))))</f>
        <v/>
      </c>
      <c r="Y98" s="549" t="n"/>
      <c r="Z98" s="241">
        <f>IFERROR(IF(Y98="","",IF(Y98&lt;=0.2,"MUY BAJA",IF(Y98&lt;=0.4,"BAJA",IF(Y98&lt;=0.6,"MEDIA",IF(Y98&lt;=0.8,"ALTA",IF(Y98=1,"MUY ALTA")))))),"")</f>
        <v/>
      </c>
      <c r="AA98" s="679" t="n"/>
      <c r="AB98" s="241">
        <f>IFERROR(IF(AA98="","",IF(AA98&lt;=0.2,"LEVE",IF(AA98&lt;=0.4,"MENOR",IF(AA98&lt;=0.6,"MODERADO",IF(AA98&lt;=0.8,"MAYOR",IF(AA98=1,"CATASTRÓFICO")))))),"")</f>
        <v/>
      </c>
      <c r="AC98" s="245" t="n"/>
      <c r="AD98" s="679" t="n"/>
      <c r="AE98" s="679" t="n"/>
      <c r="AF98" s="679" t="n"/>
      <c r="AG98" s="679" t="n"/>
      <c r="AH98" s="447" t="n"/>
      <c r="AI98" s="447" t="n"/>
      <c r="AJ98" s="679" t="n"/>
      <c r="AK98" s="679" t="n"/>
      <c r="AL98" s="679">
        <f>IF(Y98="","",IF(Y98&gt;=90,I98-2,IF(Y98&gt;=70,I98-1,I98)))</f>
        <v/>
      </c>
      <c r="AM98" s="679">
        <f>IF(Z98="","",IF(Z98&gt;=90,J98-2,IF(Z98&gt;=70,J98-1,J98)))</f>
        <v/>
      </c>
      <c r="AN98" s="679" t="n"/>
      <c r="AO98" s="679" t="n"/>
      <c r="AP98" s="242" t="n"/>
      <c r="AQ98" s="243" t="n"/>
      <c r="AR98" s="679" t="n"/>
      <c r="AS98" s="243" t="n"/>
      <c r="AT98" s="679" t="n"/>
      <c r="AU98" s="243" t="n"/>
      <c r="AV98" s="679" t="n"/>
      <c r="AW98" s="243" t="n"/>
      <c r="AX98" s="679" t="n"/>
      <c r="AY98" s="243" t="n"/>
      <c r="AZ98" s="679" t="n"/>
      <c r="BA98" s="243" t="n"/>
      <c r="BB98" s="244" t="n"/>
      <c r="BC98" s="243" t="n"/>
      <c r="BD98" s="679" t="n"/>
      <c r="BM98" s="678" t="n"/>
      <c r="BN98" s="678" t="n"/>
      <c r="BO98" s="244" t="n"/>
    </row>
    <row r="99" hidden="1" ht="18.75" customHeight="1">
      <c r="A99" s="158">
        <f>IF(AND(AL99=1,AN99=1),1,IF(AND(AL99=1,AN99=2),2,IF(AND(AL99=1,AN99=3),3,IF(AND(AL99=1,AN99=4),4,IF(AND(AL99=1,AN99=5),5,IF(AND(AL99=2,AN99=1),6,IF(AND(AL99=2,AN99=2),7,IF(AND(AL99=2,AN99=3),8,IF(AND(AL99=2,AN99=4),9,IF(AND(AL99=2,AN99=5),10,IF(AND(AL99=3,AN99=1),11,IF(AND(AL99=3,AN99=2),12,IF(AND(AL99=3,AN99=3),13,IF(AND(AL99=3,AN99=4),14,IF(AND(AL99=3,AN99=5),15,IF(AND(AL99=4,AN99=1),16,IF(AND(AL99=4,AN99=2),17,IF(AND(AL99=4,AN99=3),18,IF(AND(AL99=4,AN99=4),19,IF(AND(AL99=4,AN99=5),20,IF(AND(AL99=5,AN99=1),21,IF(AND(AL99=5,AN99=2),22,IF(AND(AL99=5,AN99=3),23,IF(AND(AL99=5,AN99=4),24,IF(AND(AL99=5,AN99=5),25,"")))))))))))))))))))))))))</f>
        <v/>
      </c>
      <c r="B99" s="158">
        <f>IF(A99="","",(COUNTIF($A$10:A99,A99))/100)</f>
        <v/>
      </c>
      <c r="C99" s="158">
        <f>IFERROR(A99+B99,"")</f>
        <v/>
      </c>
      <c r="D99" s="580" t="n">
        <v>50</v>
      </c>
      <c r="E99" s="679" t="n"/>
      <c r="F99" s="679" t="n"/>
      <c r="G99" s="679" t="n"/>
      <c r="H99" s="679" t="n"/>
      <c r="I99" s="681" t="n"/>
      <c r="J99" s="679" t="n"/>
      <c r="K99" s="681" t="n"/>
      <c r="L99" s="681" t="n"/>
      <c r="M99" s="681" t="n"/>
      <c r="N99" s="681" t="n"/>
      <c r="O99" s="681" t="n"/>
      <c r="P99" s="548">
        <f>IF(OR(I99="",M99=""),"",I99*M99)</f>
        <v/>
      </c>
      <c r="Q99" s="679" t="n"/>
      <c r="R99" s="679" t="n"/>
      <c r="S99" s="679" t="n"/>
      <c r="T99" s="679" t="n"/>
      <c r="U99" s="681" t="n"/>
      <c r="V99" s="681" t="n"/>
      <c r="W99" s="681" t="n"/>
      <c r="X99" s="681">
        <f>IF(AND(U99="PREVENTIVO",V99="AUTOMÁTICO"),"50%",IF(AND(U99="PREVENTIVO",V99="MANUAL"),"40%",IF(AND(U99="DETECTIVO",V99="AUTOMÁTICO"),"40%",IF(AND(U99="DETECTIVO",V99="MANUAL"),"30%",IF(AND(U99="CORRECTIVO",V99="AUTOMÁTICO"),"35%",IF(AND(U99="CORRECTIVO",V99="MANUAL"),"25%",""))))))</f>
        <v/>
      </c>
      <c r="Y99" s="549" t="n"/>
      <c r="Z99" s="241">
        <f>IFERROR(IF(Y99="","",IF(Y99&lt;=0.2,"MUY BAJA",IF(Y99&lt;=0.4,"BAJA",IF(Y99&lt;=0.6,"MEDIA",IF(Y99&lt;=0.8,"ALTA",IF(Y99=1,"MUY ALTA")))))),"")</f>
        <v/>
      </c>
      <c r="AA99" s="679" t="n"/>
      <c r="AB99" s="241">
        <f>IFERROR(IF(AA99="","",IF(AA99&lt;=0.2,"LEVE",IF(AA99&lt;=0.4,"MENOR",IF(AA99&lt;=0.6,"MODERADO",IF(AA99&lt;=0.8,"MAYOR",IF(AA99=1,"CATASTRÓFICO")))))),"")</f>
        <v/>
      </c>
      <c r="AC99" s="245" t="n"/>
      <c r="AD99" s="679" t="n"/>
      <c r="AE99" s="679" t="n"/>
      <c r="AF99" s="679" t="n"/>
      <c r="AG99" s="679" t="n"/>
      <c r="AH99" s="447" t="n"/>
      <c r="AI99" s="447" t="n"/>
      <c r="AJ99" s="679" t="n"/>
      <c r="AK99" s="679" t="n"/>
      <c r="AL99" s="679">
        <f>IF(Y99="","",IF(Y99&gt;=90,I99-2,IF(Y99&gt;=70,I99-1,I99)))</f>
        <v/>
      </c>
      <c r="AM99" s="679">
        <f>IF(Z99="","",IF(Z99&gt;=90,J99-2,IF(Z99&gt;=70,J99-1,J99)))</f>
        <v/>
      </c>
      <c r="AN99" s="679" t="n"/>
      <c r="AO99" s="679" t="n"/>
      <c r="AP99" s="242" t="n"/>
      <c r="AQ99" s="243" t="n"/>
      <c r="AR99" s="679" t="n"/>
      <c r="AS99" s="243" t="n"/>
      <c r="AT99" s="679" t="n"/>
      <c r="AU99" s="243" t="n"/>
      <c r="AV99" s="679" t="n"/>
      <c r="AW99" s="243" t="n"/>
      <c r="AX99" s="679" t="n"/>
      <c r="AY99" s="243" t="n"/>
      <c r="AZ99" s="679" t="n"/>
      <c r="BA99" s="243" t="n"/>
      <c r="BB99" s="244" t="n"/>
      <c r="BC99" s="243" t="n"/>
      <c r="BD99" s="679" t="n"/>
      <c r="BM99" s="678" t="n"/>
      <c r="BN99" s="678" t="n"/>
      <c r="BO99" s="244" t="n"/>
    </row>
    <row r="100" hidden="1" ht="18.75" customHeight="1">
      <c r="A100" s="158">
        <f>IF(AND(AL100=1,AN100=1),1,IF(AND(AL100=1,AN100=2),2,IF(AND(AL100=1,AN100=3),3,IF(AND(AL100=1,AN100=4),4,IF(AND(AL100=1,AN100=5),5,IF(AND(AL100=2,AN100=1),6,IF(AND(AL100=2,AN100=2),7,IF(AND(AL100=2,AN100=3),8,IF(AND(AL100=2,AN100=4),9,IF(AND(AL100=2,AN100=5),10,IF(AND(AL100=3,AN100=1),11,IF(AND(AL100=3,AN100=2),12,IF(AND(AL100=3,AN100=3),13,IF(AND(AL100=3,AN100=4),14,IF(AND(AL100=3,AN100=5),15,IF(AND(AL100=4,AN100=1),16,IF(AND(AL100=4,AN100=2),17,IF(AND(AL100=4,AN100=3),18,IF(AND(AL100=4,AN100=4),19,IF(AND(AL100=4,AN100=5),20,IF(AND(AL100=5,AN100=1),21,IF(AND(AL100=5,AN100=2),22,IF(AND(AL100=5,AN100=3),23,IF(AND(AL100=5,AN100=4),24,IF(AND(AL100=5,AN100=5),25,"")))))))))))))))))))))))))</f>
        <v/>
      </c>
      <c r="B100" s="158">
        <f>IF(A100="","",(COUNTIF($A$10:A100,A100))/100)</f>
        <v/>
      </c>
      <c r="C100" s="158">
        <f>IFERROR(A100+B100,"")</f>
        <v/>
      </c>
      <c r="D100" s="580" t="n">
        <v>51</v>
      </c>
      <c r="E100" s="679" t="n"/>
      <c r="F100" s="679" t="n"/>
      <c r="G100" s="679" t="n"/>
      <c r="H100" s="679" t="n"/>
      <c r="I100" s="681" t="n"/>
      <c r="J100" s="679" t="n"/>
      <c r="K100" s="681" t="n"/>
      <c r="L100" s="681" t="n"/>
      <c r="M100" s="681" t="n"/>
      <c r="N100" s="681" t="n"/>
      <c r="O100" s="681" t="n"/>
      <c r="P100" s="548">
        <f>IF(OR(I100="",M100=""),"",I100*M100)</f>
        <v/>
      </c>
      <c r="Q100" s="679" t="n"/>
      <c r="R100" s="679" t="n"/>
      <c r="S100" s="679" t="n"/>
      <c r="T100" s="679" t="n"/>
      <c r="U100" s="681" t="n"/>
      <c r="V100" s="681" t="n"/>
      <c r="W100" s="681" t="n"/>
      <c r="X100" s="681">
        <f>IF(AND(U100="PREVENTIVO",V100="AUTOMÁTICO"),"50%",IF(AND(U100="PREVENTIVO",V100="MANUAL"),"40%",IF(AND(U100="DETECTIVO",V100="AUTOMÁTICO"),"40%",IF(AND(U100="DETECTIVO",V100="MANUAL"),"30%",IF(AND(U100="CORRECTIVO",V100="AUTOMÁTICO"),"35%",IF(AND(U100="CORRECTIVO",V100="MANUAL"),"25%",""))))))</f>
        <v/>
      </c>
      <c r="Y100" s="549" t="n"/>
      <c r="Z100" s="241">
        <f>IFERROR(IF(Y100="","",IF(Y100&lt;=0.2,"MUY BAJA",IF(Y100&lt;=0.4,"BAJA",IF(Y100&lt;=0.6,"MEDIA",IF(Y100&lt;=0.8,"ALTA",IF(Y100=1,"MUY ALTA")))))),"")</f>
        <v/>
      </c>
      <c r="AA100" s="679" t="n"/>
      <c r="AB100" s="241">
        <f>IFERROR(IF(AA100="","",IF(AA100&lt;=0.2,"LEVE",IF(AA100&lt;=0.4,"MENOR",IF(AA100&lt;=0.6,"MODERADO",IF(AA100&lt;=0.8,"MAYOR",IF(AA100=1,"CATASTRÓFICO")))))),"")</f>
        <v/>
      </c>
      <c r="AC100" s="245" t="n"/>
      <c r="AD100" s="679" t="n"/>
      <c r="AE100" s="679" t="n"/>
      <c r="AF100" s="679" t="n"/>
      <c r="AG100" s="679" t="n"/>
      <c r="AH100" s="447" t="n"/>
      <c r="AI100" s="447" t="n"/>
      <c r="AJ100" s="679" t="n"/>
      <c r="AK100" s="679" t="n"/>
      <c r="AL100" s="679">
        <f>IF(Y100="","",IF(Y100&gt;=90,I100-2,IF(Y100&gt;=70,I100-1,I100)))</f>
        <v/>
      </c>
      <c r="AM100" s="679">
        <f>IF(Z100="","",IF(Z100&gt;=90,J100-2,IF(Z100&gt;=70,J100-1,J100)))</f>
        <v/>
      </c>
      <c r="AN100" s="679" t="n"/>
      <c r="AO100" s="679" t="n"/>
      <c r="AP100" s="242" t="n"/>
      <c r="AQ100" s="243" t="n"/>
      <c r="AR100" s="679" t="n"/>
      <c r="AS100" s="243" t="n"/>
      <c r="AT100" s="679" t="n"/>
      <c r="AU100" s="243" t="n"/>
      <c r="AV100" s="679" t="n"/>
      <c r="AW100" s="243" t="n"/>
      <c r="AX100" s="679" t="n"/>
      <c r="AY100" s="243" t="n"/>
      <c r="AZ100" s="679" t="n"/>
      <c r="BA100" s="243" t="n"/>
      <c r="BB100" s="244" t="n"/>
      <c r="BC100" s="243" t="n"/>
      <c r="BD100" s="679" t="n"/>
      <c r="BM100" s="678" t="n"/>
      <c r="BN100" s="678" t="n"/>
      <c r="BO100" s="244" t="n"/>
    </row>
    <row r="101" hidden="1" ht="18.75" customHeight="1">
      <c r="A101" s="158">
        <f>IF(AND(AL101=1,AN101=1),1,IF(AND(AL101=1,AN101=2),2,IF(AND(AL101=1,AN101=3),3,IF(AND(AL101=1,AN101=4),4,IF(AND(AL101=1,AN101=5),5,IF(AND(AL101=2,AN101=1),6,IF(AND(AL101=2,AN101=2),7,IF(AND(AL101=2,AN101=3),8,IF(AND(AL101=2,AN101=4),9,IF(AND(AL101=2,AN101=5),10,IF(AND(AL101=3,AN101=1),11,IF(AND(AL101=3,AN101=2),12,IF(AND(AL101=3,AN101=3),13,IF(AND(AL101=3,AN101=4),14,IF(AND(AL101=3,AN101=5),15,IF(AND(AL101=4,AN101=1),16,IF(AND(AL101=4,AN101=2),17,IF(AND(AL101=4,AN101=3),18,IF(AND(AL101=4,AN101=4),19,IF(AND(AL101=4,AN101=5),20,IF(AND(AL101=5,AN101=1),21,IF(AND(AL101=5,AN101=2),22,IF(AND(AL101=5,AN101=3),23,IF(AND(AL101=5,AN101=4),24,IF(AND(AL101=5,AN101=5),25,"")))))))))))))))))))))))))</f>
        <v/>
      </c>
      <c r="B101" s="158">
        <f>IF(A101="","",(COUNTIF($A$10:A101,A101))/100)</f>
        <v/>
      </c>
      <c r="C101" s="158">
        <f>IFERROR(A101+B101,"")</f>
        <v/>
      </c>
      <c r="D101" s="580" t="n">
        <v>52</v>
      </c>
      <c r="E101" s="679" t="n"/>
      <c r="F101" s="679" t="n"/>
      <c r="G101" s="679" t="n"/>
      <c r="H101" s="679" t="n"/>
      <c r="I101" s="681" t="n"/>
      <c r="J101" s="679" t="n"/>
      <c r="K101" s="681" t="n"/>
      <c r="L101" s="681" t="n"/>
      <c r="M101" s="681" t="n"/>
      <c r="N101" s="681" t="n"/>
      <c r="O101" s="681" t="n"/>
      <c r="P101" s="548">
        <f>IF(OR(I101="",M101=""),"",I101*M101)</f>
        <v/>
      </c>
      <c r="Q101" s="679" t="n"/>
      <c r="R101" s="679" t="n"/>
      <c r="S101" s="679" t="n"/>
      <c r="T101" s="679" t="n"/>
      <c r="U101" s="681" t="n"/>
      <c r="V101" s="681" t="n"/>
      <c r="W101" s="681" t="n"/>
      <c r="X101" s="681">
        <f>IF(AND(U101="PREVENTIVO",V101="AUTOMÁTICO"),"50%",IF(AND(U101="PREVENTIVO",V101="MANUAL"),"40%",IF(AND(U101="DETECTIVO",V101="AUTOMÁTICO"),"40%",IF(AND(U101="DETECTIVO",V101="MANUAL"),"30%",IF(AND(U101="CORRECTIVO",V101="AUTOMÁTICO"),"35%",IF(AND(U101="CORRECTIVO",V101="MANUAL"),"25%",""))))))</f>
        <v/>
      </c>
      <c r="Y101" s="549" t="n"/>
      <c r="Z101" s="241">
        <f>IFERROR(IF(Y101="","",IF(Y101&lt;=0.2,"MUY BAJA",IF(Y101&lt;=0.4,"BAJA",IF(Y101&lt;=0.6,"MEDIA",IF(Y101&lt;=0.8,"ALTA",IF(Y101=1,"MUY ALTA")))))),"")</f>
        <v/>
      </c>
      <c r="AA101" s="679" t="n"/>
      <c r="AB101" s="241">
        <f>IFERROR(IF(AA101="","",IF(AA101&lt;=0.2,"LEVE",IF(AA101&lt;=0.4,"MENOR",IF(AA101&lt;=0.6,"MODERADO",IF(AA101&lt;=0.8,"MAYOR",IF(AA101=1,"CATASTRÓFICO")))))),"")</f>
        <v/>
      </c>
      <c r="AC101" s="245" t="n"/>
      <c r="AD101" s="679" t="n"/>
      <c r="AE101" s="679" t="n"/>
      <c r="AF101" s="679" t="n"/>
      <c r="AG101" s="679" t="n"/>
      <c r="AH101" s="447" t="n"/>
      <c r="AI101" s="447" t="n"/>
      <c r="AJ101" s="679" t="n"/>
      <c r="AK101" s="679" t="n"/>
      <c r="AL101" s="679">
        <f>IF(Y101="","",IF(Y101&gt;=90,I101-2,IF(Y101&gt;=70,I101-1,I101)))</f>
        <v/>
      </c>
      <c r="AM101" s="679">
        <f>IF(Z101="","",IF(Z101&gt;=90,J101-2,IF(Z101&gt;=70,J101-1,J101)))</f>
        <v/>
      </c>
      <c r="AN101" s="679" t="n"/>
      <c r="AO101" s="679" t="n"/>
      <c r="AP101" s="242" t="n"/>
      <c r="AQ101" s="243" t="n"/>
      <c r="AR101" s="679" t="n"/>
      <c r="AS101" s="243" t="n"/>
      <c r="AT101" s="679" t="n"/>
      <c r="AU101" s="243" t="n"/>
      <c r="AV101" s="679" t="n"/>
      <c r="AW101" s="243" t="n"/>
      <c r="AX101" s="679" t="n"/>
      <c r="AY101" s="243" t="n"/>
      <c r="AZ101" s="679" t="n"/>
      <c r="BA101" s="243" t="n"/>
      <c r="BB101" s="244" t="n"/>
      <c r="BC101" s="243" t="n"/>
      <c r="BD101" s="679" t="n"/>
      <c r="BE101" s="515" t="n"/>
      <c r="BF101" s="515" t="n"/>
      <c r="BM101" s="678" t="n"/>
      <c r="BN101" s="678" t="n"/>
      <c r="BO101" s="244" t="n"/>
    </row>
    <row r="102" hidden="1" ht="18.75" customHeight="1">
      <c r="A102" s="158">
        <f>IF(AND(AL102=1,AN102=1),1,IF(AND(AL102=1,AN102=2),2,IF(AND(AL102=1,AN102=3),3,IF(AND(AL102=1,AN102=4),4,IF(AND(AL102=1,AN102=5),5,IF(AND(AL102=2,AN102=1),6,IF(AND(AL102=2,AN102=2),7,IF(AND(AL102=2,AN102=3),8,IF(AND(AL102=2,AN102=4),9,IF(AND(AL102=2,AN102=5),10,IF(AND(AL102=3,AN102=1),11,IF(AND(AL102=3,AN102=2),12,IF(AND(AL102=3,AN102=3),13,IF(AND(AL102=3,AN102=4),14,IF(AND(AL102=3,AN102=5),15,IF(AND(AL102=4,AN102=1),16,IF(AND(AL102=4,AN102=2),17,IF(AND(AL102=4,AN102=3),18,IF(AND(AL102=4,AN102=4),19,IF(AND(AL102=4,AN102=5),20,IF(AND(AL102=5,AN102=1),21,IF(AND(AL102=5,AN102=2),22,IF(AND(AL102=5,AN102=3),23,IF(AND(AL102=5,AN102=4),24,IF(AND(AL102=5,AN102=5),25,"")))))))))))))))))))))))))</f>
        <v/>
      </c>
      <c r="B102" s="158">
        <f>IF(A102="","",(COUNTIF($A$10:A102,A102))/100)</f>
        <v/>
      </c>
      <c r="C102" s="158">
        <f>IFERROR(A102+B102,"")</f>
        <v/>
      </c>
      <c r="D102" s="580" t="n">
        <v>53</v>
      </c>
      <c r="E102" s="679" t="n"/>
      <c r="F102" s="679" t="n"/>
      <c r="G102" s="679" t="n"/>
      <c r="H102" s="679" t="n"/>
      <c r="I102" s="681" t="n"/>
      <c r="J102" s="679" t="n"/>
      <c r="K102" s="681" t="n"/>
      <c r="L102" s="681" t="n"/>
      <c r="M102" s="681" t="n"/>
      <c r="N102" s="681" t="n"/>
      <c r="O102" s="681" t="n"/>
      <c r="P102" s="548">
        <f>IF(OR(I102="",M102=""),"",I102*M102)</f>
        <v/>
      </c>
      <c r="Q102" s="679" t="n"/>
      <c r="R102" s="679" t="n"/>
      <c r="S102" s="679" t="n"/>
      <c r="T102" s="679" t="n"/>
      <c r="U102" s="681" t="n"/>
      <c r="V102" s="681" t="n"/>
      <c r="W102" s="681" t="n"/>
      <c r="X102" s="681">
        <f>IF(AND(U102="PREVENTIVO",V102="AUTOMÁTICO"),"50%",IF(AND(U102="PREVENTIVO",V102="MANUAL"),"40%",IF(AND(U102="DETECTIVO",V102="AUTOMÁTICO"),"40%",IF(AND(U102="DETECTIVO",V102="MANUAL"),"30%",IF(AND(U102="CORRECTIVO",V102="AUTOMÁTICO"),"35%",IF(AND(U102="CORRECTIVO",V102="MANUAL"),"25%",""))))))</f>
        <v/>
      </c>
      <c r="Y102" s="549" t="n"/>
      <c r="Z102" s="241">
        <f>IFERROR(IF(Y102="","",IF(Y102&lt;=0.2,"MUY BAJA",IF(Y102&lt;=0.4,"BAJA",IF(Y102&lt;=0.6,"MEDIA",IF(Y102&lt;=0.8,"ALTA",IF(Y102=1,"MUY ALTA")))))),"")</f>
        <v/>
      </c>
      <c r="AA102" s="679" t="n"/>
      <c r="AB102" s="241">
        <f>IFERROR(IF(AA102="","",IF(AA102&lt;=0.2,"LEVE",IF(AA102&lt;=0.4,"MENOR",IF(AA102&lt;=0.6,"MODERADO",IF(AA102&lt;=0.8,"MAYOR",IF(AA102=1,"CATASTRÓFICO")))))),"")</f>
        <v/>
      </c>
      <c r="AC102" s="245" t="n"/>
      <c r="AD102" s="679" t="n"/>
      <c r="AE102" s="679" t="n"/>
      <c r="AF102" s="679" t="n"/>
      <c r="AG102" s="679" t="n"/>
      <c r="AH102" s="447" t="n"/>
      <c r="AI102" s="447" t="n"/>
      <c r="AJ102" s="679" t="n"/>
      <c r="AK102" s="679" t="n"/>
      <c r="AL102" s="679">
        <f>IF(Y102="","",IF(Y102&gt;=90,I102-2,IF(Y102&gt;=70,I102-1,I102)))</f>
        <v/>
      </c>
      <c r="AM102" s="679">
        <f>IF(Z102="","",IF(Z102&gt;=90,J102-2,IF(Z102&gt;=70,J102-1,J102)))</f>
        <v/>
      </c>
      <c r="AN102" s="679" t="n"/>
      <c r="AO102" s="679" t="n"/>
      <c r="AP102" s="242" t="n"/>
      <c r="AQ102" s="243" t="n"/>
      <c r="AR102" s="679" t="n"/>
      <c r="AS102" s="243" t="n"/>
      <c r="AT102" s="679" t="n"/>
      <c r="AU102" s="243" t="n"/>
      <c r="AV102" s="679" t="n"/>
      <c r="AW102" s="243" t="n"/>
      <c r="AX102" s="679" t="n"/>
      <c r="AY102" s="243" t="n"/>
      <c r="AZ102" s="679" t="n"/>
      <c r="BA102" s="243" t="n"/>
      <c r="BB102" s="244" t="n"/>
      <c r="BC102" s="243" t="n"/>
      <c r="BD102" s="679" t="n"/>
      <c r="BM102" s="678" t="n"/>
      <c r="BN102" s="678" t="n"/>
      <c r="BO102" s="244" t="n"/>
    </row>
    <row r="103" hidden="1" ht="18.75" customHeight="1">
      <c r="A103" s="158">
        <f>IF(AND(AL103=1,AN103=1),1,IF(AND(AL103=1,AN103=2),2,IF(AND(AL103=1,AN103=3),3,IF(AND(AL103=1,AN103=4),4,IF(AND(AL103=1,AN103=5),5,IF(AND(AL103=2,AN103=1),6,IF(AND(AL103=2,AN103=2),7,IF(AND(AL103=2,AN103=3),8,IF(AND(AL103=2,AN103=4),9,IF(AND(AL103=2,AN103=5),10,IF(AND(AL103=3,AN103=1),11,IF(AND(AL103=3,AN103=2),12,IF(AND(AL103=3,AN103=3),13,IF(AND(AL103=3,AN103=4),14,IF(AND(AL103=3,AN103=5),15,IF(AND(AL103=4,AN103=1),16,IF(AND(AL103=4,AN103=2),17,IF(AND(AL103=4,AN103=3),18,IF(AND(AL103=4,AN103=4),19,IF(AND(AL103=4,AN103=5),20,IF(AND(AL103=5,AN103=1),21,IF(AND(AL103=5,AN103=2),22,IF(AND(AL103=5,AN103=3),23,IF(AND(AL103=5,AN103=4),24,IF(AND(AL103=5,AN103=5),25,"")))))))))))))))))))))))))</f>
        <v/>
      </c>
      <c r="B103" s="158">
        <f>IF(A103="","",(COUNTIF($A$10:A103,A103))/100)</f>
        <v/>
      </c>
      <c r="C103" s="158">
        <f>IFERROR(A103+B103,"")</f>
        <v/>
      </c>
      <c r="D103" s="580" t="n">
        <v>54</v>
      </c>
      <c r="E103" s="679" t="n"/>
      <c r="F103" s="679" t="n"/>
      <c r="G103" s="679" t="n"/>
      <c r="H103" s="679" t="n"/>
      <c r="I103" s="681" t="n"/>
      <c r="J103" s="679" t="n"/>
      <c r="K103" s="681" t="n"/>
      <c r="L103" s="681" t="n"/>
      <c r="M103" s="681" t="n"/>
      <c r="N103" s="681" t="n"/>
      <c r="O103" s="681" t="n"/>
      <c r="P103" s="548">
        <f>IF(OR(I103="",M103=""),"",I103*M103)</f>
        <v/>
      </c>
      <c r="Q103" s="679" t="n"/>
      <c r="R103" s="679" t="n"/>
      <c r="S103" s="679" t="n"/>
      <c r="T103" s="679" t="n"/>
      <c r="U103" s="681" t="n"/>
      <c r="V103" s="681" t="n"/>
      <c r="W103" s="681" t="n"/>
      <c r="X103" s="681">
        <f>IF(AND(U103="PREVENTIVO",V103="AUTOMÁTICO"),"50%",IF(AND(U103="PREVENTIVO",V103="MANUAL"),"40%",IF(AND(U103="DETECTIVO",V103="AUTOMÁTICO"),"40%",IF(AND(U103="DETECTIVO",V103="MANUAL"),"30%",IF(AND(U103="CORRECTIVO",V103="AUTOMÁTICO"),"35%",IF(AND(U103="CORRECTIVO",V103="MANUAL"),"25%",""))))))</f>
        <v/>
      </c>
      <c r="Y103" s="549" t="n"/>
      <c r="Z103" s="241">
        <f>IFERROR(IF(Y103="","",IF(Y103&lt;=0.2,"MUY BAJA",IF(Y103&lt;=0.4,"BAJA",IF(Y103&lt;=0.6,"MEDIA",IF(Y103&lt;=0.8,"ALTA",IF(Y103=1,"MUY ALTA")))))),"")</f>
        <v/>
      </c>
      <c r="AA103" s="679" t="n"/>
      <c r="AB103" s="241">
        <f>IFERROR(IF(AA103="","",IF(AA103&lt;=0.2,"LEVE",IF(AA103&lt;=0.4,"MENOR",IF(AA103&lt;=0.6,"MODERADO",IF(AA103&lt;=0.8,"MAYOR",IF(AA103=1,"CATASTRÓFICO")))))),"")</f>
        <v/>
      </c>
      <c r="AC103" s="245" t="n"/>
      <c r="AD103" s="679" t="n"/>
      <c r="AE103" s="679" t="n"/>
      <c r="AF103" s="679" t="n"/>
      <c r="AG103" s="679" t="n"/>
      <c r="AH103" s="447" t="n"/>
      <c r="AI103" s="447" t="n"/>
      <c r="AJ103" s="679" t="n"/>
      <c r="AK103" s="679" t="n"/>
      <c r="AL103" s="679">
        <f>IF(Y103="","",IF(Y103&gt;=90,I103-2,IF(Y103&gt;=70,I103-1,I103)))</f>
        <v/>
      </c>
      <c r="AM103" s="679">
        <f>IF(Z103="","",IF(Z103&gt;=90,J103-2,IF(Z103&gt;=70,J103-1,J103)))</f>
        <v/>
      </c>
      <c r="AN103" s="679" t="n"/>
      <c r="AO103" s="679" t="n"/>
      <c r="AP103" s="242" t="n"/>
      <c r="AQ103" s="243" t="n"/>
      <c r="AR103" s="679" t="n"/>
      <c r="AS103" s="243" t="n"/>
      <c r="AT103" s="679" t="n"/>
      <c r="AU103" s="243" t="n"/>
      <c r="AV103" s="679" t="n"/>
      <c r="AW103" s="243" t="n"/>
      <c r="AX103" s="679" t="n"/>
      <c r="AY103" s="243" t="n"/>
      <c r="AZ103" s="679" t="n"/>
      <c r="BA103" s="243" t="n"/>
      <c r="BB103" s="244" t="n"/>
      <c r="BC103" s="243" t="n"/>
      <c r="BD103" s="679" t="n"/>
      <c r="BM103" s="678" t="n"/>
      <c r="BN103" s="678" t="n"/>
      <c r="BO103" s="244" t="n"/>
    </row>
    <row r="104" hidden="1" ht="18.75" customHeight="1">
      <c r="A104" s="158">
        <f>IF(AND(AL104=1,AN104=1),1,IF(AND(AL104=1,AN104=2),2,IF(AND(AL104=1,AN104=3),3,IF(AND(AL104=1,AN104=4),4,IF(AND(AL104=1,AN104=5),5,IF(AND(AL104=2,AN104=1),6,IF(AND(AL104=2,AN104=2),7,IF(AND(AL104=2,AN104=3),8,IF(AND(AL104=2,AN104=4),9,IF(AND(AL104=2,AN104=5),10,IF(AND(AL104=3,AN104=1),11,IF(AND(AL104=3,AN104=2),12,IF(AND(AL104=3,AN104=3),13,IF(AND(AL104=3,AN104=4),14,IF(AND(AL104=3,AN104=5),15,IF(AND(AL104=4,AN104=1),16,IF(AND(AL104=4,AN104=2),17,IF(AND(AL104=4,AN104=3),18,IF(AND(AL104=4,AN104=4),19,IF(AND(AL104=4,AN104=5),20,IF(AND(AL104=5,AN104=1),21,IF(AND(AL104=5,AN104=2),22,IF(AND(AL104=5,AN104=3),23,IF(AND(AL104=5,AN104=4),24,IF(AND(AL104=5,AN104=5),25,"")))))))))))))))))))))))))</f>
        <v/>
      </c>
      <c r="B104" s="158">
        <f>IF(A104="","",(COUNTIF($A$10:A104,A104))/100)</f>
        <v/>
      </c>
      <c r="C104" s="158">
        <f>IFERROR(A104+B104,"")</f>
        <v/>
      </c>
      <c r="D104" s="580" t="n">
        <v>55</v>
      </c>
      <c r="E104" s="679" t="n"/>
      <c r="F104" s="679" t="n"/>
      <c r="G104" s="679" t="n"/>
      <c r="H104" s="679" t="n"/>
      <c r="I104" s="681" t="n"/>
      <c r="J104" s="679" t="n"/>
      <c r="K104" s="681" t="n"/>
      <c r="L104" s="681" t="n"/>
      <c r="M104" s="681" t="n"/>
      <c r="N104" s="681" t="n"/>
      <c r="O104" s="681" t="n"/>
      <c r="P104" s="548">
        <f>IF(OR(I104="",M104=""),"",I104*M104)</f>
        <v/>
      </c>
      <c r="Q104" s="679" t="n"/>
      <c r="R104" s="679" t="n"/>
      <c r="S104" s="679" t="n"/>
      <c r="T104" s="679" t="n"/>
      <c r="U104" s="681" t="n"/>
      <c r="V104" s="681" t="n"/>
      <c r="W104" s="681" t="n"/>
      <c r="X104" s="681">
        <f>IF(AND(U104="PREVENTIVO",V104="AUTOMÁTICO"),"50%",IF(AND(U104="PREVENTIVO",V104="MANUAL"),"40%",IF(AND(U104="DETECTIVO",V104="AUTOMÁTICO"),"40%",IF(AND(U104="DETECTIVO",V104="MANUAL"),"30%",IF(AND(U104="CORRECTIVO",V104="AUTOMÁTICO"),"35%",IF(AND(U104="CORRECTIVO",V104="MANUAL"),"25%",""))))))</f>
        <v/>
      </c>
      <c r="Y104" s="549" t="n"/>
      <c r="Z104" s="241">
        <f>IFERROR(IF(Y104="","",IF(Y104&lt;=0.2,"MUY BAJA",IF(Y104&lt;=0.4,"BAJA",IF(Y104&lt;=0.6,"MEDIA",IF(Y104&lt;=0.8,"ALTA",IF(Y104=1,"MUY ALTA")))))),"")</f>
        <v/>
      </c>
      <c r="AA104" s="679" t="n"/>
      <c r="AB104" s="241">
        <f>IFERROR(IF(AA104="","",IF(AA104&lt;=0.2,"LEVE",IF(AA104&lt;=0.4,"MENOR",IF(AA104&lt;=0.6,"MODERADO",IF(AA104&lt;=0.8,"MAYOR",IF(AA104=1,"CATASTRÓFICO")))))),"")</f>
        <v/>
      </c>
      <c r="AC104" s="245" t="n"/>
      <c r="AD104" s="679" t="n"/>
      <c r="AE104" s="679" t="n"/>
      <c r="AF104" s="679" t="n"/>
      <c r="AG104" s="679" t="n"/>
      <c r="AH104" s="447" t="n"/>
      <c r="AI104" s="447" t="n"/>
      <c r="AJ104" s="679" t="n"/>
      <c r="AK104" s="679" t="n"/>
      <c r="AL104" s="679">
        <f>IF(Y104="","",IF(Y104&gt;=90,I104-2,IF(Y104&gt;=70,I104-1,I104)))</f>
        <v/>
      </c>
      <c r="AM104" s="679">
        <f>IF(Z104="","",IF(Z104&gt;=90,J104-2,IF(Z104&gt;=70,J104-1,J104)))</f>
        <v/>
      </c>
      <c r="AN104" s="679" t="n"/>
      <c r="AO104" s="679" t="n"/>
      <c r="AP104" s="242" t="n"/>
      <c r="AQ104" s="243" t="n"/>
      <c r="AR104" s="679" t="n"/>
      <c r="AS104" s="243" t="n"/>
      <c r="AT104" s="679" t="n"/>
      <c r="AU104" s="243" t="n"/>
      <c r="AV104" s="679" t="n"/>
      <c r="AW104" s="243" t="n"/>
      <c r="AX104" s="679" t="n"/>
      <c r="AY104" s="243" t="n"/>
      <c r="AZ104" s="679" t="n"/>
      <c r="BA104" s="243" t="n"/>
      <c r="BB104" s="244" t="n"/>
      <c r="BC104" s="243" t="n"/>
      <c r="BD104" s="679" t="n"/>
      <c r="BM104" s="678" t="n"/>
      <c r="BN104" s="678" t="n"/>
      <c r="BO104" s="244" t="n"/>
    </row>
    <row r="105" hidden="1" ht="18.75" customHeight="1">
      <c r="A105" s="158">
        <f>IF(AND(AL105=1,AN105=1),1,IF(AND(AL105=1,AN105=2),2,IF(AND(AL105=1,AN105=3),3,IF(AND(AL105=1,AN105=4),4,IF(AND(AL105=1,AN105=5),5,IF(AND(AL105=2,AN105=1),6,IF(AND(AL105=2,AN105=2),7,IF(AND(AL105=2,AN105=3),8,IF(AND(AL105=2,AN105=4),9,IF(AND(AL105=2,AN105=5),10,IF(AND(AL105=3,AN105=1),11,IF(AND(AL105=3,AN105=2),12,IF(AND(AL105=3,AN105=3),13,IF(AND(AL105=3,AN105=4),14,IF(AND(AL105=3,AN105=5),15,IF(AND(AL105=4,AN105=1),16,IF(AND(AL105=4,AN105=2),17,IF(AND(AL105=4,AN105=3),18,IF(AND(AL105=4,AN105=4),19,IF(AND(AL105=4,AN105=5),20,IF(AND(AL105=5,AN105=1),21,IF(AND(AL105=5,AN105=2),22,IF(AND(AL105=5,AN105=3),23,IF(AND(AL105=5,AN105=4),24,IF(AND(AL105=5,AN105=5),25,"")))))))))))))))))))))))))</f>
        <v/>
      </c>
      <c r="B105" s="158">
        <f>IF(A105="","",(COUNTIF($A$10:A105,A105))/100)</f>
        <v/>
      </c>
      <c r="C105" s="158">
        <f>IFERROR(A105+B105,"")</f>
        <v/>
      </c>
      <c r="D105" s="580" t="n">
        <v>56</v>
      </c>
      <c r="E105" s="679" t="n"/>
      <c r="F105" s="679" t="n"/>
      <c r="G105" s="679" t="n"/>
      <c r="H105" s="679" t="n"/>
      <c r="I105" s="681" t="n"/>
      <c r="J105" s="679" t="n"/>
      <c r="K105" s="681" t="n"/>
      <c r="L105" s="681" t="n"/>
      <c r="M105" s="681" t="n"/>
      <c r="N105" s="681" t="n"/>
      <c r="O105" s="681" t="n"/>
      <c r="P105" s="548">
        <f>IF(OR(I105="",M105=""),"",I105*M105)</f>
        <v/>
      </c>
      <c r="Q105" s="679" t="n"/>
      <c r="R105" s="679" t="n"/>
      <c r="S105" s="679" t="n"/>
      <c r="T105" s="679" t="n"/>
      <c r="U105" s="681" t="n"/>
      <c r="V105" s="681" t="n"/>
      <c r="W105" s="681" t="n"/>
      <c r="X105" s="681">
        <f>IF(AND(U105="PREVENTIVO",V105="AUTOMÁTICO"),"50%",IF(AND(U105="PREVENTIVO",V105="MANUAL"),"40%",IF(AND(U105="DETECTIVO",V105="AUTOMÁTICO"),"40%",IF(AND(U105="DETECTIVO",V105="MANUAL"),"30%",IF(AND(U105="CORRECTIVO",V105="AUTOMÁTICO"),"35%",IF(AND(U105="CORRECTIVO",V105="MANUAL"),"25%",""))))))</f>
        <v/>
      </c>
      <c r="Y105" s="549" t="n"/>
      <c r="Z105" s="241">
        <f>IFERROR(IF(Y105="","",IF(Y105&lt;=0.2,"MUY BAJA",IF(Y105&lt;=0.4,"BAJA",IF(Y105&lt;=0.6,"MEDIA",IF(Y105&lt;=0.8,"ALTA",IF(Y105=1,"MUY ALTA")))))),"")</f>
        <v/>
      </c>
      <c r="AA105" s="679" t="n"/>
      <c r="AB105" s="241">
        <f>IFERROR(IF(AA105="","",IF(AA105&lt;=0.2,"LEVE",IF(AA105&lt;=0.4,"MENOR",IF(AA105&lt;=0.6,"MODERADO",IF(AA105&lt;=0.8,"MAYOR",IF(AA105=1,"CATASTRÓFICO")))))),"")</f>
        <v/>
      </c>
      <c r="AC105" s="245" t="n"/>
      <c r="AD105" s="679" t="n"/>
      <c r="AE105" s="679" t="n"/>
      <c r="AF105" s="679" t="n"/>
      <c r="AG105" s="679" t="n"/>
      <c r="AH105" s="447" t="n"/>
      <c r="AI105" s="447" t="n"/>
      <c r="AJ105" s="679" t="n"/>
      <c r="AK105" s="679" t="n"/>
      <c r="AL105" s="679">
        <f>IF(Y105="","",IF(Y105&gt;=90,I105-2,IF(Y105&gt;=70,I105-1,I105)))</f>
        <v/>
      </c>
      <c r="AM105" s="679">
        <f>IF(Z105="","",IF(Z105&gt;=90,J105-2,IF(Z105&gt;=70,J105-1,J105)))</f>
        <v/>
      </c>
      <c r="AN105" s="679" t="n"/>
      <c r="AO105" s="679" t="n"/>
      <c r="AP105" s="242" t="n"/>
      <c r="AQ105" s="243" t="n"/>
      <c r="AR105" s="679" t="n"/>
      <c r="AS105" s="243" t="n"/>
      <c r="AT105" s="679" t="n"/>
      <c r="AU105" s="243" t="n"/>
      <c r="AV105" s="679" t="n"/>
      <c r="AW105" s="243" t="n"/>
      <c r="AX105" s="679" t="n"/>
      <c r="AY105" s="243" t="n"/>
      <c r="AZ105" s="679" t="n"/>
      <c r="BA105" s="243" t="n"/>
      <c r="BB105" s="244" t="n"/>
      <c r="BC105" s="243" t="n"/>
      <c r="BD105" s="679" t="n"/>
      <c r="BM105" s="678" t="n"/>
      <c r="BN105" s="678" t="n"/>
      <c r="BO105" s="244" t="n"/>
    </row>
    <row r="106" hidden="1" ht="18.75" customHeight="1">
      <c r="A106" s="158">
        <f>IF(AND(AL106=1,AN106=1),1,IF(AND(AL106=1,AN106=2),2,IF(AND(AL106=1,AN106=3),3,IF(AND(AL106=1,AN106=4),4,IF(AND(AL106=1,AN106=5),5,IF(AND(AL106=2,AN106=1),6,IF(AND(AL106=2,AN106=2),7,IF(AND(AL106=2,AN106=3),8,IF(AND(AL106=2,AN106=4),9,IF(AND(AL106=2,AN106=5),10,IF(AND(AL106=3,AN106=1),11,IF(AND(AL106=3,AN106=2),12,IF(AND(AL106=3,AN106=3),13,IF(AND(AL106=3,AN106=4),14,IF(AND(AL106=3,AN106=5),15,IF(AND(AL106=4,AN106=1),16,IF(AND(AL106=4,AN106=2),17,IF(AND(AL106=4,AN106=3),18,IF(AND(AL106=4,AN106=4),19,IF(AND(AL106=4,AN106=5),20,IF(AND(AL106=5,AN106=1),21,IF(AND(AL106=5,AN106=2),22,IF(AND(AL106=5,AN106=3),23,IF(AND(AL106=5,AN106=4),24,IF(AND(AL106=5,AN106=5),25,"")))))))))))))))))))))))))</f>
        <v/>
      </c>
      <c r="B106" s="158">
        <f>IF(A106="","",(COUNTIF($A$10:A106,A106))/100)</f>
        <v/>
      </c>
      <c r="C106" s="158">
        <f>IFERROR(A106+B106,"")</f>
        <v/>
      </c>
      <c r="D106" s="580" t="n">
        <v>57</v>
      </c>
      <c r="E106" s="679" t="n"/>
      <c r="F106" s="679" t="n"/>
      <c r="G106" s="679" t="n"/>
      <c r="H106" s="679" t="n"/>
      <c r="I106" s="681" t="n"/>
      <c r="J106" s="679" t="n"/>
      <c r="K106" s="681" t="n"/>
      <c r="L106" s="681" t="n"/>
      <c r="M106" s="681" t="n"/>
      <c r="N106" s="681" t="n"/>
      <c r="O106" s="681" t="n"/>
      <c r="P106" s="548">
        <f>IF(OR(I106="",M106=""),"",I106*M106)</f>
        <v/>
      </c>
      <c r="Q106" s="679" t="n"/>
      <c r="R106" s="679" t="n"/>
      <c r="S106" s="679" t="n"/>
      <c r="T106" s="679" t="n"/>
      <c r="U106" s="681" t="n"/>
      <c r="V106" s="681" t="n"/>
      <c r="W106" s="681" t="n"/>
      <c r="X106" s="681">
        <f>IF(AND(U106="PREVENTIVO",V106="AUTOMÁTICO"),"50%",IF(AND(U106="PREVENTIVO",V106="MANUAL"),"40%",IF(AND(U106="DETECTIVO",V106="AUTOMÁTICO"),"40%",IF(AND(U106="DETECTIVO",V106="MANUAL"),"30%",IF(AND(U106="CORRECTIVO",V106="AUTOMÁTICO"),"35%",IF(AND(U106="CORRECTIVO",V106="MANUAL"),"25%",""))))))</f>
        <v/>
      </c>
      <c r="Y106" s="549" t="n"/>
      <c r="Z106" s="241">
        <f>IFERROR(IF(Y106="","",IF(Y106&lt;=0.2,"MUY BAJA",IF(Y106&lt;=0.4,"BAJA",IF(Y106&lt;=0.6,"MEDIA",IF(Y106&lt;=0.8,"ALTA",IF(Y106=1,"MUY ALTA")))))),"")</f>
        <v/>
      </c>
      <c r="AA106" s="679" t="n"/>
      <c r="AB106" s="241">
        <f>IFERROR(IF(AA106="","",IF(AA106&lt;=0.2,"LEVE",IF(AA106&lt;=0.4,"MENOR",IF(AA106&lt;=0.6,"MODERADO",IF(AA106&lt;=0.8,"MAYOR",IF(AA106=1,"CATASTRÓFICO")))))),"")</f>
        <v/>
      </c>
      <c r="AC106" s="245" t="n"/>
      <c r="AD106" s="679" t="n"/>
      <c r="AE106" s="679" t="n"/>
      <c r="AF106" s="679" t="n"/>
      <c r="AG106" s="679" t="n"/>
      <c r="AH106" s="447" t="n"/>
      <c r="AI106" s="447" t="n"/>
      <c r="AJ106" s="679" t="n"/>
      <c r="AK106" s="679" t="n"/>
      <c r="AL106" s="679">
        <f>IF(Y106="","",IF(Y106&gt;=90,I106-2,IF(Y106&gt;=70,I106-1,I106)))</f>
        <v/>
      </c>
      <c r="AM106" s="679">
        <f>IF(Z106="","",IF(Z106&gt;=90,J106-2,IF(Z106&gt;=70,J106-1,J106)))</f>
        <v/>
      </c>
      <c r="AN106" s="679" t="n"/>
      <c r="AO106" s="679" t="n"/>
      <c r="AP106" s="242" t="n"/>
      <c r="AQ106" s="243" t="n"/>
      <c r="AR106" s="679" t="n"/>
      <c r="AS106" s="243" t="n"/>
      <c r="AT106" s="679" t="n"/>
      <c r="AU106" s="243" t="n"/>
      <c r="AV106" s="679" t="n"/>
      <c r="AW106" s="243" t="n"/>
      <c r="AX106" s="679" t="n"/>
      <c r="AY106" s="243" t="n"/>
      <c r="AZ106" s="679" t="n"/>
      <c r="BA106" s="243" t="n"/>
      <c r="BB106" s="244" t="n"/>
      <c r="BC106" s="243" t="n"/>
      <c r="BD106" s="679" t="n"/>
      <c r="BE106" s="515" t="n"/>
      <c r="BF106" s="515" t="n"/>
      <c r="BM106" s="678" t="n"/>
      <c r="BN106" s="678" t="n"/>
      <c r="BO106" s="244" t="n"/>
    </row>
    <row r="107" hidden="1" ht="18.75" customHeight="1">
      <c r="A107" s="158">
        <f>IF(AND(AL107=1,AN107=1),1,IF(AND(AL107=1,AN107=2),2,IF(AND(AL107=1,AN107=3),3,IF(AND(AL107=1,AN107=4),4,IF(AND(AL107=1,AN107=5),5,IF(AND(AL107=2,AN107=1),6,IF(AND(AL107=2,AN107=2),7,IF(AND(AL107=2,AN107=3),8,IF(AND(AL107=2,AN107=4),9,IF(AND(AL107=2,AN107=5),10,IF(AND(AL107=3,AN107=1),11,IF(AND(AL107=3,AN107=2),12,IF(AND(AL107=3,AN107=3),13,IF(AND(AL107=3,AN107=4),14,IF(AND(AL107=3,AN107=5),15,IF(AND(AL107=4,AN107=1),16,IF(AND(AL107=4,AN107=2),17,IF(AND(AL107=4,AN107=3),18,IF(AND(AL107=4,AN107=4),19,IF(AND(AL107=4,AN107=5),20,IF(AND(AL107=5,AN107=1),21,IF(AND(AL107=5,AN107=2),22,IF(AND(AL107=5,AN107=3),23,IF(AND(AL107=5,AN107=4),24,IF(AND(AL107=5,AN107=5),25,"")))))))))))))))))))))))))</f>
        <v/>
      </c>
      <c r="B107" s="158">
        <f>IF(A107="","",(COUNTIF($A$10:A107,A107))/100)</f>
        <v/>
      </c>
      <c r="C107" s="158">
        <f>IFERROR(A107+B107,"")</f>
        <v/>
      </c>
      <c r="D107" s="580" t="n">
        <v>58</v>
      </c>
      <c r="E107" s="679" t="n"/>
      <c r="F107" s="679" t="n"/>
      <c r="G107" s="679" t="n"/>
      <c r="H107" s="679" t="n"/>
      <c r="I107" s="681" t="n"/>
      <c r="J107" s="679" t="n"/>
      <c r="K107" s="681" t="n"/>
      <c r="L107" s="681" t="n"/>
      <c r="M107" s="681" t="n"/>
      <c r="N107" s="681" t="n"/>
      <c r="O107" s="681" t="n"/>
      <c r="P107" s="548">
        <f>IF(OR(I107="",M107=""),"",I107*M107)</f>
        <v/>
      </c>
      <c r="Q107" s="679" t="n"/>
      <c r="R107" s="679" t="n"/>
      <c r="S107" s="679" t="n"/>
      <c r="T107" s="679" t="n"/>
      <c r="U107" s="681" t="n"/>
      <c r="V107" s="681" t="n"/>
      <c r="W107" s="681" t="n"/>
      <c r="X107" s="681">
        <f>IF(AND(U107="PREVENTIVO",V107="AUTOMÁTICO"),"50%",IF(AND(U107="PREVENTIVO",V107="MANUAL"),"40%",IF(AND(U107="DETECTIVO",V107="AUTOMÁTICO"),"40%",IF(AND(U107="DETECTIVO",V107="MANUAL"),"30%",IF(AND(U107="CORRECTIVO",V107="AUTOMÁTICO"),"35%",IF(AND(U107="CORRECTIVO",V107="MANUAL"),"25%",""))))))</f>
        <v/>
      </c>
      <c r="Y107" s="549" t="n"/>
      <c r="Z107" s="241">
        <f>IFERROR(IF(Y107="","",IF(Y107&lt;=0.2,"MUY BAJA",IF(Y107&lt;=0.4,"BAJA",IF(Y107&lt;=0.6,"MEDIA",IF(Y107&lt;=0.8,"ALTA",IF(Y107=1,"MUY ALTA")))))),"")</f>
        <v/>
      </c>
      <c r="AA107" s="679" t="n"/>
      <c r="AB107" s="241">
        <f>IFERROR(IF(AA107="","",IF(AA107&lt;=0.2,"LEVE",IF(AA107&lt;=0.4,"MENOR",IF(AA107&lt;=0.6,"MODERADO",IF(AA107&lt;=0.8,"MAYOR",IF(AA107=1,"CATASTRÓFICO")))))),"")</f>
        <v/>
      </c>
      <c r="AC107" s="245" t="n"/>
      <c r="AD107" s="679" t="n"/>
      <c r="AE107" s="679" t="n"/>
      <c r="AF107" s="679" t="n"/>
      <c r="AG107" s="679" t="n"/>
      <c r="AH107" s="447" t="n"/>
      <c r="AI107" s="447" t="n"/>
      <c r="AJ107" s="679" t="n"/>
      <c r="AK107" s="679" t="n"/>
      <c r="AL107" s="679">
        <f>IF(Y107="","",IF(Y107&gt;=90,I107-2,IF(Y107&gt;=70,I107-1,I107)))</f>
        <v/>
      </c>
      <c r="AM107" s="679">
        <f>IF(Z107="","",IF(Z107&gt;=90,J107-2,IF(Z107&gt;=70,J107-1,J107)))</f>
        <v/>
      </c>
      <c r="AN107" s="679" t="n"/>
      <c r="AO107" s="679" t="n"/>
      <c r="AP107" s="242" t="n"/>
      <c r="AQ107" s="243" t="n"/>
      <c r="AR107" s="679" t="n"/>
      <c r="AS107" s="243" t="n"/>
      <c r="AT107" s="679" t="n"/>
      <c r="AU107" s="243" t="n"/>
      <c r="AV107" s="679" t="n"/>
      <c r="AW107" s="243" t="n"/>
      <c r="AX107" s="679" t="n"/>
      <c r="AY107" s="243" t="n"/>
      <c r="AZ107" s="679" t="n"/>
      <c r="BA107" s="243" t="n"/>
      <c r="BB107" s="244" t="n"/>
      <c r="BC107" s="243" t="n"/>
      <c r="BD107" s="679" t="n"/>
      <c r="BM107" s="678" t="n"/>
      <c r="BN107" s="678" t="n"/>
      <c r="BO107" s="244" t="n"/>
    </row>
    <row r="108" hidden="1" ht="18.75" customHeight="1">
      <c r="A108" s="158">
        <f>IF(AND(AL108=1,AN108=1),1,IF(AND(AL108=1,AN108=2),2,IF(AND(AL108=1,AN108=3),3,IF(AND(AL108=1,AN108=4),4,IF(AND(AL108=1,AN108=5),5,IF(AND(AL108=2,AN108=1),6,IF(AND(AL108=2,AN108=2),7,IF(AND(AL108=2,AN108=3),8,IF(AND(AL108=2,AN108=4),9,IF(AND(AL108=2,AN108=5),10,IF(AND(AL108=3,AN108=1),11,IF(AND(AL108=3,AN108=2),12,IF(AND(AL108=3,AN108=3),13,IF(AND(AL108=3,AN108=4),14,IF(AND(AL108=3,AN108=5),15,IF(AND(AL108=4,AN108=1),16,IF(AND(AL108=4,AN108=2),17,IF(AND(AL108=4,AN108=3),18,IF(AND(AL108=4,AN108=4),19,IF(AND(AL108=4,AN108=5),20,IF(AND(AL108=5,AN108=1),21,IF(AND(AL108=5,AN108=2),22,IF(AND(AL108=5,AN108=3),23,IF(AND(AL108=5,AN108=4),24,IF(AND(AL108=5,AN108=5),25,"")))))))))))))))))))))))))</f>
        <v/>
      </c>
      <c r="B108" s="158">
        <f>IF(A108="","",(COUNTIF($A$10:A108,A108))/100)</f>
        <v/>
      </c>
      <c r="C108" s="158">
        <f>IFERROR(A108+B108,"")</f>
        <v/>
      </c>
      <c r="D108" s="580" t="n">
        <v>59</v>
      </c>
      <c r="E108" s="679" t="n"/>
      <c r="F108" s="679" t="n"/>
      <c r="G108" s="679" t="n"/>
      <c r="H108" s="679" t="n"/>
      <c r="I108" s="681" t="n"/>
      <c r="J108" s="679" t="n"/>
      <c r="K108" s="681" t="n"/>
      <c r="L108" s="681" t="n"/>
      <c r="M108" s="681" t="n"/>
      <c r="N108" s="681" t="n"/>
      <c r="O108" s="681" t="n"/>
      <c r="P108" s="548">
        <f>IF(OR(I108="",M108=""),"",I108*M108)</f>
        <v/>
      </c>
      <c r="Q108" s="679" t="n"/>
      <c r="R108" s="679" t="n"/>
      <c r="S108" s="679" t="n"/>
      <c r="T108" s="679" t="n"/>
      <c r="U108" s="681" t="n"/>
      <c r="V108" s="681" t="n"/>
      <c r="W108" s="681" t="n"/>
      <c r="X108" s="681">
        <f>IF(AND(U108="PREVENTIVO",V108="AUTOMÁTICO"),"50%",IF(AND(U108="PREVENTIVO",V108="MANUAL"),"40%",IF(AND(U108="DETECTIVO",V108="AUTOMÁTICO"),"40%",IF(AND(U108="DETECTIVO",V108="MANUAL"),"30%",IF(AND(U108="CORRECTIVO",V108="AUTOMÁTICO"),"35%",IF(AND(U108="CORRECTIVO",V108="MANUAL"),"25%",""))))))</f>
        <v/>
      </c>
      <c r="Y108" s="549" t="n"/>
      <c r="Z108" s="241">
        <f>IFERROR(IF(Y108="","",IF(Y108&lt;=0.2,"MUY BAJA",IF(Y108&lt;=0.4,"BAJA",IF(Y108&lt;=0.6,"MEDIA",IF(Y108&lt;=0.8,"ALTA",IF(Y108=1,"MUY ALTA")))))),"")</f>
        <v/>
      </c>
      <c r="AA108" s="679" t="n"/>
      <c r="AB108" s="241">
        <f>IFERROR(IF(AA108="","",IF(AA108&lt;=0.2,"LEVE",IF(AA108&lt;=0.4,"MENOR",IF(AA108&lt;=0.6,"MODERADO",IF(AA108&lt;=0.8,"MAYOR",IF(AA108=1,"CATASTRÓFICO")))))),"")</f>
        <v/>
      </c>
      <c r="AC108" s="245" t="n"/>
      <c r="AD108" s="679" t="n"/>
      <c r="AE108" s="679" t="n"/>
      <c r="AF108" s="679" t="n"/>
      <c r="AG108" s="679" t="n"/>
      <c r="AH108" s="447" t="n"/>
      <c r="AI108" s="447" t="n"/>
      <c r="AJ108" s="679" t="n"/>
      <c r="AK108" s="679" t="n"/>
      <c r="AL108" s="679">
        <f>IF(Y108="","",IF(Y108&gt;=90,I108-2,IF(Y108&gt;=70,I108-1,I108)))</f>
        <v/>
      </c>
      <c r="AM108" s="679">
        <f>IF(Z108="","",IF(Z108&gt;=90,J108-2,IF(Z108&gt;=70,J108-1,J108)))</f>
        <v/>
      </c>
      <c r="AN108" s="679" t="n"/>
      <c r="AO108" s="679" t="n"/>
      <c r="AP108" s="242" t="n"/>
      <c r="AQ108" s="243" t="n"/>
      <c r="AR108" s="679" t="n"/>
      <c r="AS108" s="243" t="n"/>
      <c r="AT108" s="679" t="n"/>
      <c r="AU108" s="243" t="n"/>
      <c r="AV108" s="679" t="n"/>
      <c r="AW108" s="243" t="n"/>
      <c r="AX108" s="679" t="n"/>
      <c r="AY108" s="243" t="n"/>
      <c r="AZ108" s="679" t="n"/>
      <c r="BA108" s="243" t="n"/>
      <c r="BB108" s="244" t="n"/>
      <c r="BC108" s="243" t="n"/>
      <c r="BD108" s="679" t="n"/>
      <c r="BM108" s="678" t="n"/>
      <c r="BN108" s="678" t="n"/>
      <c r="BO108" s="244" t="n"/>
    </row>
    <row r="109" hidden="1" ht="18.75" customHeight="1">
      <c r="A109" s="158">
        <f>IF(AND(AL109=1,AN109=1),1,IF(AND(AL109=1,AN109=2),2,IF(AND(AL109=1,AN109=3),3,IF(AND(AL109=1,AN109=4),4,IF(AND(AL109=1,AN109=5),5,IF(AND(AL109=2,AN109=1),6,IF(AND(AL109=2,AN109=2),7,IF(AND(AL109=2,AN109=3),8,IF(AND(AL109=2,AN109=4),9,IF(AND(AL109=2,AN109=5),10,IF(AND(AL109=3,AN109=1),11,IF(AND(AL109=3,AN109=2),12,IF(AND(AL109=3,AN109=3),13,IF(AND(AL109=3,AN109=4),14,IF(AND(AL109=3,AN109=5),15,IF(AND(AL109=4,AN109=1),16,IF(AND(AL109=4,AN109=2),17,IF(AND(AL109=4,AN109=3),18,IF(AND(AL109=4,AN109=4),19,IF(AND(AL109=4,AN109=5),20,IF(AND(AL109=5,AN109=1),21,IF(AND(AL109=5,AN109=2),22,IF(AND(AL109=5,AN109=3),23,IF(AND(AL109=5,AN109=4),24,IF(AND(AL109=5,AN109=5),25,"")))))))))))))))))))))))))</f>
        <v/>
      </c>
      <c r="B109" s="158">
        <f>IF(A109="","",(COUNTIF($A$10:A109,A109))/100)</f>
        <v/>
      </c>
      <c r="C109" s="158">
        <f>IFERROR(A109+B109,"")</f>
        <v/>
      </c>
      <c r="D109" s="580" t="n">
        <v>60</v>
      </c>
      <c r="E109" s="679" t="n"/>
      <c r="F109" s="679" t="n"/>
      <c r="G109" s="679" t="n"/>
      <c r="H109" s="679" t="n"/>
      <c r="I109" s="681" t="n"/>
      <c r="J109" s="679" t="n"/>
      <c r="K109" s="681" t="n"/>
      <c r="L109" s="681" t="n"/>
      <c r="M109" s="681" t="n"/>
      <c r="N109" s="681" t="n"/>
      <c r="O109" s="681" t="n"/>
      <c r="P109" s="548">
        <f>IF(OR(I109="",M109=""),"",I109*M109)</f>
        <v/>
      </c>
      <c r="Q109" s="679" t="n"/>
      <c r="R109" s="679" t="n"/>
      <c r="S109" s="679" t="n"/>
      <c r="T109" s="679" t="n"/>
      <c r="U109" s="681" t="n"/>
      <c r="V109" s="681" t="n"/>
      <c r="W109" s="681" t="n"/>
      <c r="X109" s="681">
        <f>IF(AND(U109="PREVENTIVO",V109="AUTOMÁTICO"),"50%",IF(AND(U109="PREVENTIVO",V109="MANUAL"),"40%",IF(AND(U109="DETECTIVO",V109="AUTOMÁTICO"),"40%",IF(AND(U109="DETECTIVO",V109="MANUAL"),"30%",IF(AND(U109="CORRECTIVO",V109="AUTOMÁTICO"),"35%",IF(AND(U109="CORRECTIVO",V109="MANUAL"),"25%",""))))))</f>
        <v/>
      </c>
      <c r="Y109" s="549" t="n"/>
      <c r="Z109" s="241">
        <f>IFERROR(IF(Y109="","",IF(Y109&lt;=0.2,"MUY BAJA",IF(Y109&lt;=0.4,"BAJA",IF(Y109&lt;=0.6,"MEDIA",IF(Y109&lt;=0.8,"ALTA",IF(Y109=1,"MUY ALTA")))))),"")</f>
        <v/>
      </c>
      <c r="AA109" s="679" t="n"/>
      <c r="AB109" s="241">
        <f>IFERROR(IF(AA109="","",IF(AA109&lt;=0.2,"LEVE",IF(AA109&lt;=0.4,"MENOR",IF(AA109&lt;=0.6,"MODERADO",IF(AA109&lt;=0.8,"MAYOR",IF(AA109=1,"CATASTRÓFICO")))))),"")</f>
        <v/>
      </c>
      <c r="AC109" s="245" t="n"/>
      <c r="AD109" s="679" t="n"/>
      <c r="AE109" s="679" t="n"/>
      <c r="AF109" s="679" t="n"/>
      <c r="AG109" s="679" t="n"/>
      <c r="AH109" s="447" t="n"/>
      <c r="AI109" s="447" t="n"/>
      <c r="AJ109" s="679" t="n"/>
      <c r="AK109" s="679" t="n"/>
      <c r="AL109" s="679">
        <f>IF(Y109="","",IF(Y109&gt;=90,I109-2,IF(Y109&gt;=70,I109-1,I109)))</f>
        <v/>
      </c>
      <c r="AM109" s="679">
        <f>IF(Z109="","",IF(Z109&gt;=90,J109-2,IF(Z109&gt;=70,J109-1,J109)))</f>
        <v/>
      </c>
      <c r="AN109" s="679" t="n"/>
      <c r="AO109" s="679" t="n"/>
      <c r="AP109" s="242" t="n"/>
      <c r="AQ109" s="243" t="n"/>
      <c r="AR109" s="679" t="n"/>
      <c r="AS109" s="243" t="n"/>
      <c r="AT109" s="679" t="n"/>
      <c r="AU109" s="243" t="n"/>
      <c r="AV109" s="679" t="n"/>
      <c r="AW109" s="243" t="n"/>
      <c r="AX109" s="679" t="n"/>
      <c r="AY109" s="243" t="n"/>
      <c r="AZ109" s="679" t="n"/>
      <c r="BA109" s="243" t="n"/>
      <c r="BB109" s="244" t="n"/>
      <c r="BC109" s="243" t="n"/>
      <c r="BD109" s="679" t="n"/>
      <c r="BM109" s="678" t="n"/>
      <c r="BN109" s="678" t="n"/>
      <c r="BO109" s="244" t="n"/>
    </row>
    <row r="110" hidden="1" ht="18.75" customHeight="1">
      <c r="A110" s="158">
        <f>IF(AND(AL110=1,AN110=1),1,IF(AND(AL110=1,AN110=2),2,IF(AND(AL110=1,AN110=3),3,IF(AND(AL110=1,AN110=4),4,IF(AND(AL110=1,AN110=5),5,IF(AND(AL110=2,AN110=1),6,IF(AND(AL110=2,AN110=2),7,IF(AND(AL110=2,AN110=3),8,IF(AND(AL110=2,AN110=4),9,IF(AND(AL110=2,AN110=5),10,IF(AND(AL110=3,AN110=1),11,IF(AND(AL110=3,AN110=2),12,IF(AND(AL110=3,AN110=3),13,IF(AND(AL110=3,AN110=4),14,IF(AND(AL110=3,AN110=5),15,IF(AND(AL110=4,AN110=1),16,IF(AND(AL110=4,AN110=2),17,IF(AND(AL110=4,AN110=3),18,IF(AND(AL110=4,AN110=4),19,IF(AND(AL110=4,AN110=5),20,IF(AND(AL110=5,AN110=1),21,IF(AND(AL110=5,AN110=2),22,IF(AND(AL110=5,AN110=3),23,IF(AND(AL110=5,AN110=4),24,IF(AND(AL110=5,AN110=5),25,"")))))))))))))))))))))))))</f>
        <v/>
      </c>
      <c r="B110" s="158">
        <f>IF(A110="","",(COUNTIF($A$10:A110,A110))/100)</f>
        <v/>
      </c>
      <c r="C110" s="158">
        <f>IFERROR(A110+B110,"")</f>
        <v/>
      </c>
      <c r="D110" s="580" t="n">
        <v>61</v>
      </c>
      <c r="E110" s="679" t="n"/>
      <c r="F110" s="679" t="n"/>
      <c r="G110" s="679" t="n"/>
      <c r="H110" s="679" t="n"/>
      <c r="I110" s="681" t="n"/>
      <c r="J110" s="679" t="n"/>
      <c r="K110" s="681" t="n"/>
      <c r="L110" s="681" t="n"/>
      <c r="M110" s="681" t="n"/>
      <c r="N110" s="681" t="n"/>
      <c r="O110" s="681" t="n"/>
      <c r="P110" s="548">
        <f>IF(OR(I110="",M110=""),"",I110*M110)</f>
        <v/>
      </c>
      <c r="Q110" s="679" t="n"/>
      <c r="R110" s="679" t="n"/>
      <c r="S110" s="679" t="n"/>
      <c r="T110" s="679" t="n"/>
      <c r="U110" s="681" t="n"/>
      <c r="V110" s="681" t="n"/>
      <c r="W110" s="681" t="n"/>
      <c r="X110" s="681">
        <f>IF(AND(U110="PREVENTIVO",V110="AUTOMÁTICO"),"50%",IF(AND(U110="PREVENTIVO",V110="MANUAL"),"40%",IF(AND(U110="DETECTIVO",V110="AUTOMÁTICO"),"40%",IF(AND(U110="DETECTIVO",V110="MANUAL"),"30%",IF(AND(U110="CORRECTIVO",V110="AUTOMÁTICO"),"35%",IF(AND(U110="CORRECTIVO",V110="MANUAL"),"25%",""))))))</f>
        <v/>
      </c>
      <c r="Y110" s="549" t="n"/>
      <c r="Z110" s="241">
        <f>IFERROR(IF(Y110="","",IF(Y110&lt;=0.2,"MUY BAJA",IF(Y110&lt;=0.4,"BAJA",IF(Y110&lt;=0.6,"MEDIA",IF(Y110&lt;=0.8,"ALTA",IF(Y110=1,"MUY ALTA")))))),"")</f>
        <v/>
      </c>
      <c r="AA110" s="679" t="n"/>
      <c r="AB110" s="241">
        <f>IFERROR(IF(AA110="","",IF(AA110&lt;=0.2,"LEVE",IF(AA110&lt;=0.4,"MENOR",IF(AA110&lt;=0.6,"MODERADO",IF(AA110&lt;=0.8,"MAYOR",IF(AA110=1,"CATASTRÓFICO")))))),"")</f>
        <v/>
      </c>
      <c r="AC110" s="245" t="n"/>
      <c r="AD110" s="679" t="n"/>
      <c r="AE110" s="679" t="n"/>
      <c r="AF110" s="679" t="n"/>
      <c r="AG110" s="679" t="n"/>
      <c r="AH110" s="447" t="n"/>
      <c r="AI110" s="447" t="n"/>
      <c r="AJ110" s="679" t="n"/>
      <c r="AK110" s="679" t="n"/>
      <c r="AL110" s="679">
        <f>IF(Y110="","",IF(Y110&gt;=90,I110-2,IF(Y110&gt;=70,I110-1,I110)))</f>
        <v/>
      </c>
      <c r="AM110" s="679">
        <f>IF(Z110="","",IF(Z110&gt;=90,J110-2,IF(Z110&gt;=70,J110-1,J110)))</f>
        <v/>
      </c>
      <c r="AN110" s="679" t="n"/>
      <c r="AO110" s="679" t="n"/>
      <c r="AP110" s="242" t="n"/>
      <c r="AQ110" s="243" t="n"/>
      <c r="AR110" s="679" t="n"/>
      <c r="AS110" s="243" t="n"/>
      <c r="AT110" s="679" t="n"/>
      <c r="AU110" s="243" t="n"/>
      <c r="AV110" s="679" t="n"/>
      <c r="AW110" s="243" t="n"/>
      <c r="AX110" s="679" t="n"/>
      <c r="AY110" s="243" t="n"/>
      <c r="AZ110" s="679" t="n"/>
      <c r="BA110" s="243" t="n"/>
      <c r="BB110" s="244" t="n"/>
      <c r="BC110" s="243" t="n"/>
      <c r="BD110" s="679" t="n"/>
      <c r="BM110" s="678" t="n"/>
      <c r="BN110" s="678" t="n"/>
      <c r="BO110" s="244" t="n"/>
    </row>
    <row r="111" hidden="1" ht="18.75" customHeight="1">
      <c r="A111" s="158">
        <f>IF(AND(AL111=1,AN111=1),1,IF(AND(AL111=1,AN111=2),2,IF(AND(AL111=1,AN111=3),3,IF(AND(AL111=1,AN111=4),4,IF(AND(AL111=1,AN111=5),5,IF(AND(AL111=2,AN111=1),6,IF(AND(AL111=2,AN111=2),7,IF(AND(AL111=2,AN111=3),8,IF(AND(AL111=2,AN111=4),9,IF(AND(AL111=2,AN111=5),10,IF(AND(AL111=3,AN111=1),11,IF(AND(AL111=3,AN111=2),12,IF(AND(AL111=3,AN111=3),13,IF(AND(AL111=3,AN111=4),14,IF(AND(AL111=3,AN111=5),15,IF(AND(AL111=4,AN111=1),16,IF(AND(AL111=4,AN111=2),17,IF(AND(AL111=4,AN111=3),18,IF(AND(AL111=4,AN111=4),19,IF(AND(AL111=4,AN111=5),20,IF(AND(AL111=5,AN111=1),21,IF(AND(AL111=5,AN111=2),22,IF(AND(AL111=5,AN111=3),23,IF(AND(AL111=5,AN111=4),24,IF(AND(AL111=5,AN111=5),25,"")))))))))))))))))))))))))</f>
        <v/>
      </c>
      <c r="B111" s="158">
        <f>IF(A111="","",(COUNTIF($A$10:A111,A111))/100)</f>
        <v/>
      </c>
      <c r="C111" s="158">
        <f>IFERROR(A111+B111,"")</f>
        <v/>
      </c>
      <c r="D111" s="580" t="n">
        <v>62</v>
      </c>
      <c r="E111" s="679" t="n"/>
      <c r="F111" s="679" t="n"/>
      <c r="G111" s="679" t="n"/>
      <c r="H111" s="679" t="n"/>
      <c r="I111" s="681" t="n"/>
      <c r="J111" s="679" t="n"/>
      <c r="K111" s="681" t="n"/>
      <c r="L111" s="681" t="n"/>
      <c r="M111" s="681" t="n"/>
      <c r="N111" s="681" t="n"/>
      <c r="O111" s="681" t="n"/>
      <c r="P111" s="548">
        <f>IF(OR(I111="",M111=""),"",I111*M111)</f>
        <v/>
      </c>
      <c r="Q111" s="679" t="n"/>
      <c r="R111" s="679" t="n"/>
      <c r="S111" s="679" t="n"/>
      <c r="T111" s="679" t="n"/>
      <c r="U111" s="681" t="n"/>
      <c r="V111" s="681" t="n"/>
      <c r="W111" s="681" t="n"/>
      <c r="X111" s="681">
        <f>IF(AND(U111="PREVENTIVO",V111="AUTOMÁTICO"),"50%",IF(AND(U111="PREVENTIVO",V111="MANUAL"),"40%",IF(AND(U111="DETECTIVO",V111="AUTOMÁTICO"),"40%",IF(AND(U111="DETECTIVO",V111="MANUAL"),"30%",IF(AND(U111="CORRECTIVO",V111="AUTOMÁTICO"),"35%",IF(AND(U111="CORRECTIVO",V111="MANUAL"),"25%",""))))))</f>
        <v/>
      </c>
      <c r="Y111" s="549" t="n"/>
      <c r="Z111" s="241">
        <f>IFERROR(IF(Y111="","",IF(Y111&lt;=0.2,"MUY BAJA",IF(Y111&lt;=0.4,"BAJA",IF(Y111&lt;=0.6,"MEDIA",IF(Y111&lt;=0.8,"ALTA",IF(Y111=1,"MUY ALTA")))))),"")</f>
        <v/>
      </c>
      <c r="AA111" s="679" t="n"/>
      <c r="AB111" s="241">
        <f>IFERROR(IF(AA111="","",IF(AA111&lt;=0.2,"LEVE",IF(AA111&lt;=0.4,"MENOR",IF(AA111&lt;=0.6,"MODERADO",IF(AA111&lt;=0.8,"MAYOR",IF(AA111=1,"CATASTRÓFICO")))))),"")</f>
        <v/>
      </c>
      <c r="AC111" s="245" t="n"/>
      <c r="AD111" s="679" t="n"/>
      <c r="AE111" s="679" t="n"/>
      <c r="AF111" s="679" t="n"/>
      <c r="AG111" s="679" t="n"/>
      <c r="AH111" s="447" t="n"/>
      <c r="AI111" s="447" t="n"/>
      <c r="AJ111" s="679" t="n"/>
      <c r="AK111" s="679" t="n"/>
      <c r="AL111" s="679">
        <f>IF(Y111="","",IF(Y111&gt;=90,I111-2,IF(Y111&gt;=70,I111-1,I111)))</f>
        <v/>
      </c>
      <c r="AM111" s="679">
        <f>IF(Z111="","",IF(Z111&gt;=90,J111-2,IF(Z111&gt;=70,J111-1,J111)))</f>
        <v/>
      </c>
      <c r="AN111" s="679" t="n"/>
      <c r="AO111" s="679" t="n"/>
      <c r="AP111" s="242" t="n"/>
      <c r="AQ111" s="243" t="n"/>
      <c r="AR111" s="679" t="n"/>
      <c r="AS111" s="243" t="n"/>
      <c r="AT111" s="679" t="n"/>
      <c r="AU111" s="243" t="n"/>
      <c r="AV111" s="679" t="n"/>
      <c r="AW111" s="243" t="n"/>
      <c r="AX111" s="679" t="n"/>
      <c r="AY111" s="243" t="n"/>
      <c r="AZ111" s="679" t="n"/>
      <c r="BA111" s="243" t="n"/>
      <c r="BB111" s="244" t="n"/>
      <c r="BC111" s="243" t="n"/>
      <c r="BD111" s="679" t="n"/>
      <c r="BE111" s="515" t="n"/>
      <c r="BF111" s="515" t="n"/>
      <c r="BM111" s="678" t="n"/>
      <c r="BN111" s="678" t="n"/>
      <c r="BO111" s="244" t="n"/>
    </row>
    <row r="112" hidden="1" ht="18.75" customHeight="1">
      <c r="A112" s="158">
        <f>IF(AND(AL112=1,AN112=1),1,IF(AND(AL112=1,AN112=2),2,IF(AND(AL112=1,AN112=3),3,IF(AND(AL112=1,AN112=4),4,IF(AND(AL112=1,AN112=5),5,IF(AND(AL112=2,AN112=1),6,IF(AND(AL112=2,AN112=2),7,IF(AND(AL112=2,AN112=3),8,IF(AND(AL112=2,AN112=4),9,IF(AND(AL112=2,AN112=5),10,IF(AND(AL112=3,AN112=1),11,IF(AND(AL112=3,AN112=2),12,IF(AND(AL112=3,AN112=3),13,IF(AND(AL112=3,AN112=4),14,IF(AND(AL112=3,AN112=5),15,IF(AND(AL112=4,AN112=1),16,IF(AND(AL112=4,AN112=2),17,IF(AND(AL112=4,AN112=3),18,IF(AND(AL112=4,AN112=4),19,IF(AND(AL112=4,AN112=5),20,IF(AND(AL112=5,AN112=1),21,IF(AND(AL112=5,AN112=2),22,IF(AND(AL112=5,AN112=3),23,IF(AND(AL112=5,AN112=4),24,IF(AND(AL112=5,AN112=5),25,"")))))))))))))))))))))))))</f>
        <v/>
      </c>
      <c r="B112" s="158">
        <f>IF(A112="","",(COUNTIF($A$10:A112,A112))/100)</f>
        <v/>
      </c>
      <c r="C112" s="158">
        <f>IFERROR(A112+B112,"")</f>
        <v/>
      </c>
      <c r="D112" s="580" t="n">
        <v>63</v>
      </c>
      <c r="E112" s="679" t="n"/>
      <c r="F112" s="679" t="n"/>
      <c r="G112" s="679" t="n"/>
      <c r="H112" s="679" t="n"/>
      <c r="I112" s="681" t="n"/>
      <c r="J112" s="679" t="n"/>
      <c r="K112" s="681" t="n"/>
      <c r="L112" s="681" t="n"/>
      <c r="M112" s="681" t="n"/>
      <c r="N112" s="681" t="n"/>
      <c r="O112" s="681" t="n"/>
      <c r="P112" s="548">
        <f>IF(OR(I112="",M112=""),"",I112*M112)</f>
        <v/>
      </c>
      <c r="Q112" s="679" t="n"/>
      <c r="R112" s="679" t="n"/>
      <c r="S112" s="679" t="n"/>
      <c r="T112" s="679" t="n"/>
      <c r="U112" s="681" t="n"/>
      <c r="V112" s="681" t="n"/>
      <c r="W112" s="681" t="n"/>
      <c r="X112" s="681">
        <f>IF(AND(U112="PREVENTIVO",V112="AUTOMÁTICO"),"50%",IF(AND(U112="PREVENTIVO",V112="MANUAL"),"40%",IF(AND(U112="DETECTIVO",V112="AUTOMÁTICO"),"40%",IF(AND(U112="DETECTIVO",V112="MANUAL"),"30%",IF(AND(U112="CORRECTIVO",V112="AUTOMÁTICO"),"35%",IF(AND(U112="CORRECTIVO",V112="MANUAL"),"25%",""))))))</f>
        <v/>
      </c>
      <c r="Y112" s="549" t="n"/>
      <c r="Z112" s="241">
        <f>IFERROR(IF(Y112="","",IF(Y112&lt;=0.2,"MUY BAJA",IF(Y112&lt;=0.4,"BAJA",IF(Y112&lt;=0.6,"MEDIA",IF(Y112&lt;=0.8,"ALTA",IF(Y112=1,"MUY ALTA")))))),"")</f>
        <v/>
      </c>
      <c r="AA112" s="679" t="n"/>
      <c r="AB112" s="241">
        <f>IFERROR(IF(AA112="","",IF(AA112&lt;=0.2,"LEVE",IF(AA112&lt;=0.4,"MENOR",IF(AA112&lt;=0.6,"MODERADO",IF(AA112&lt;=0.8,"MAYOR",IF(AA112=1,"CATASTRÓFICO")))))),"")</f>
        <v/>
      </c>
      <c r="AC112" s="245" t="n"/>
      <c r="AD112" s="679" t="n"/>
      <c r="AE112" s="679" t="n"/>
      <c r="AF112" s="679" t="n"/>
      <c r="AG112" s="679" t="n"/>
      <c r="AH112" s="447" t="n"/>
      <c r="AI112" s="447" t="n"/>
      <c r="AJ112" s="679" t="n"/>
      <c r="AK112" s="679" t="n"/>
      <c r="AL112" s="679">
        <f>IF(Y112="","",IF(Y112&gt;=90,I112-2,IF(Y112&gt;=70,I112-1,I112)))</f>
        <v/>
      </c>
      <c r="AM112" s="679">
        <f>IF(Z112="","",IF(Z112&gt;=90,J112-2,IF(Z112&gt;=70,J112-1,J112)))</f>
        <v/>
      </c>
      <c r="AN112" s="679" t="n"/>
      <c r="AO112" s="679" t="n"/>
      <c r="AP112" s="242" t="n"/>
      <c r="AQ112" s="243" t="n"/>
      <c r="AR112" s="679" t="n"/>
      <c r="AS112" s="243" t="n"/>
      <c r="AT112" s="679" t="n"/>
      <c r="AU112" s="243" t="n"/>
      <c r="AV112" s="679" t="n"/>
      <c r="AW112" s="243" t="n"/>
      <c r="AX112" s="679" t="n"/>
      <c r="AY112" s="243" t="n"/>
      <c r="AZ112" s="679" t="n"/>
      <c r="BA112" s="243" t="n"/>
      <c r="BB112" s="244" t="n"/>
      <c r="BC112" s="243" t="n"/>
      <c r="BD112" s="679" t="n"/>
      <c r="BM112" s="678" t="n"/>
      <c r="BN112" s="678" t="n"/>
      <c r="BO112" s="244" t="n"/>
    </row>
    <row r="113" hidden="1" ht="18.75" customHeight="1">
      <c r="A113" s="158">
        <f>IF(AND(AL113=1,AN113=1),1,IF(AND(AL113=1,AN113=2),2,IF(AND(AL113=1,AN113=3),3,IF(AND(AL113=1,AN113=4),4,IF(AND(AL113=1,AN113=5),5,IF(AND(AL113=2,AN113=1),6,IF(AND(AL113=2,AN113=2),7,IF(AND(AL113=2,AN113=3),8,IF(AND(AL113=2,AN113=4),9,IF(AND(AL113=2,AN113=5),10,IF(AND(AL113=3,AN113=1),11,IF(AND(AL113=3,AN113=2),12,IF(AND(AL113=3,AN113=3),13,IF(AND(AL113=3,AN113=4),14,IF(AND(AL113=3,AN113=5),15,IF(AND(AL113=4,AN113=1),16,IF(AND(AL113=4,AN113=2),17,IF(AND(AL113=4,AN113=3),18,IF(AND(AL113=4,AN113=4),19,IF(AND(AL113=4,AN113=5),20,IF(AND(AL113=5,AN113=1),21,IF(AND(AL113=5,AN113=2),22,IF(AND(AL113=5,AN113=3),23,IF(AND(AL113=5,AN113=4),24,IF(AND(AL113=5,AN113=5),25,"")))))))))))))))))))))))))</f>
        <v/>
      </c>
      <c r="B113" s="158">
        <f>IF(A113="","",(COUNTIF($A$10:A113,A113))/100)</f>
        <v/>
      </c>
      <c r="C113" s="158">
        <f>IFERROR(A113+B113,"")</f>
        <v/>
      </c>
      <c r="D113" s="580" t="n">
        <v>64</v>
      </c>
      <c r="E113" s="679" t="n"/>
      <c r="F113" s="679" t="n"/>
      <c r="G113" s="679" t="n"/>
      <c r="H113" s="679" t="n"/>
      <c r="I113" s="681" t="n"/>
      <c r="J113" s="679" t="n"/>
      <c r="K113" s="681" t="n"/>
      <c r="L113" s="681" t="n"/>
      <c r="M113" s="681" t="n"/>
      <c r="N113" s="681" t="n"/>
      <c r="O113" s="681" t="n"/>
      <c r="P113" s="548">
        <f>IF(OR(I113="",M113=""),"",I113*M113)</f>
        <v/>
      </c>
      <c r="Q113" s="679" t="n"/>
      <c r="R113" s="679" t="n"/>
      <c r="S113" s="679" t="n"/>
      <c r="T113" s="679" t="n"/>
      <c r="U113" s="681" t="n"/>
      <c r="V113" s="681" t="n"/>
      <c r="W113" s="681" t="n"/>
      <c r="X113" s="681">
        <f>IF(AND(U113="PREVENTIVO",V113="AUTOMÁTICO"),"50%",IF(AND(U113="PREVENTIVO",V113="MANUAL"),"40%",IF(AND(U113="DETECTIVO",V113="AUTOMÁTICO"),"40%",IF(AND(U113="DETECTIVO",V113="MANUAL"),"30%",IF(AND(U113="CORRECTIVO",V113="AUTOMÁTICO"),"35%",IF(AND(U113="CORRECTIVO",V113="MANUAL"),"25%",""))))))</f>
        <v/>
      </c>
      <c r="Y113" s="549" t="n"/>
      <c r="Z113" s="241">
        <f>IFERROR(IF(Y113="","",IF(Y113&lt;=0.2,"MUY BAJA",IF(Y113&lt;=0.4,"BAJA",IF(Y113&lt;=0.6,"MEDIA",IF(Y113&lt;=0.8,"ALTA",IF(Y113=1,"MUY ALTA")))))),"")</f>
        <v/>
      </c>
      <c r="AA113" s="679" t="n"/>
      <c r="AB113" s="241">
        <f>IFERROR(IF(AA113="","",IF(AA113&lt;=0.2,"LEVE",IF(AA113&lt;=0.4,"MENOR",IF(AA113&lt;=0.6,"MODERADO",IF(AA113&lt;=0.8,"MAYOR",IF(AA113=1,"CATASTRÓFICO")))))),"")</f>
        <v/>
      </c>
      <c r="AC113" s="245" t="n"/>
      <c r="AD113" s="679" t="n"/>
      <c r="AE113" s="679" t="n"/>
      <c r="AF113" s="679" t="n"/>
      <c r="AG113" s="679" t="n"/>
      <c r="AH113" s="447" t="n"/>
      <c r="AI113" s="447" t="n"/>
      <c r="AJ113" s="679" t="n"/>
      <c r="AK113" s="679" t="n"/>
      <c r="AL113" s="679">
        <f>IF(Y113="","",IF(Y113&gt;=90,I113-2,IF(Y113&gt;=70,I113-1,I113)))</f>
        <v/>
      </c>
      <c r="AM113" s="679">
        <f>IF(Z113="","",IF(Z113&gt;=90,J113-2,IF(Z113&gt;=70,J113-1,J113)))</f>
        <v/>
      </c>
      <c r="AN113" s="679" t="n"/>
      <c r="AO113" s="679" t="n"/>
      <c r="AP113" s="242" t="n"/>
      <c r="AQ113" s="243" t="n"/>
      <c r="AR113" s="679" t="n"/>
      <c r="AS113" s="243" t="n"/>
      <c r="AT113" s="679" t="n"/>
      <c r="AU113" s="243" t="n"/>
      <c r="AV113" s="679" t="n"/>
      <c r="AW113" s="243" t="n"/>
      <c r="AX113" s="679" t="n"/>
      <c r="AY113" s="243" t="n"/>
      <c r="AZ113" s="679" t="n"/>
      <c r="BA113" s="243" t="n"/>
      <c r="BB113" s="244" t="n"/>
      <c r="BC113" s="243" t="n"/>
      <c r="BD113" s="679" t="n"/>
      <c r="BM113" s="678" t="n"/>
      <c r="BN113" s="678" t="n"/>
      <c r="BO113" s="244" t="n"/>
    </row>
    <row r="114" hidden="1" ht="18.75" customHeight="1">
      <c r="A114" s="158">
        <f>IF(AND(AL114=1,AN114=1),1,IF(AND(AL114=1,AN114=2),2,IF(AND(AL114=1,AN114=3),3,IF(AND(AL114=1,AN114=4),4,IF(AND(AL114=1,AN114=5),5,IF(AND(AL114=2,AN114=1),6,IF(AND(AL114=2,AN114=2),7,IF(AND(AL114=2,AN114=3),8,IF(AND(AL114=2,AN114=4),9,IF(AND(AL114=2,AN114=5),10,IF(AND(AL114=3,AN114=1),11,IF(AND(AL114=3,AN114=2),12,IF(AND(AL114=3,AN114=3),13,IF(AND(AL114=3,AN114=4),14,IF(AND(AL114=3,AN114=5),15,IF(AND(AL114=4,AN114=1),16,IF(AND(AL114=4,AN114=2),17,IF(AND(AL114=4,AN114=3),18,IF(AND(AL114=4,AN114=4),19,IF(AND(AL114=4,AN114=5),20,IF(AND(AL114=5,AN114=1),21,IF(AND(AL114=5,AN114=2),22,IF(AND(AL114=5,AN114=3),23,IF(AND(AL114=5,AN114=4),24,IF(AND(AL114=5,AN114=5),25,"")))))))))))))))))))))))))</f>
        <v/>
      </c>
      <c r="B114" s="158">
        <f>IF(A114="","",(COUNTIF($A$10:A114,A114))/100)</f>
        <v/>
      </c>
      <c r="C114" s="158">
        <f>IFERROR(A114+B114,"")</f>
        <v/>
      </c>
      <c r="D114" s="580" t="n">
        <v>65</v>
      </c>
      <c r="E114" s="679" t="n"/>
      <c r="F114" s="679" t="n"/>
      <c r="G114" s="679" t="n"/>
      <c r="H114" s="679" t="n"/>
      <c r="I114" s="681" t="n"/>
      <c r="J114" s="679" t="n"/>
      <c r="K114" s="681" t="n"/>
      <c r="L114" s="681" t="n"/>
      <c r="M114" s="681" t="n"/>
      <c r="N114" s="681" t="n"/>
      <c r="O114" s="681" t="n"/>
      <c r="P114" s="548">
        <f>IF(OR(I114="",M114=""),"",I114*M114)</f>
        <v/>
      </c>
      <c r="Q114" s="679" t="n"/>
      <c r="R114" s="679" t="n"/>
      <c r="S114" s="679" t="n"/>
      <c r="T114" s="679" t="n"/>
      <c r="U114" s="681" t="n"/>
      <c r="V114" s="681" t="n"/>
      <c r="W114" s="681" t="n"/>
      <c r="X114" s="681">
        <f>IF(AND(U114="PREVENTIVO",V114="AUTOMÁTICO"),"50%",IF(AND(U114="PREVENTIVO",V114="MANUAL"),"40%",IF(AND(U114="DETECTIVO",V114="AUTOMÁTICO"),"40%",IF(AND(U114="DETECTIVO",V114="MANUAL"),"30%",IF(AND(U114="CORRECTIVO",V114="AUTOMÁTICO"),"35%",IF(AND(U114="CORRECTIVO",V114="MANUAL"),"25%",""))))))</f>
        <v/>
      </c>
      <c r="Y114" s="549" t="n"/>
      <c r="Z114" s="241">
        <f>IFERROR(IF(Y114="","",IF(Y114&lt;=0.2,"MUY BAJA",IF(Y114&lt;=0.4,"BAJA",IF(Y114&lt;=0.6,"MEDIA",IF(Y114&lt;=0.8,"ALTA",IF(Y114=1,"MUY ALTA")))))),"")</f>
        <v/>
      </c>
      <c r="AA114" s="679" t="n"/>
      <c r="AB114" s="241">
        <f>IFERROR(IF(AA114="","",IF(AA114&lt;=0.2,"LEVE",IF(AA114&lt;=0.4,"MENOR",IF(AA114&lt;=0.6,"MODERADO",IF(AA114&lt;=0.8,"MAYOR",IF(AA114=1,"CATASTRÓFICO")))))),"")</f>
        <v/>
      </c>
      <c r="AC114" s="245" t="n"/>
      <c r="AD114" s="679" t="n"/>
      <c r="AE114" s="679" t="n"/>
      <c r="AF114" s="679" t="n"/>
      <c r="AG114" s="679" t="n"/>
      <c r="AH114" s="447" t="n"/>
      <c r="AI114" s="447" t="n"/>
      <c r="AJ114" s="679" t="n"/>
      <c r="AK114" s="679" t="n"/>
      <c r="AL114" s="679">
        <f>IF(Y114="","",IF(Y114&gt;=90,I114-2,IF(Y114&gt;=70,I114-1,I114)))</f>
        <v/>
      </c>
      <c r="AM114" s="679">
        <f>IF(Z114="","",IF(Z114&gt;=90,J114-2,IF(Z114&gt;=70,J114-1,J114)))</f>
        <v/>
      </c>
      <c r="AN114" s="679" t="n"/>
      <c r="AO114" s="679" t="n"/>
      <c r="AP114" s="242" t="n"/>
      <c r="AQ114" s="243" t="n"/>
      <c r="AR114" s="679" t="n"/>
      <c r="AS114" s="243" t="n"/>
      <c r="AT114" s="679" t="n"/>
      <c r="AU114" s="243" t="n"/>
      <c r="AV114" s="679" t="n"/>
      <c r="AW114" s="243" t="n"/>
      <c r="AX114" s="679" t="n"/>
      <c r="AY114" s="243" t="n"/>
      <c r="AZ114" s="679" t="n"/>
      <c r="BA114" s="243" t="n"/>
      <c r="BB114" s="244" t="n"/>
      <c r="BC114" s="243" t="n"/>
      <c r="BD114" s="679" t="n"/>
      <c r="BM114" s="678" t="n"/>
      <c r="BN114" s="678" t="n"/>
      <c r="BO114" s="244" t="n"/>
    </row>
    <row r="115" hidden="1" ht="18.75" customHeight="1">
      <c r="A115" s="158">
        <f>IF(AND(AL115=1,AN115=1),1,IF(AND(AL115=1,AN115=2),2,IF(AND(AL115=1,AN115=3),3,IF(AND(AL115=1,AN115=4),4,IF(AND(AL115=1,AN115=5),5,IF(AND(AL115=2,AN115=1),6,IF(AND(AL115=2,AN115=2),7,IF(AND(AL115=2,AN115=3),8,IF(AND(AL115=2,AN115=4),9,IF(AND(AL115=2,AN115=5),10,IF(AND(AL115=3,AN115=1),11,IF(AND(AL115=3,AN115=2),12,IF(AND(AL115=3,AN115=3),13,IF(AND(AL115=3,AN115=4),14,IF(AND(AL115=3,AN115=5),15,IF(AND(AL115=4,AN115=1),16,IF(AND(AL115=4,AN115=2),17,IF(AND(AL115=4,AN115=3),18,IF(AND(AL115=4,AN115=4),19,IF(AND(AL115=4,AN115=5),20,IF(AND(AL115=5,AN115=1),21,IF(AND(AL115=5,AN115=2),22,IF(AND(AL115=5,AN115=3),23,IF(AND(AL115=5,AN115=4),24,IF(AND(AL115=5,AN115=5),25,"")))))))))))))))))))))))))</f>
        <v/>
      </c>
      <c r="B115" s="158">
        <f>IF(A115="","",(COUNTIF($A$10:A115,A115))/100)</f>
        <v/>
      </c>
      <c r="C115" s="158">
        <f>IFERROR(A115+B115,"")</f>
        <v/>
      </c>
      <c r="D115" s="580" t="n">
        <v>66</v>
      </c>
      <c r="E115" s="679" t="n"/>
      <c r="F115" s="679" t="n"/>
      <c r="G115" s="679" t="n"/>
      <c r="H115" s="679" t="n"/>
      <c r="I115" s="681" t="n"/>
      <c r="J115" s="679" t="n"/>
      <c r="K115" s="681" t="n"/>
      <c r="L115" s="681" t="n"/>
      <c r="M115" s="681" t="n"/>
      <c r="N115" s="681" t="n"/>
      <c r="O115" s="681" t="n"/>
      <c r="P115" s="548">
        <f>IF(OR(I115="",M115=""),"",I115*M115)</f>
        <v/>
      </c>
      <c r="Q115" s="679" t="n"/>
      <c r="R115" s="679" t="n"/>
      <c r="S115" s="679" t="n"/>
      <c r="T115" s="679" t="n"/>
      <c r="U115" s="681" t="n"/>
      <c r="V115" s="681" t="n"/>
      <c r="W115" s="681" t="n"/>
      <c r="X115" s="681">
        <f>IF(AND(U115="PREVENTIVO",V115="AUTOMÁTICO"),"50%",IF(AND(U115="PREVENTIVO",V115="MANUAL"),"40%",IF(AND(U115="DETECTIVO",V115="AUTOMÁTICO"),"40%",IF(AND(U115="DETECTIVO",V115="MANUAL"),"30%",IF(AND(U115="CORRECTIVO",V115="AUTOMÁTICO"),"35%",IF(AND(U115="CORRECTIVO",V115="MANUAL"),"25%",""))))))</f>
        <v/>
      </c>
      <c r="Y115" s="549" t="n"/>
      <c r="Z115" s="241">
        <f>IFERROR(IF(Y115="","",IF(Y115&lt;=0.2,"MUY BAJA",IF(Y115&lt;=0.4,"BAJA",IF(Y115&lt;=0.6,"MEDIA",IF(Y115&lt;=0.8,"ALTA",IF(Y115=1,"MUY ALTA")))))),"")</f>
        <v/>
      </c>
      <c r="AA115" s="679" t="n"/>
      <c r="AB115" s="241">
        <f>IFERROR(IF(AA115="","",IF(AA115&lt;=0.2,"LEVE",IF(AA115&lt;=0.4,"MENOR",IF(AA115&lt;=0.6,"MODERADO",IF(AA115&lt;=0.8,"MAYOR",IF(AA115=1,"CATASTRÓFICO")))))),"")</f>
        <v/>
      </c>
      <c r="AC115" s="245" t="n"/>
      <c r="AD115" s="679" t="n"/>
      <c r="AE115" s="679" t="n"/>
      <c r="AF115" s="679" t="n"/>
      <c r="AG115" s="679" t="n"/>
      <c r="AH115" s="447" t="n"/>
      <c r="AI115" s="447" t="n"/>
      <c r="AJ115" s="679" t="n"/>
      <c r="AK115" s="679" t="n"/>
      <c r="AL115" s="679">
        <f>IF(Y115="","",IF(Y115&gt;=90,I115-2,IF(Y115&gt;=70,I115-1,I115)))</f>
        <v/>
      </c>
      <c r="AM115" s="679">
        <f>IF(Z115="","",IF(Z115&gt;=90,J115-2,IF(Z115&gt;=70,J115-1,J115)))</f>
        <v/>
      </c>
      <c r="AN115" s="679" t="n"/>
      <c r="AO115" s="679" t="n"/>
      <c r="AP115" s="242" t="n"/>
      <c r="AQ115" s="243" t="n"/>
      <c r="AR115" s="679" t="n"/>
      <c r="AS115" s="243" t="n"/>
      <c r="AT115" s="679" t="n"/>
      <c r="AU115" s="243" t="n"/>
      <c r="AV115" s="679" t="n"/>
      <c r="AW115" s="243" t="n"/>
      <c r="AX115" s="679" t="n"/>
      <c r="AY115" s="243" t="n"/>
      <c r="AZ115" s="679" t="n"/>
      <c r="BA115" s="243" t="n"/>
      <c r="BB115" s="244" t="n"/>
      <c r="BC115" s="243" t="n"/>
      <c r="BD115" s="679" t="n"/>
      <c r="BM115" s="678" t="n"/>
      <c r="BN115" s="678" t="n"/>
      <c r="BO115" s="244" t="n"/>
    </row>
    <row r="116" hidden="1" ht="18.75" customHeight="1">
      <c r="A116" s="158">
        <f>IF(AND(AL116=1,AN116=1),1,IF(AND(AL116=1,AN116=2),2,IF(AND(AL116=1,AN116=3),3,IF(AND(AL116=1,AN116=4),4,IF(AND(AL116=1,AN116=5),5,IF(AND(AL116=2,AN116=1),6,IF(AND(AL116=2,AN116=2),7,IF(AND(AL116=2,AN116=3),8,IF(AND(AL116=2,AN116=4),9,IF(AND(AL116=2,AN116=5),10,IF(AND(AL116=3,AN116=1),11,IF(AND(AL116=3,AN116=2),12,IF(AND(AL116=3,AN116=3),13,IF(AND(AL116=3,AN116=4),14,IF(AND(AL116=3,AN116=5),15,IF(AND(AL116=4,AN116=1),16,IF(AND(AL116=4,AN116=2),17,IF(AND(AL116=4,AN116=3),18,IF(AND(AL116=4,AN116=4),19,IF(AND(AL116=4,AN116=5),20,IF(AND(AL116=5,AN116=1),21,IF(AND(AL116=5,AN116=2),22,IF(AND(AL116=5,AN116=3),23,IF(AND(AL116=5,AN116=4),24,IF(AND(AL116=5,AN116=5),25,"")))))))))))))))))))))))))</f>
        <v/>
      </c>
      <c r="B116" s="158">
        <f>IF(A116="","",(COUNTIF($A$10:A116,A116))/100)</f>
        <v/>
      </c>
      <c r="C116" s="158">
        <f>IFERROR(A116+B116,"")</f>
        <v/>
      </c>
      <c r="D116" s="580" t="n">
        <v>67</v>
      </c>
      <c r="E116" s="679" t="n"/>
      <c r="F116" s="679" t="n"/>
      <c r="G116" s="679" t="n"/>
      <c r="H116" s="679" t="n"/>
      <c r="I116" s="681" t="n"/>
      <c r="J116" s="679" t="n"/>
      <c r="K116" s="681" t="n"/>
      <c r="L116" s="681" t="n"/>
      <c r="M116" s="681" t="n"/>
      <c r="N116" s="681" t="n"/>
      <c r="O116" s="681" t="n"/>
      <c r="P116" s="548">
        <f>IF(OR(I116="",M116=""),"",I116*M116)</f>
        <v/>
      </c>
      <c r="Q116" s="679" t="n"/>
      <c r="R116" s="679" t="n"/>
      <c r="S116" s="679" t="n"/>
      <c r="T116" s="679" t="n"/>
      <c r="U116" s="681" t="n"/>
      <c r="V116" s="681" t="n"/>
      <c r="W116" s="681" t="n"/>
      <c r="X116" s="681">
        <f>IF(AND(U116="PREVENTIVO",V116="AUTOMÁTICO"),"50%",IF(AND(U116="PREVENTIVO",V116="MANUAL"),"40%",IF(AND(U116="DETECTIVO",V116="AUTOMÁTICO"),"40%",IF(AND(U116="DETECTIVO",V116="MANUAL"),"30%",IF(AND(U116="CORRECTIVO",V116="AUTOMÁTICO"),"35%",IF(AND(U116="CORRECTIVO",V116="MANUAL"),"25%",""))))))</f>
        <v/>
      </c>
      <c r="Y116" s="549" t="n"/>
      <c r="Z116" s="241">
        <f>IFERROR(IF(Y116="","",IF(Y116&lt;=0.2,"MUY BAJA",IF(Y116&lt;=0.4,"BAJA",IF(Y116&lt;=0.6,"MEDIA",IF(Y116&lt;=0.8,"ALTA",IF(Y116=1,"MUY ALTA")))))),"")</f>
        <v/>
      </c>
      <c r="AA116" s="679" t="n"/>
      <c r="AB116" s="241">
        <f>IFERROR(IF(AA116="","",IF(AA116&lt;=0.2,"LEVE",IF(AA116&lt;=0.4,"MENOR",IF(AA116&lt;=0.6,"MODERADO",IF(AA116&lt;=0.8,"MAYOR",IF(AA116=1,"CATASTRÓFICO")))))),"")</f>
        <v/>
      </c>
      <c r="AC116" s="245" t="n"/>
      <c r="AD116" s="679" t="n"/>
      <c r="AE116" s="679" t="n"/>
      <c r="AF116" s="679" t="n"/>
      <c r="AG116" s="679" t="n"/>
      <c r="AH116" s="447" t="n"/>
      <c r="AI116" s="447" t="n"/>
      <c r="AJ116" s="679" t="n"/>
      <c r="AK116" s="679" t="n"/>
      <c r="AL116" s="679">
        <f>IF(Y116="","",IF(Y116&gt;=90,I116-2,IF(Y116&gt;=70,I116-1,I116)))</f>
        <v/>
      </c>
      <c r="AM116" s="679">
        <f>IF(Z116="","",IF(Z116&gt;=90,J116-2,IF(Z116&gt;=70,J116-1,J116)))</f>
        <v/>
      </c>
      <c r="AN116" s="679" t="n"/>
      <c r="AO116" s="679" t="n"/>
      <c r="AP116" s="242" t="n"/>
      <c r="AQ116" s="243" t="n"/>
      <c r="AR116" s="679" t="n"/>
      <c r="AS116" s="243" t="n"/>
      <c r="AT116" s="679" t="n"/>
      <c r="AU116" s="243" t="n"/>
      <c r="AV116" s="679" t="n"/>
      <c r="AW116" s="243" t="n"/>
      <c r="AX116" s="679" t="n"/>
      <c r="AY116" s="243" t="n"/>
      <c r="AZ116" s="679" t="n"/>
      <c r="BA116" s="243" t="n"/>
      <c r="BB116" s="244" t="n"/>
      <c r="BC116" s="243" t="n"/>
      <c r="BD116" s="679" t="n"/>
      <c r="BE116" s="515" t="n"/>
      <c r="BF116" s="515" t="n"/>
      <c r="BM116" s="678" t="n"/>
      <c r="BN116" s="678" t="n"/>
      <c r="BO116" s="244" t="n"/>
    </row>
    <row r="117" hidden="1" ht="18.75" customHeight="1">
      <c r="A117" s="158">
        <f>IF(AND(AL117=1,AN117=1),1,IF(AND(AL117=1,AN117=2),2,IF(AND(AL117=1,AN117=3),3,IF(AND(AL117=1,AN117=4),4,IF(AND(AL117=1,AN117=5),5,IF(AND(AL117=2,AN117=1),6,IF(AND(AL117=2,AN117=2),7,IF(AND(AL117=2,AN117=3),8,IF(AND(AL117=2,AN117=4),9,IF(AND(AL117=2,AN117=5),10,IF(AND(AL117=3,AN117=1),11,IF(AND(AL117=3,AN117=2),12,IF(AND(AL117=3,AN117=3),13,IF(AND(AL117=3,AN117=4),14,IF(AND(AL117=3,AN117=5),15,IF(AND(AL117=4,AN117=1),16,IF(AND(AL117=4,AN117=2),17,IF(AND(AL117=4,AN117=3),18,IF(AND(AL117=4,AN117=4),19,IF(AND(AL117=4,AN117=5),20,IF(AND(AL117=5,AN117=1),21,IF(AND(AL117=5,AN117=2),22,IF(AND(AL117=5,AN117=3),23,IF(AND(AL117=5,AN117=4),24,IF(AND(AL117=5,AN117=5),25,"")))))))))))))))))))))))))</f>
        <v/>
      </c>
      <c r="B117" s="158">
        <f>IF(A117="","",(COUNTIF($A$10:A117,A117))/100)</f>
        <v/>
      </c>
      <c r="C117" s="158">
        <f>IFERROR(A117+B117,"")</f>
        <v/>
      </c>
      <c r="D117" s="580" t="n">
        <v>68</v>
      </c>
      <c r="E117" s="679" t="n"/>
      <c r="F117" s="679" t="n"/>
      <c r="G117" s="679" t="n"/>
      <c r="H117" s="679" t="n"/>
      <c r="I117" s="681" t="n"/>
      <c r="J117" s="679" t="n"/>
      <c r="K117" s="681" t="n"/>
      <c r="L117" s="681" t="n"/>
      <c r="M117" s="681" t="n"/>
      <c r="N117" s="681" t="n"/>
      <c r="O117" s="681" t="n"/>
      <c r="P117" s="548">
        <f>IF(OR(I117="",M117=""),"",I117*M117)</f>
        <v/>
      </c>
      <c r="Q117" s="679" t="n"/>
      <c r="R117" s="679" t="n"/>
      <c r="S117" s="679" t="n"/>
      <c r="T117" s="679" t="n"/>
      <c r="U117" s="681" t="n"/>
      <c r="V117" s="681" t="n"/>
      <c r="W117" s="681" t="n"/>
      <c r="X117" s="681">
        <f>IF(AND(U117="PREVENTIVO",V117="AUTOMÁTICO"),"50%",IF(AND(U117="PREVENTIVO",V117="MANUAL"),"40%",IF(AND(U117="DETECTIVO",V117="AUTOMÁTICO"),"40%",IF(AND(U117="DETECTIVO",V117="MANUAL"),"30%",IF(AND(U117="CORRECTIVO",V117="AUTOMÁTICO"),"35%",IF(AND(U117="CORRECTIVO",V117="MANUAL"),"25%",""))))))</f>
        <v/>
      </c>
      <c r="Y117" s="549" t="n"/>
      <c r="Z117" s="241">
        <f>IFERROR(IF(Y117="","",IF(Y117&lt;=0.2,"MUY BAJA",IF(Y117&lt;=0.4,"BAJA",IF(Y117&lt;=0.6,"MEDIA",IF(Y117&lt;=0.8,"ALTA",IF(Y117=1,"MUY ALTA")))))),"")</f>
        <v/>
      </c>
      <c r="AA117" s="679" t="n"/>
      <c r="AB117" s="241">
        <f>IFERROR(IF(AA117="","",IF(AA117&lt;=0.2,"LEVE",IF(AA117&lt;=0.4,"MENOR",IF(AA117&lt;=0.6,"MODERADO",IF(AA117&lt;=0.8,"MAYOR",IF(AA117=1,"CATASTRÓFICO")))))),"")</f>
        <v/>
      </c>
      <c r="AC117" s="245" t="n"/>
      <c r="AD117" s="679" t="n"/>
      <c r="AE117" s="679" t="n"/>
      <c r="AF117" s="679" t="n"/>
      <c r="AG117" s="679" t="n"/>
      <c r="AH117" s="447" t="n"/>
      <c r="AI117" s="447" t="n"/>
      <c r="AJ117" s="679" t="n"/>
      <c r="AK117" s="679" t="n"/>
      <c r="AL117" s="679">
        <f>IF(Y117="","",IF(Y117&gt;=90,I117-2,IF(Y117&gt;=70,I117-1,I117)))</f>
        <v/>
      </c>
      <c r="AM117" s="679">
        <f>IF(Z117="","",IF(Z117&gt;=90,J117-2,IF(Z117&gt;=70,J117-1,J117)))</f>
        <v/>
      </c>
      <c r="AN117" s="679" t="n"/>
      <c r="AO117" s="679" t="n"/>
      <c r="AP117" s="242" t="n"/>
      <c r="AQ117" s="243" t="n"/>
      <c r="AR117" s="679" t="n"/>
      <c r="AS117" s="243" t="n"/>
      <c r="AT117" s="679" t="n"/>
      <c r="AU117" s="243" t="n"/>
      <c r="AV117" s="679" t="n"/>
      <c r="AW117" s="243" t="n"/>
      <c r="AX117" s="679" t="n"/>
      <c r="AY117" s="243" t="n"/>
      <c r="AZ117" s="679" t="n"/>
      <c r="BA117" s="243" t="n"/>
      <c r="BB117" s="244" t="n"/>
      <c r="BC117" s="243" t="n"/>
      <c r="BD117" s="679" t="n"/>
      <c r="BM117" s="678" t="n"/>
      <c r="BN117" s="678" t="n"/>
      <c r="BO117" s="244" t="n"/>
    </row>
    <row r="118" hidden="1" ht="18.75" customHeight="1">
      <c r="A118" s="158">
        <f>IF(AND(AL118=1,AN118=1),1,IF(AND(AL118=1,AN118=2),2,IF(AND(AL118=1,AN118=3),3,IF(AND(AL118=1,AN118=4),4,IF(AND(AL118=1,AN118=5),5,IF(AND(AL118=2,AN118=1),6,IF(AND(AL118=2,AN118=2),7,IF(AND(AL118=2,AN118=3),8,IF(AND(AL118=2,AN118=4),9,IF(AND(AL118=2,AN118=5),10,IF(AND(AL118=3,AN118=1),11,IF(AND(AL118=3,AN118=2),12,IF(AND(AL118=3,AN118=3),13,IF(AND(AL118=3,AN118=4),14,IF(AND(AL118=3,AN118=5),15,IF(AND(AL118=4,AN118=1),16,IF(AND(AL118=4,AN118=2),17,IF(AND(AL118=4,AN118=3),18,IF(AND(AL118=4,AN118=4),19,IF(AND(AL118=4,AN118=5),20,IF(AND(AL118=5,AN118=1),21,IF(AND(AL118=5,AN118=2),22,IF(AND(AL118=5,AN118=3),23,IF(AND(AL118=5,AN118=4),24,IF(AND(AL118=5,AN118=5),25,"")))))))))))))))))))))))))</f>
        <v/>
      </c>
      <c r="B118" s="158">
        <f>IF(A118="","",(COUNTIF($A$10:A118,A118))/100)</f>
        <v/>
      </c>
      <c r="C118" s="158">
        <f>IFERROR(A118+B118,"")</f>
        <v/>
      </c>
      <c r="D118" s="580" t="n">
        <v>69</v>
      </c>
      <c r="E118" s="679" t="n"/>
      <c r="F118" s="679" t="n"/>
      <c r="G118" s="679" t="n"/>
      <c r="H118" s="679" t="n"/>
      <c r="I118" s="681" t="n"/>
      <c r="J118" s="679" t="n"/>
      <c r="K118" s="681" t="n"/>
      <c r="L118" s="681" t="n"/>
      <c r="M118" s="681" t="n"/>
      <c r="N118" s="681" t="n"/>
      <c r="O118" s="681" t="n"/>
      <c r="P118" s="548">
        <f>IF(OR(I118="",M118=""),"",I118*M118)</f>
        <v/>
      </c>
      <c r="Q118" s="679" t="n"/>
      <c r="R118" s="679" t="n"/>
      <c r="S118" s="679" t="n"/>
      <c r="T118" s="679" t="n"/>
      <c r="U118" s="681" t="n"/>
      <c r="V118" s="681" t="n"/>
      <c r="W118" s="681" t="n"/>
      <c r="X118" s="681">
        <f>IF(AND(U118="PREVENTIVO",V118="AUTOMÁTICO"),"50%",IF(AND(U118="PREVENTIVO",V118="MANUAL"),"40%",IF(AND(U118="DETECTIVO",V118="AUTOMÁTICO"),"40%",IF(AND(U118="DETECTIVO",V118="MANUAL"),"30%",IF(AND(U118="CORRECTIVO",V118="AUTOMÁTICO"),"35%",IF(AND(U118="CORRECTIVO",V118="MANUAL"),"25%",""))))))</f>
        <v/>
      </c>
      <c r="Y118" s="549" t="n"/>
      <c r="Z118" s="241">
        <f>IFERROR(IF(Y118="","",IF(Y118&lt;=0.2,"MUY BAJA",IF(Y118&lt;=0.4,"BAJA",IF(Y118&lt;=0.6,"MEDIA",IF(Y118&lt;=0.8,"ALTA",IF(Y118=1,"MUY ALTA")))))),"")</f>
        <v/>
      </c>
      <c r="AA118" s="679" t="n"/>
      <c r="AB118" s="241">
        <f>IFERROR(IF(AA118="","",IF(AA118&lt;=0.2,"LEVE",IF(AA118&lt;=0.4,"MENOR",IF(AA118&lt;=0.6,"MODERADO",IF(AA118&lt;=0.8,"MAYOR",IF(AA118=1,"CATASTRÓFICO")))))),"")</f>
        <v/>
      </c>
      <c r="AC118" s="245" t="n"/>
      <c r="AD118" s="679" t="n"/>
      <c r="AE118" s="679" t="n"/>
      <c r="AF118" s="679" t="n"/>
      <c r="AG118" s="679" t="n"/>
      <c r="AH118" s="447" t="n"/>
      <c r="AI118" s="447" t="n"/>
      <c r="AJ118" s="679" t="n"/>
      <c r="AK118" s="679" t="n"/>
      <c r="AL118" s="679">
        <f>IF(Y118="","",IF(Y118&gt;=90,I118-2,IF(Y118&gt;=70,I118-1,I118)))</f>
        <v/>
      </c>
      <c r="AM118" s="679">
        <f>IF(Z118="","",IF(Z118&gt;=90,J118-2,IF(Z118&gt;=70,J118-1,J118)))</f>
        <v/>
      </c>
      <c r="AN118" s="679" t="n"/>
      <c r="AO118" s="679" t="n"/>
      <c r="AP118" s="242" t="n"/>
      <c r="AQ118" s="243" t="n"/>
      <c r="AR118" s="679" t="n"/>
      <c r="AS118" s="243" t="n"/>
      <c r="AT118" s="679" t="n"/>
      <c r="AU118" s="243" t="n"/>
      <c r="AV118" s="679" t="n"/>
      <c r="AW118" s="243" t="n"/>
      <c r="AX118" s="679" t="n"/>
      <c r="AY118" s="243" t="n"/>
      <c r="AZ118" s="679" t="n"/>
      <c r="BA118" s="243" t="n"/>
      <c r="BB118" s="244" t="n"/>
      <c r="BC118" s="243" t="n"/>
      <c r="BD118" s="679" t="n"/>
      <c r="BM118" s="678" t="n"/>
      <c r="BN118" s="678" t="n"/>
      <c r="BO118" s="244" t="n"/>
    </row>
    <row r="119" hidden="1" ht="18.75" customHeight="1">
      <c r="A119" s="158">
        <f>IF(AND(AL119=1,AN119=1),1,IF(AND(AL119=1,AN119=2),2,IF(AND(AL119=1,AN119=3),3,IF(AND(AL119=1,AN119=4),4,IF(AND(AL119=1,AN119=5),5,IF(AND(AL119=2,AN119=1),6,IF(AND(AL119=2,AN119=2),7,IF(AND(AL119=2,AN119=3),8,IF(AND(AL119=2,AN119=4),9,IF(AND(AL119=2,AN119=5),10,IF(AND(AL119=3,AN119=1),11,IF(AND(AL119=3,AN119=2),12,IF(AND(AL119=3,AN119=3),13,IF(AND(AL119=3,AN119=4),14,IF(AND(AL119=3,AN119=5),15,IF(AND(AL119=4,AN119=1),16,IF(AND(AL119=4,AN119=2),17,IF(AND(AL119=4,AN119=3),18,IF(AND(AL119=4,AN119=4),19,IF(AND(AL119=4,AN119=5),20,IF(AND(AL119=5,AN119=1),21,IF(AND(AL119=5,AN119=2),22,IF(AND(AL119=5,AN119=3),23,IF(AND(AL119=5,AN119=4),24,IF(AND(AL119=5,AN119=5),25,"")))))))))))))))))))))))))</f>
        <v/>
      </c>
      <c r="B119" s="158">
        <f>IF(A119="","",(COUNTIF($A$10:A119,A119))/100)</f>
        <v/>
      </c>
      <c r="C119" s="158">
        <f>IFERROR(A119+B119,"")</f>
        <v/>
      </c>
      <c r="D119" s="580" t="n">
        <v>70</v>
      </c>
      <c r="E119" s="679" t="n"/>
      <c r="F119" s="679" t="n"/>
      <c r="G119" s="679" t="n"/>
      <c r="H119" s="679" t="n"/>
      <c r="I119" s="681" t="n"/>
      <c r="J119" s="679" t="n"/>
      <c r="K119" s="681" t="n"/>
      <c r="L119" s="681" t="n"/>
      <c r="M119" s="681" t="n"/>
      <c r="N119" s="681" t="n"/>
      <c r="O119" s="681" t="n"/>
      <c r="P119" s="548">
        <f>IF(OR(I119="",M119=""),"",I119*M119)</f>
        <v/>
      </c>
      <c r="Q119" s="679" t="n"/>
      <c r="R119" s="679" t="n"/>
      <c r="S119" s="679" t="n"/>
      <c r="T119" s="679" t="n"/>
      <c r="U119" s="681" t="n"/>
      <c r="V119" s="681" t="n"/>
      <c r="W119" s="681" t="n"/>
      <c r="X119" s="681">
        <f>IF(AND(U119="PREVENTIVO",V119="AUTOMÁTICO"),"50%",IF(AND(U119="PREVENTIVO",V119="MANUAL"),"40%",IF(AND(U119="DETECTIVO",V119="AUTOMÁTICO"),"40%",IF(AND(U119="DETECTIVO",V119="MANUAL"),"30%",IF(AND(U119="CORRECTIVO",V119="AUTOMÁTICO"),"35%",IF(AND(U119="CORRECTIVO",V119="MANUAL"),"25%",""))))))</f>
        <v/>
      </c>
      <c r="Y119" s="549" t="n"/>
      <c r="Z119" s="241">
        <f>IFERROR(IF(Y119="","",IF(Y119&lt;=0.2,"MUY BAJA",IF(Y119&lt;=0.4,"BAJA",IF(Y119&lt;=0.6,"MEDIA",IF(Y119&lt;=0.8,"ALTA",IF(Y119=1,"MUY ALTA")))))),"")</f>
        <v/>
      </c>
      <c r="AA119" s="679" t="n"/>
      <c r="AB119" s="241">
        <f>IFERROR(IF(AA119="","",IF(AA119&lt;=0.2,"LEVE",IF(AA119&lt;=0.4,"MENOR",IF(AA119&lt;=0.6,"MODERADO",IF(AA119&lt;=0.8,"MAYOR",IF(AA119=1,"CATASTRÓFICO")))))),"")</f>
        <v/>
      </c>
      <c r="AC119" s="245" t="n"/>
      <c r="AD119" s="679" t="n"/>
      <c r="AE119" s="679" t="n"/>
      <c r="AF119" s="679" t="n"/>
      <c r="AG119" s="679" t="n"/>
      <c r="AH119" s="447" t="n"/>
      <c r="AI119" s="447" t="n"/>
      <c r="AJ119" s="679" t="n"/>
      <c r="AK119" s="679" t="n"/>
      <c r="AL119" s="679">
        <f>IF(Y119="","",IF(Y119&gt;=90,I119-2,IF(Y119&gt;=70,I119-1,I119)))</f>
        <v/>
      </c>
      <c r="AM119" s="679">
        <f>IF(Z119="","",IF(Z119&gt;=90,J119-2,IF(Z119&gt;=70,J119-1,J119)))</f>
        <v/>
      </c>
      <c r="AN119" s="679" t="n"/>
      <c r="AO119" s="679" t="n"/>
      <c r="AP119" s="242" t="n"/>
      <c r="AQ119" s="243" t="n"/>
      <c r="AR119" s="679" t="n"/>
      <c r="AS119" s="243" t="n"/>
      <c r="AT119" s="679" t="n"/>
      <c r="AU119" s="243" t="n"/>
      <c r="AV119" s="679" t="n"/>
      <c r="AW119" s="243" t="n"/>
      <c r="AX119" s="679" t="n"/>
      <c r="AY119" s="243" t="n"/>
      <c r="AZ119" s="679" t="n"/>
      <c r="BA119" s="243" t="n"/>
      <c r="BB119" s="244" t="n"/>
      <c r="BC119" s="243" t="n"/>
      <c r="BD119" s="679" t="n"/>
      <c r="BM119" s="678" t="n"/>
      <c r="BN119" s="678" t="n"/>
      <c r="BO119" s="244" t="n"/>
    </row>
    <row r="120" hidden="1" ht="18.75" customHeight="1">
      <c r="A120" s="158">
        <f>IF(AND(AL120=1,AN120=1),1,IF(AND(AL120=1,AN120=2),2,IF(AND(AL120=1,AN120=3),3,IF(AND(AL120=1,AN120=4),4,IF(AND(AL120=1,AN120=5),5,IF(AND(AL120=2,AN120=1),6,IF(AND(AL120=2,AN120=2),7,IF(AND(AL120=2,AN120=3),8,IF(AND(AL120=2,AN120=4),9,IF(AND(AL120=2,AN120=5),10,IF(AND(AL120=3,AN120=1),11,IF(AND(AL120=3,AN120=2),12,IF(AND(AL120=3,AN120=3),13,IF(AND(AL120=3,AN120=4),14,IF(AND(AL120=3,AN120=5),15,IF(AND(AL120=4,AN120=1),16,IF(AND(AL120=4,AN120=2),17,IF(AND(AL120=4,AN120=3),18,IF(AND(AL120=4,AN120=4),19,IF(AND(AL120=4,AN120=5),20,IF(AND(AL120=5,AN120=1),21,IF(AND(AL120=5,AN120=2),22,IF(AND(AL120=5,AN120=3),23,IF(AND(AL120=5,AN120=4),24,IF(AND(AL120=5,AN120=5),25,"")))))))))))))))))))))))))</f>
        <v/>
      </c>
      <c r="B120" s="158">
        <f>IF(A120="","",(COUNTIF($A$10:A120,A120))/100)</f>
        <v/>
      </c>
      <c r="C120" s="158">
        <f>IFERROR(A120+B120,"")</f>
        <v/>
      </c>
      <c r="D120" s="580" t="n">
        <v>71</v>
      </c>
      <c r="E120" s="679" t="n"/>
      <c r="F120" s="679" t="n"/>
      <c r="G120" s="679" t="n"/>
      <c r="H120" s="679" t="n"/>
      <c r="I120" s="681" t="n"/>
      <c r="J120" s="679" t="n"/>
      <c r="K120" s="681" t="n"/>
      <c r="L120" s="681" t="n"/>
      <c r="M120" s="681" t="n"/>
      <c r="N120" s="681" t="n"/>
      <c r="O120" s="681" t="n"/>
      <c r="P120" s="548">
        <f>IF(OR(I120="",M120=""),"",I120*M120)</f>
        <v/>
      </c>
      <c r="Q120" s="679" t="n"/>
      <c r="R120" s="679" t="n"/>
      <c r="S120" s="679" t="n"/>
      <c r="T120" s="679" t="n"/>
      <c r="U120" s="681" t="n"/>
      <c r="V120" s="681" t="n"/>
      <c r="W120" s="681" t="n"/>
      <c r="X120" s="681">
        <f>IF(AND(U120="PREVENTIVO",V120="AUTOMÁTICO"),"50%",IF(AND(U120="PREVENTIVO",V120="MANUAL"),"40%",IF(AND(U120="DETECTIVO",V120="AUTOMÁTICO"),"40%",IF(AND(U120="DETECTIVO",V120="MANUAL"),"30%",IF(AND(U120="CORRECTIVO",V120="AUTOMÁTICO"),"35%",IF(AND(U120="CORRECTIVO",V120="MANUAL"),"25%",""))))))</f>
        <v/>
      </c>
      <c r="Y120" s="549" t="n"/>
      <c r="Z120" s="241">
        <f>IFERROR(IF(Y120="","",IF(Y120&lt;=0.2,"MUY BAJA",IF(Y120&lt;=0.4,"BAJA",IF(Y120&lt;=0.6,"MEDIA",IF(Y120&lt;=0.8,"ALTA",IF(Y120=1,"MUY ALTA")))))),"")</f>
        <v/>
      </c>
      <c r="AA120" s="679" t="n"/>
      <c r="AB120" s="241">
        <f>IFERROR(IF(AA120="","",IF(AA120&lt;=0.2,"LEVE",IF(AA120&lt;=0.4,"MENOR",IF(AA120&lt;=0.6,"MODERADO",IF(AA120&lt;=0.8,"MAYOR",IF(AA120=1,"CATASTRÓFICO")))))),"")</f>
        <v/>
      </c>
      <c r="AC120" s="245" t="n"/>
      <c r="AD120" s="679" t="n"/>
      <c r="AE120" s="679" t="n"/>
      <c r="AF120" s="679" t="n"/>
      <c r="AG120" s="679" t="n"/>
      <c r="AH120" s="447" t="n"/>
      <c r="AI120" s="447" t="n"/>
      <c r="AJ120" s="679" t="n"/>
      <c r="AK120" s="679" t="n"/>
      <c r="AL120" s="679">
        <f>IF(Y120="","",IF(Y120&gt;=90,I120-2,IF(Y120&gt;=70,I120-1,I120)))</f>
        <v/>
      </c>
      <c r="AM120" s="679">
        <f>IF(Z120="","",IF(Z120&gt;=90,J120-2,IF(Z120&gt;=70,J120-1,J120)))</f>
        <v/>
      </c>
      <c r="AN120" s="679" t="n"/>
      <c r="AO120" s="679" t="n"/>
      <c r="AP120" s="242" t="n"/>
      <c r="AQ120" s="243" t="n"/>
      <c r="AR120" s="679" t="n"/>
      <c r="AS120" s="243" t="n"/>
      <c r="AT120" s="679" t="n"/>
      <c r="AU120" s="243" t="n"/>
      <c r="AV120" s="679" t="n"/>
      <c r="AW120" s="243" t="n"/>
      <c r="AX120" s="679" t="n"/>
      <c r="AY120" s="243" t="n"/>
      <c r="AZ120" s="679" t="n"/>
      <c r="BA120" s="243" t="n"/>
      <c r="BB120" s="244" t="n"/>
      <c r="BC120" s="243" t="n"/>
      <c r="BD120" s="679" t="n"/>
      <c r="BM120" s="678" t="n"/>
      <c r="BN120" s="678" t="n"/>
      <c r="BO120" s="244" t="n"/>
    </row>
    <row r="121" hidden="1" ht="18.75" customHeight="1">
      <c r="A121" s="158">
        <f>IF(AND(AL121=1,AN121=1),1,IF(AND(AL121=1,AN121=2),2,IF(AND(AL121=1,AN121=3),3,IF(AND(AL121=1,AN121=4),4,IF(AND(AL121=1,AN121=5),5,IF(AND(AL121=2,AN121=1),6,IF(AND(AL121=2,AN121=2),7,IF(AND(AL121=2,AN121=3),8,IF(AND(AL121=2,AN121=4),9,IF(AND(AL121=2,AN121=5),10,IF(AND(AL121=3,AN121=1),11,IF(AND(AL121=3,AN121=2),12,IF(AND(AL121=3,AN121=3),13,IF(AND(AL121=3,AN121=4),14,IF(AND(AL121=3,AN121=5),15,IF(AND(AL121=4,AN121=1),16,IF(AND(AL121=4,AN121=2),17,IF(AND(AL121=4,AN121=3),18,IF(AND(AL121=4,AN121=4),19,IF(AND(AL121=4,AN121=5),20,IF(AND(AL121=5,AN121=1),21,IF(AND(AL121=5,AN121=2),22,IF(AND(AL121=5,AN121=3),23,IF(AND(AL121=5,AN121=4),24,IF(AND(AL121=5,AN121=5),25,"")))))))))))))))))))))))))</f>
        <v/>
      </c>
      <c r="B121" s="158">
        <f>IF(A121="","",(COUNTIF($A$10:A121,A121))/100)</f>
        <v/>
      </c>
      <c r="C121" s="158">
        <f>IFERROR(A121+B121,"")</f>
        <v/>
      </c>
      <c r="D121" s="580" t="n">
        <v>72</v>
      </c>
      <c r="E121" s="679" t="n"/>
      <c r="F121" s="679" t="n"/>
      <c r="G121" s="679" t="n"/>
      <c r="H121" s="679" t="n"/>
      <c r="I121" s="681" t="n"/>
      <c r="J121" s="679" t="n"/>
      <c r="K121" s="681" t="n"/>
      <c r="L121" s="681" t="n"/>
      <c r="M121" s="681" t="n"/>
      <c r="N121" s="681" t="n"/>
      <c r="O121" s="681" t="n"/>
      <c r="P121" s="548">
        <f>IF(OR(I121="",M121=""),"",I121*M121)</f>
        <v/>
      </c>
      <c r="Q121" s="679" t="n"/>
      <c r="R121" s="679" t="n"/>
      <c r="S121" s="679" t="n"/>
      <c r="T121" s="679" t="n"/>
      <c r="U121" s="681" t="n"/>
      <c r="V121" s="681" t="n"/>
      <c r="W121" s="681" t="n"/>
      <c r="X121" s="681">
        <f>IF(AND(U121="PREVENTIVO",V121="AUTOMÁTICO"),"50%",IF(AND(U121="PREVENTIVO",V121="MANUAL"),"40%",IF(AND(U121="DETECTIVO",V121="AUTOMÁTICO"),"40%",IF(AND(U121="DETECTIVO",V121="MANUAL"),"30%",IF(AND(U121="CORRECTIVO",V121="AUTOMÁTICO"),"35%",IF(AND(U121="CORRECTIVO",V121="MANUAL"),"25%",""))))))</f>
        <v/>
      </c>
      <c r="Y121" s="549" t="n"/>
      <c r="Z121" s="241">
        <f>IFERROR(IF(Y121="","",IF(Y121&lt;=0.2,"MUY BAJA",IF(Y121&lt;=0.4,"BAJA",IF(Y121&lt;=0.6,"MEDIA",IF(Y121&lt;=0.8,"ALTA",IF(Y121=1,"MUY ALTA")))))),"")</f>
        <v/>
      </c>
      <c r="AA121" s="679" t="n"/>
      <c r="AB121" s="241">
        <f>IFERROR(IF(AA121="","",IF(AA121&lt;=0.2,"LEVE",IF(AA121&lt;=0.4,"MENOR",IF(AA121&lt;=0.6,"MODERADO",IF(AA121&lt;=0.8,"MAYOR",IF(AA121=1,"CATASTRÓFICO")))))),"")</f>
        <v/>
      </c>
      <c r="AC121" s="245" t="n"/>
      <c r="AD121" s="679" t="n"/>
      <c r="AE121" s="679" t="n"/>
      <c r="AF121" s="679" t="n"/>
      <c r="AG121" s="679" t="n"/>
      <c r="AH121" s="447" t="n"/>
      <c r="AI121" s="447" t="n"/>
      <c r="AJ121" s="679" t="n"/>
      <c r="AK121" s="679" t="n"/>
      <c r="AL121" s="679">
        <f>IF(Y121="","",IF(Y121&gt;=90,I121-2,IF(Y121&gt;=70,I121-1,I121)))</f>
        <v/>
      </c>
      <c r="AM121" s="679">
        <f>IF(Z121="","",IF(Z121&gt;=90,J121-2,IF(Z121&gt;=70,J121-1,J121)))</f>
        <v/>
      </c>
      <c r="AN121" s="679" t="n"/>
      <c r="AO121" s="679" t="n"/>
      <c r="AP121" s="242" t="n"/>
      <c r="AQ121" s="243" t="n"/>
      <c r="AR121" s="679" t="n"/>
      <c r="AS121" s="243" t="n"/>
      <c r="AT121" s="679" t="n"/>
      <c r="AU121" s="243" t="n"/>
      <c r="AV121" s="679" t="n"/>
      <c r="AW121" s="243" t="n"/>
      <c r="AX121" s="679" t="n"/>
      <c r="AY121" s="243" t="n"/>
      <c r="AZ121" s="679" t="n"/>
      <c r="BA121" s="243" t="n"/>
      <c r="BB121" s="244" t="n"/>
      <c r="BC121" s="243" t="n"/>
      <c r="BD121" s="679" t="n"/>
      <c r="BE121" s="515" t="n"/>
      <c r="BF121" s="515" t="n"/>
      <c r="BM121" s="678" t="n"/>
      <c r="BN121" s="678" t="n"/>
      <c r="BO121" s="244" t="n"/>
    </row>
    <row r="122" hidden="1" ht="18.75" customHeight="1">
      <c r="A122" s="158">
        <f>IF(AND(AL122=1,AN122=1),1,IF(AND(AL122=1,AN122=2),2,IF(AND(AL122=1,AN122=3),3,IF(AND(AL122=1,AN122=4),4,IF(AND(AL122=1,AN122=5),5,IF(AND(AL122=2,AN122=1),6,IF(AND(AL122=2,AN122=2),7,IF(AND(AL122=2,AN122=3),8,IF(AND(AL122=2,AN122=4),9,IF(AND(AL122=2,AN122=5),10,IF(AND(AL122=3,AN122=1),11,IF(AND(AL122=3,AN122=2),12,IF(AND(AL122=3,AN122=3),13,IF(AND(AL122=3,AN122=4),14,IF(AND(AL122=3,AN122=5),15,IF(AND(AL122=4,AN122=1),16,IF(AND(AL122=4,AN122=2),17,IF(AND(AL122=4,AN122=3),18,IF(AND(AL122=4,AN122=4),19,IF(AND(AL122=4,AN122=5),20,IF(AND(AL122=5,AN122=1),21,IF(AND(AL122=5,AN122=2),22,IF(AND(AL122=5,AN122=3),23,IF(AND(AL122=5,AN122=4),24,IF(AND(AL122=5,AN122=5),25,"")))))))))))))))))))))))))</f>
        <v/>
      </c>
      <c r="B122" s="158">
        <f>IF(A122="","",(COUNTIF($A$10:A122,A122))/100)</f>
        <v/>
      </c>
      <c r="C122" s="158">
        <f>IFERROR(A122+B122,"")</f>
        <v/>
      </c>
      <c r="D122" s="580" t="n">
        <v>73</v>
      </c>
      <c r="E122" s="679" t="n"/>
      <c r="F122" s="679" t="n"/>
      <c r="G122" s="679" t="n"/>
      <c r="H122" s="679" t="n"/>
      <c r="I122" s="681" t="n"/>
      <c r="J122" s="679" t="n"/>
      <c r="K122" s="681" t="n"/>
      <c r="L122" s="681" t="n"/>
      <c r="M122" s="681" t="n"/>
      <c r="N122" s="681" t="n"/>
      <c r="O122" s="681" t="n"/>
      <c r="P122" s="548">
        <f>IF(OR(I122="",M122=""),"",I122*M122)</f>
        <v/>
      </c>
      <c r="Q122" s="679" t="n"/>
      <c r="R122" s="679" t="n"/>
      <c r="S122" s="679" t="n"/>
      <c r="T122" s="679" t="n"/>
      <c r="U122" s="681" t="n"/>
      <c r="V122" s="681" t="n"/>
      <c r="W122" s="681" t="n"/>
      <c r="X122" s="681">
        <f>IF(AND(U122="PREVENTIVO",V122="AUTOMÁTICO"),"50%",IF(AND(U122="PREVENTIVO",V122="MANUAL"),"40%",IF(AND(U122="DETECTIVO",V122="AUTOMÁTICO"),"40%",IF(AND(U122="DETECTIVO",V122="MANUAL"),"30%",IF(AND(U122="CORRECTIVO",V122="AUTOMÁTICO"),"35%",IF(AND(U122="CORRECTIVO",V122="MANUAL"),"25%",""))))))</f>
        <v/>
      </c>
      <c r="Y122" s="549" t="n"/>
      <c r="Z122" s="241">
        <f>IFERROR(IF(Y122="","",IF(Y122&lt;=0.2,"MUY BAJA",IF(Y122&lt;=0.4,"BAJA",IF(Y122&lt;=0.6,"MEDIA",IF(Y122&lt;=0.8,"ALTA",IF(Y122=1,"MUY ALTA")))))),"")</f>
        <v/>
      </c>
      <c r="AA122" s="679" t="n"/>
      <c r="AB122" s="241">
        <f>IFERROR(IF(AA122="","",IF(AA122&lt;=0.2,"LEVE",IF(AA122&lt;=0.4,"MENOR",IF(AA122&lt;=0.6,"MODERADO",IF(AA122&lt;=0.8,"MAYOR",IF(AA122=1,"CATASTRÓFICO")))))),"")</f>
        <v/>
      </c>
      <c r="AC122" s="245" t="n"/>
      <c r="AD122" s="679" t="n"/>
      <c r="AE122" s="679" t="n"/>
      <c r="AF122" s="679" t="n"/>
      <c r="AG122" s="679" t="n"/>
      <c r="AH122" s="447" t="n"/>
      <c r="AI122" s="447" t="n"/>
      <c r="AJ122" s="679" t="n"/>
      <c r="AK122" s="679" t="n"/>
      <c r="AL122" s="679">
        <f>IF(Y122="","",IF(Y122&gt;=90,I122-2,IF(Y122&gt;=70,I122-1,I122)))</f>
        <v/>
      </c>
      <c r="AM122" s="679">
        <f>IF(Z122="","",IF(Z122&gt;=90,J122-2,IF(Z122&gt;=70,J122-1,J122)))</f>
        <v/>
      </c>
      <c r="AN122" s="679" t="n"/>
      <c r="AO122" s="679" t="n"/>
      <c r="AP122" s="242" t="n"/>
      <c r="AQ122" s="243" t="n"/>
      <c r="AR122" s="679" t="n"/>
      <c r="AS122" s="243" t="n"/>
      <c r="AT122" s="679" t="n"/>
      <c r="AU122" s="243" t="n"/>
      <c r="AV122" s="679" t="n"/>
      <c r="AW122" s="243" t="n"/>
      <c r="AX122" s="679" t="n"/>
      <c r="AY122" s="243" t="n"/>
      <c r="AZ122" s="679" t="n"/>
      <c r="BA122" s="243" t="n"/>
      <c r="BB122" s="244" t="n"/>
      <c r="BC122" s="243" t="n"/>
      <c r="BD122" s="679" t="n"/>
      <c r="BM122" s="678" t="n"/>
      <c r="BN122" s="678" t="n"/>
      <c r="BO122" s="244" t="n"/>
    </row>
    <row r="123" hidden="1" ht="18.75" customHeight="1">
      <c r="A123" s="158">
        <f>IF(AND(AL123=1,AN123=1),1,IF(AND(AL123=1,AN123=2),2,IF(AND(AL123=1,AN123=3),3,IF(AND(AL123=1,AN123=4),4,IF(AND(AL123=1,AN123=5),5,IF(AND(AL123=2,AN123=1),6,IF(AND(AL123=2,AN123=2),7,IF(AND(AL123=2,AN123=3),8,IF(AND(AL123=2,AN123=4),9,IF(AND(AL123=2,AN123=5),10,IF(AND(AL123=3,AN123=1),11,IF(AND(AL123=3,AN123=2),12,IF(AND(AL123=3,AN123=3),13,IF(AND(AL123=3,AN123=4),14,IF(AND(AL123=3,AN123=5),15,IF(AND(AL123=4,AN123=1),16,IF(AND(AL123=4,AN123=2),17,IF(AND(AL123=4,AN123=3),18,IF(AND(AL123=4,AN123=4),19,IF(AND(AL123=4,AN123=5),20,IF(AND(AL123=5,AN123=1),21,IF(AND(AL123=5,AN123=2),22,IF(AND(AL123=5,AN123=3),23,IF(AND(AL123=5,AN123=4),24,IF(AND(AL123=5,AN123=5),25,"")))))))))))))))))))))))))</f>
        <v/>
      </c>
      <c r="B123" s="158">
        <f>IF(A123="","",(COUNTIF($A$10:A123,A123))/100)</f>
        <v/>
      </c>
      <c r="C123" s="158">
        <f>IFERROR(A123+B123,"")</f>
        <v/>
      </c>
      <c r="D123" s="580" t="n">
        <v>74</v>
      </c>
      <c r="E123" s="679" t="n"/>
      <c r="F123" s="679" t="n"/>
      <c r="G123" s="679" t="n"/>
      <c r="H123" s="679" t="n"/>
      <c r="I123" s="681" t="n"/>
      <c r="J123" s="679" t="n"/>
      <c r="K123" s="681" t="n"/>
      <c r="L123" s="681" t="n"/>
      <c r="M123" s="681" t="n"/>
      <c r="N123" s="681" t="n"/>
      <c r="O123" s="681" t="n"/>
      <c r="P123" s="548">
        <f>IF(OR(I123="",M123=""),"",I123*M123)</f>
        <v/>
      </c>
      <c r="Q123" s="679" t="n"/>
      <c r="R123" s="679" t="n"/>
      <c r="S123" s="679" t="n"/>
      <c r="T123" s="679" t="n"/>
      <c r="U123" s="681" t="n"/>
      <c r="V123" s="681" t="n"/>
      <c r="W123" s="681" t="n"/>
      <c r="X123" s="681">
        <f>IF(AND(U123="PREVENTIVO",V123="AUTOMÁTICO"),"50%",IF(AND(U123="PREVENTIVO",V123="MANUAL"),"40%",IF(AND(U123="DETECTIVO",V123="AUTOMÁTICO"),"40%",IF(AND(U123="DETECTIVO",V123="MANUAL"),"30%",IF(AND(U123="CORRECTIVO",V123="AUTOMÁTICO"),"35%",IF(AND(U123="CORRECTIVO",V123="MANUAL"),"25%",""))))))</f>
        <v/>
      </c>
      <c r="Y123" s="549" t="n"/>
      <c r="Z123" s="241">
        <f>IFERROR(IF(Y123="","",IF(Y123&lt;=0.2,"MUY BAJA",IF(Y123&lt;=0.4,"BAJA",IF(Y123&lt;=0.6,"MEDIA",IF(Y123&lt;=0.8,"ALTA",IF(Y123=1,"MUY ALTA")))))),"")</f>
        <v/>
      </c>
      <c r="AA123" s="679" t="n"/>
      <c r="AB123" s="241">
        <f>IFERROR(IF(AA123="","",IF(AA123&lt;=0.2,"LEVE",IF(AA123&lt;=0.4,"MENOR",IF(AA123&lt;=0.6,"MODERADO",IF(AA123&lt;=0.8,"MAYOR",IF(AA123=1,"CATASTRÓFICO")))))),"")</f>
        <v/>
      </c>
      <c r="AC123" s="245" t="n"/>
      <c r="AD123" s="679" t="n"/>
      <c r="AE123" s="679" t="n"/>
      <c r="AF123" s="679" t="n"/>
      <c r="AG123" s="679" t="n"/>
      <c r="AH123" s="447" t="n"/>
      <c r="AI123" s="447" t="n"/>
      <c r="AJ123" s="679" t="n"/>
      <c r="AK123" s="679" t="n"/>
      <c r="AL123" s="679">
        <f>IF(Y123="","",IF(Y123&gt;=90,I123-2,IF(Y123&gt;=70,I123-1,I123)))</f>
        <v/>
      </c>
      <c r="AM123" s="679">
        <f>IF(Z123="","",IF(Z123&gt;=90,J123-2,IF(Z123&gt;=70,J123-1,J123)))</f>
        <v/>
      </c>
      <c r="AN123" s="679" t="n"/>
      <c r="AO123" s="679" t="n"/>
      <c r="AP123" s="242" t="n"/>
      <c r="AQ123" s="243" t="n"/>
      <c r="AR123" s="679" t="n"/>
      <c r="AS123" s="243" t="n"/>
      <c r="AT123" s="679" t="n"/>
      <c r="AU123" s="243" t="n"/>
      <c r="AV123" s="679" t="n"/>
      <c r="AW123" s="243" t="n"/>
      <c r="AX123" s="679" t="n"/>
      <c r="AY123" s="243" t="n"/>
      <c r="AZ123" s="679" t="n"/>
      <c r="BA123" s="243" t="n"/>
      <c r="BB123" s="244" t="n"/>
      <c r="BC123" s="243" t="n"/>
      <c r="BD123" s="679" t="n"/>
      <c r="BM123" s="678" t="n"/>
      <c r="BN123" s="678" t="n"/>
      <c r="BO123" s="244" t="n"/>
    </row>
    <row r="124" hidden="1" ht="18.75" customHeight="1">
      <c r="A124" s="158">
        <f>IF(AND(AL124=1,AN124=1),1,IF(AND(AL124=1,AN124=2),2,IF(AND(AL124=1,AN124=3),3,IF(AND(AL124=1,AN124=4),4,IF(AND(AL124=1,AN124=5),5,IF(AND(AL124=2,AN124=1),6,IF(AND(AL124=2,AN124=2),7,IF(AND(AL124=2,AN124=3),8,IF(AND(AL124=2,AN124=4),9,IF(AND(AL124=2,AN124=5),10,IF(AND(AL124=3,AN124=1),11,IF(AND(AL124=3,AN124=2),12,IF(AND(AL124=3,AN124=3),13,IF(AND(AL124=3,AN124=4),14,IF(AND(AL124=3,AN124=5),15,IF(AND(AL124=4,AN124=1),16,IF(AND(AL124=4,AN124=2),17,IF(AND(AL124=4,AN124=3),18,IF(AND(AL124=4,AN124=4),19,IF(AND(AL124=4,AN124=5),20,IF(AND(AL124=5,AN124=1),21,IF(AND(AL124=5,AN124=2),22,IF(AND(AL124=5,AN124=3),23,IF(AND(AL124=5,AN124=4),24,IF(AND(AL124=5,AN124=5),25,"")))))))))))))))))))))))))</f>
        <v/>
      </c>
      <c r="B124" s="158">
        <f>IF(A124="","",(COUNTIF($A$10:A124,A124))/100)</f>
        <v/>
      </c>
      <c r="C124" s="158">
        <f>IFERROR(A124+B124,"")</f>
        <v/>
      </c>
      <c r="D124" s="580" t="n">
        <v>75</v>
      </c>
      <c r="E124" s="679" t="n"/>
      <c r="F124" s="679" t="n"/>
      <c r="G124" s="679" t="n"/>
      <c r="H124" s="679" t="n"/>
      <c r="I124" s="681" t="n"/>
      <c r="J124" s="679" t="n"/>
      <c r="K124" s="681" t="n"/>
      <c r="L124" s="681" t="n"/>
      <c r="M124" s="681" t="n"/>
      <c r="N124" s="681" t="n"/>
      <c r="O124" s="681" t="n"/>
      <c r="P124" s="548">
        <f>IF(OR(I124="",M124=""),"",I124*M124)</f>
        <v/>
      </c>
      <c r="Q124" s="679" t="n"/>
      <c r="R124" s="679" t="n"/>
      <c r="S124" s="679" t="n"/>
      <c r="T124" s="679" t="n"/>
      <c r="U124" s="681" t="n"/>
      <c r="V124" s="681" t="n"/>
      <c r="W124" s="681" t="n"/>
      <c r="X124" s="681">
        <f>IF(AND(U124="PREVENTIVO",V124="AUTOMÁTICO"),"50%",IF(AND(U124="PREVENTIVO",V124="MANUAL"),"40%",IF(AND(U124="DETECTIVO",V124="AUTOMÁTICO"),"40%",IF(AND(U124="DETECTIVO",V124="MANUAL"),"30%",IF(AND(U124="CORRECTIVO",V124="AUTOMÁTICO"),"35%",IF(AND(U124="CORRECTIVO",V124="MANUAL"),"25%",""))))))</f>
        <v/>
      </c>
      <c r="Y124" s="549" t="n"/>
      <c r="Z124" s="241">
        <f>IFERROR(IF(Y124="","",IF(Y124&lt;=0.2,"MUY BAJA",IF(Y124&lt;=0.4,"BAJA",IF(Y124&lt;=0.6,"MEDIA",IF(Y124&lt;=0.8,"ALTA",IF(Y124=1,"MUY ALTA")))))),"")</f>
        <v/>
      </c>
      <c r="AA124" s="679" t="n"/>
      <c r="AB124" s="241">
        <f>IFERROR(IF(AA124="","",IF(AA124&lt;=0.2,"LEVE",IF(AA124&lt;=0.4,"MENOR",IF(AA124&lt;=0.6,"MODERADO",IF(AA124&lt;=0.8,"MAYOR",IF(AA124=1,"CATASTRÓFICO")))))),"")</f>
        <v/>
      </c>
      <c r="AC124" s="245" t="n"/>
      <c r="AD124" s="679" t="n"/>
      <c r="AE124" s="679" t="n"/>
      <c r="AF124" s="679" t="n"/>
      <c r="AG124" s="679" t="n"/>
      <c r="AH124" s="447" t="n"/>
      <c r="AI124" s="447" t="n"/>
      <c r="AJ124" s="679" t="n"/>
      <c r="AK124" s="679" t="n"/>
      <c r="AL124" s="679">
        <f>IF(Y124="","",IF(Y124&gt;=90,I124-2,IF(Y124&gt;=70,I124-1,I124)))</f>
        <v/>
      </c>
      <c r="AM124" s="679">
        <f>IF(Z124="","",IF(Z124&gt;=90,J124-2,IF(Z124&gt;=70,J124-1,J124)))</f>
        <v/>
      </c>
      <c r="AN124" s="679" t="n"/>
      <c r="AO124" s="679" t="n"/>
      <c r="AP124" s="242" t="n"/>
      <c r="AQ124" s="243" t="n"/>
      <c r="AR124" s="679" t="n"/>
      <c r="AS124" s="243" t="n"/>
      <c r="AT124" s="679" t="n"/>
      <c r="AU124" s="243" t="n"/>
      <c r="AV124" s="679" t="n"/>
      <c r="AW124" s="243" t="n"/>
      <c r="AX124" s="679" t="n"/>
      <c r="AY124" s="243" t="n"/>
      <c r="AZ124" s="679" t="n"/>
      <c r="BA124" s="243" t="n"/>
      <c r="BB124" s="244" t="n"/>
      <c r="BC124" s="243" t="n"/>
      <c r="BD124" s="679" t="n"/>
      <c r="BM124" s="678" t="n"/>
      <c r="BN124" s="678" t="n"/>
      <c r="BO124" s="244" t="n"/>
    </row>
    <row r="125" hidden="1" ht="18.75" customHeight="1">
      <c r="A125" s="158">
        <f>IF(AND(AL125=1,AN125=1),1,IF(AND(AL125=1,AN125=2),2,IF(AND(AL125=1,AN125=3),3,IF(AND(AL125=1,AN125=4),4,IF(AND(AL125=1,AN125=5),5,IF(AND(AL125=2,AN125=1),6,IF(AND(AL125=2,AN125=2),7,IF(AND(AL125=2,AN125=3),8,IF(AND(AL125=2,AN125=4),9,IF(AND(AL125=2,AN125=5),10,IF(AND(AL125=3,AN125=1),11,IF(AND(AL125=3,AN125=2),12,IF(AND(AL125=3,AN125=3),13,IF(AND(AL125=3,AN125=4),14,IF(AND(AL125=3,AN125=5),15,IF(AND(AL125=4,AN125=1),16,IF(AND(AL125=4,AN125=2),17,IF(AND(AL125=4,AN125=3),18,IF(AND(AL125=4,AN125=4),19,IF(AND(AL125=4,AN125=5),20,IF(AND(AL125=5,AN125=1),21,IF(AND(AL125=5,AN125=2),22,IF(AND(AL125=5,AN125=3),23,IF(AND(AL125=5,AN125=4),24,IF(AND(AL125=5,AN125=5),25,"")))))))))))))))))))))))))</f>
        <v/>
      </c>
      <c r="B125" s="158">
        <f>IF(A125="","",(COUNTIF($A$10:A125,A125))/100)</f>
        <v/>
      </c>
      <c r="C125" s="158">
        <f>IFERROR(A125+B125,"")</f>
        <v/>
      </c>
      <c r="D125" s="580" t="n">
        <v>76</v>
      </c>
      <c r="E125" s="679" t="n"/>
      <c r="F125" s="679" t="n"/>
      <c r="G125" s="679" t="n"/>
      <c r="H125" s="679" t="n"/>
      <c r="I125" s="681" t="n"/>
      <c r="J125" s="679" t="n"/>
      <c r="K125" s="681" t="n"/>
      <c r="L125" s="681" t="n"/>
      <c r="M125" s="681" t="n"/>
      <c r="N125" s="681" t="n"/>
      <c r="O125" s="681" t="n"/>
      <c r="P125" s="548">
        <f>IF(OR(I125="",M125=""),"",I125*M125)</f>
        <v/>
      </c>
      <c r="Q125" s="679" t="n"/>
      <c r="R125" s="679" t="n"/>
      <c r="S125" s="679" t="n"/>
      <c r="T125" s="679" t="n"/>
      <c r="U125" s="681" t="n"/>
      <c r="V125" s="681" t="n"/>
      <c r="W125" s="681" t="n"/>
      <c r="X125" s="681">
        <f>IF(AND(U125="PREVENTIVO",V125="AUTOMÁTICO"),"50%",IF(AND(U125="PREVENTIVO",V125="MANUAL"),"40%",IF(AND(U125="DETECTIVO",V125="AUTOMÁTICO"),"40%",IF(AND(U125="DETECTIVO",V125="MANUAL"),"30%",IF(AND(U125="CORRECTIVO",V125="AUTOMÁTICO"),"35%",IF(AND(U125="CORRECTIVO",V125="MANUAL"),"25%",""))))))</f>
        <v/>
      </c>
      <c r="Y125" s="549" t="n"/>
      <c r="Z125" s="241">
        <f>IFERROR(IF(Y125="","",IF(Y125&lt;=0.2,"MUY BAJA",IF(Y125&lt;=0.4,"BAJA",IF(Y125&lt;=0.6,"MEDIA",IF(Y125&lt;=0.8,"ALTA",IF(Y125=1,"MUY ALTA")))))),"")</f>
        <v/>
      </c>
      <c r="AA125" s="679" t="n"/>
      <c r="AB125" s="241">
        <f>IFERROR(IF(AA125="","",IF(AA125&lt;=0.2,"LEVE",IF(AA125&lt;=0.4,"MENOR",IF(AA125&lt;=0.6,"MODERADO",IF(AA125&lt;=0.8,"MAYOR",IF(AA125=1,"CATASTRÓFICO")))))),"")</f>
        <v/>
      </c>
      <c r="AC125" s="245" t="n"/>
      <c r="AD125" s="679" t="n"/>
      <c r="AE125" s="679" t="n"/>
      <c r="AF125" s="679" t="n"/>
      <c r="AG125" s="679" t="n"/>
      <c r="AH125" s="447" t="n"/>
      <c r="AI125" s="447" t="n"/>
      <c r="AJ125" s="679" t="n"/>
      <c r="AK125" s="679" t="n"/>
      <c r="AL125" s="679">
        <f>IF(Y125="","",IF(Y125&gt;=90,I125-2,IF(Y125&gt;=70,I125-1,I125)))</f>
        <v/>
      </c>
      <c r="AM125" s="679">
        <f>IF(Z125="","",IF(Z125&gt;=90,J125-2,IF(Z125&gt;=70,J125-1,J125)))</f>
        <v/>
      </c>
      <c r="AN125" s="679" t="n"/>
      <c r="AO125" s="679" t="n"/>
      <c r="AP125" s="242" t="n"/>
      <c r="AQ125" s="243" t="n"/>
      <c r="AR125" s="679" t="n"/>
      <c r="AS125" s="243" t="n"/>
      <c r="AT125" s="679" t="n"/>
      <c r="AU125" s="243" t="n"/>
      <c r="AV125" s="679" t="n"/>
      <c r="AW125" s="243" t="n"/>
      <c r="AX125" s="679" t="n"/>
      <c r="AY125" s="243" t="n"/>
      <c r="AZ125" s="679" t="n"/>
      <c r="BA125" s="243" t="n"/>
      <c r="BB125" s="244" t="n"/>
      <c r="BC125" s="243" t="n"/>
      <c r="BD125" s="679" t="n"/>
      <c r="BM125" s="678" t="n"/>
      <c r="BN125" s="678" t="n"/>
      <c r="BO125" s="244" t="n"/>
    </row>
    <row r="126" hidden="1" ht="18.75" customHeight="1">
      <c r="A126" s="158">
        <f>IF(AND(AL126=1,AN126=1),1,IF(AND(AL126=1,AN126=2),2,IF(AND(AL126=1,AN126=3),3,IF(AND(AL126=1,AN126=4),4,IF(AND(AL126=1,AN126=5),5,IF(AND(AL126=2,AN126=1),6,IF(AND(AL126=2,AN126=2),7,IF(AND(AL126=2,AN126=3),8,IF(AND(AL126=2,AN126=4),9,IF(AND(AL126=2,AN126=5),10,IF(AND(AL126=3,AN126=1),11,IF(AND(AL126=3,AN126=2),12,IF(AND(AL126=3,AN126=3),13,IF(AND(AL126=3,AN126=4),14,IF(AND(AL126=3,AN126=5),15,IF(AND(AL126=4,AN126=1),16,IF(AND(AL126=4,AN126=2),17,IF(AND(AL126=4,AN126=3),18,IF(AND(AL126=4,AN126=4),19,IF(AND(AL126=4,AN126=5),20,IF(AND(AL126=5,AN126=1),21,IF(AND(AL126=5,AN126=2),22,IF(AND(AL126=5,AN126=3),23,IF(AND(AL126=5,AN126=4),24,IF(AND(AL126=5,AN126=5),25,"")))))))))))))))))))))))))</f>
        <v/>
      </c>
      <c r="B126" s="158">
        <f>IF(A126="","",(COUNTIF($A$10:A126,A126))/100)</f>
        <v/>
      </c>
      <c r="C126" s="158">
        <f>IFERROR(A126+B126,"")</f>
        <v/>
      </c>
      <c r="D126" s="580" t="n">
        <v>77</v>
      </c>
      <c r="E126" s="679" t="n"/>
      <c r="F126" s="679" t="n"/>
      <c r="G126" s="679" t="n"/>
      <c r="H126" s="679" t="n"/>
      <c r="I126" s="681" t="n"/>
      <c r="J126" s="679" t="n"/>
      <c r="K126" s="681" t="n"/>
      <c r="L126" s="681" t="n"/>
      <c r="M126" s="681" t="n"/>
      <c r="N126" s="681" t="n"/>
      <c r="O126" s="681" t="n"/>
      <c r="P126" s="548">
        <f>IF(OR(I126="",M126=""),"",I126*M126)</f>
        <v/>
      </c>
      <c r="Q126" s="679" t="n"/>
      <c r="R126" s="679" t="n"/>
      <c r="S126" s="679" t="n"/>
      <c r="T126" s="679" t="n"/>
      <c r="U126" s="681" t="n"/>
      <c r="V126" s="681" t="n"/>
      <c r="W126" s="681" t="n"/>
      <c r="X126" s="681">
        <f>IF(AND(U126="PREVENTIVO",V126="AUTOMÁTICO"),"50%",IF(AND(U126="PREVENTIVO",V126="MANUAL"),"40%",IF(AND(U126="DETECTIVO",V126="AUTOMÁTICO"),"40%",IF(AND(U126="DETECTIVO",V126="MANUAL"),"30%",IF(AND(U126="CORRECTIVO",V126="AUTOMÁTICO"),"35%",IF(AND(U126="CORRECTIVO",V126="MANUAL"),"25%",""))))))</f>
        <v/>
      </c>
      <c r="Y126" s="549" t="n"/>
      <c r="Z126" s="241">
        <f>IFERROR(IF(Y126="","",IF(Y126&lt;=0.2,"MUY BAJA",IF(Y126&lt;=0.4,"BAJA",IF(Y126&lt;=0.6,"MEDIA",IF(Y126&lt;=0.8,"ALTA",IF(Y126=1,"MUY ALTA")))))),"")</f>
        <v/>
      </c>
      <c r="AA126" s="679" t="n"/>
      <c r="AB126" s="241">
        <f>IFERROR(IF(AA126="","",IF(AA126&lt;=0.2,"LEVE",IF(AA126&lt;=0.4,"MENOR",IF(AA126&lt;=0.6,"MODERADO",IF(AA126&lt;=0.8,"MAYOR",IF(AA126=1,"CATASTRÓFICO")))))),"")</f>
        <v/>
      </c>
      <c r="AC126" s="245" t="n"/>
      <c r="AD126" s="679" t="n"/>
      <c r="AE126" s="679" t="n"/>
      <c r="AF126" s="679" t="n"/>
      <c r="AG126" s="679" t="n"/>
      <c r="AH126" s="447" t="n"/>
      <c r="AI126" s="447" t="n"/>
      <c r="AJ126" s="679" t="n"/>
      <c r="AK126" s="679" t="n"/>
      <c r="AL126" s="679">
        <f>IF(Y126="","",IF(Y126&gt;=90,I126-2,IF(Y126&gt;=70,I126-1,I126)))</f>
        <v/>
      </c>
      <c r="AM126" s="679">
        <f>IF(Z126="","",IF(Z126&gt;=90,J126-2,IF(Z126&gt;=70,J126-1,J126)))</f>
        <v/>
      </c>
      <c r="AN126" s="679" t="n"/>
      <c r="AO126" s="679" t="n"/>
      <c r="AP126" s="242" t="n"/>
      <c r="AQ126" s="243" t="n"/>
      <c r="AR126" s="679" t="n"/>
      <c r="AS126" s="243" t="n"/>
      <c r="AT126" s="679" t="n"/>
      <c r="AU126" s="243" t="n"/>
      <c r="AV126" s="679" t="n"/>
      <c r="AW126" s="243" t="n"/>
      <c r="AX126" s="679" t="n"/>
      <c r="AY126" s="243" t="n"/>
      <c r="AZ126" s="679" t="n"/>
      <c r="BA126" s="243" t="n"/>
      <c r="BB126" s="244" t="n"/>
      <c r="BC126" s="243" t="n"/>
      <c r="BD126" s="679" t="n"/>
      <c r="BE126" s="515" t="n"/>
      <c r="BF126" s="515" t="n"/>
      <c r="BM126" s="678" t="n"/>
      <c r="BN126" s="678" t="n"/>
      <c r="BO126" s="244" t="n"/>
    </row>
    <row r="127" hidden="1" ht="18.75" customHeight="1">
      <c r="A127" s="158">
        <f>IF(AND(AL127=1,AN127=1),1,IF(AND(AL127=1,AN127=2),2,IF(AND(AL127=1,AN127=3),3,IF(AND(AL127=1,AN127=4),4,IF(AND(AL127=1,AN127=5),5,IF(AND(AL127=2,AN127=1),6,IF(AND(AL127=2,AN127=2),7,IF(AND(AL127=2,AN127=3),8,IF(AND(AL127=2,AN127=4),9,IF(AND(AL127=2,AN127=5),10,IF(AND(AL127=3,AN127=1),11,IF(AND(AL127=3,AN127=2),12,IF(AND(AL127=3,AN127=3),13,IF(AND(AL127=3,AN127=4),14,IF(AND(AL127=3,AN127=5),15,IF(AND(AL127=4,AN127=1),16,IF(AND(AL127=4,AN127=2),17,IF(AND(AL127=4,AN127=3),18,IF(AND(AL127=4,AN127=4),19,IF(AND(AL127=4,AN127=5),20,IF(AND(AL127=5,AN127=1),21,IF(AND(AL127=5,AN127=2),22,IF(AND(AL127=5,AN127=3),23,IF(AND(AL127=5,AN127=4),24,IF(AND(AL127=5,AN127=5),25,"")))))))))))))))))))))))))</f>
        <v/>
      </c>
      <c r="B127" s="158">
        <f>IF(A127="","",(COUNTIF($A$10:A127,A127))/100)</f>
        <v/>
      </c>
      <c r="C127" s="158">
        <f>IFERROR(A127+B127,"")</f>
        <v/>
      </c>
      <c r="D127" s="580" t="n">
        <v>78</v>
      </c>
      <c r="E127" s="679" t="n"/>
      <c r="F127" s="679" t="n"/>
      <c r="G127" s="679" t="n"/>
      <c r="H127" s="679" t="n"/>
      <c r="I127" s="681" t="n"/>
      <c r="J127" s="679" t="n"/>
      <c r="K127" s="681" t="n"/>
      <c r="L127" s="681" t="n"/>
      <c r="M127" s="681" t="n"/>
      <c r="N127" s="681" t="n"/>
      <c r="O127" s="681" t="n"/>
      <c r="P127" s="548">
        <f>IF(OR(I127="",M127=""),"",I127*M127)</f>
        <v/>
      </c>
      <c r="Q127" s="679" t="n"/>
      <c r="R127" s="679" t="n"/>
      <c r="S127" s="679" t="n"/>
      <c r="T127" s="679" t="n"/>
      <c r="U127" s="681" t="n"/>
      <c r="V127" s="681" t="n"/>
      <c r="W127" s="681" t="n"/>
      <c r="X127" s="681">
        <f>IF(AND(U127="PREVENTIVO",V127="AUTOMÁTICO"),"50%",IF(AND(U127="PREVENTIVO",V127="MANUAL"),"40%",IF(AND(U127="DETECTIVO",V127="AUTOMÁTICO"),"40%",IF(AND(U127="DETECTIVO",V127="MANUAL"),"30%",IF(AND(U127="CORRECTIVO",V127="AUTOMÁTICO"),"35%",IF(AND(U127="CORRECTIVO",V127="MANUAL"),"25%",""))))))</f>
        <v/>
      </c>
      <c r="Y127" s="549" t="n"/>
      <c r="Z127" s="241">
        <f>IFERROR(IF(Y127="","",IF(Y127&lt;=0.2,"MUY BAJA",IF(Y127&lt;=0.4,"BAJA",IF(Y127&lt;=0.6,"MEDIA",IF(Y127&lt;=0.8,"ALTA",IF(Y127=1,"MUY ALTA")))))),"")</f>
        <v/>
      </c>
      <c r="AA127" s="679" t="n"/>
      <c r="AB127" s="241">
        <f>IFERROR(IF(AA127="","",IF(AA127&lt;=0.2,"LEVE",IF(AA127&lt;=0.4,"MENOR",IF(AA127&lt;=0.6,"MODERADO",IF(AA127&lt;=0.8,"MAYOR",IF(AA127=1,"CATASTRÓFICO")))))),"")</f>
        <v/>
      </c>
      <c r="AC127" s="245" t="n"/>
      <c r="AD127" s="679" t="n"/>
      <c r="AE127" s="679" t="n"/>
      <c r="AF127" s="679" t="n"/>
      <c r="AG127" s="679" t="n"/>
      <c r="AH127" s="447" t="n"/>
      <c r="AI127" s="447" t="n"/>
      <c r="AJ127" s="679" t="n"/>
      <c r="AK127" s="679" t="n"/>
      <c r="AL127" s="679">
        <f>IF(Y127="","",IF(Y127&gt;=90,I127-2,IF(Y127&gt;=70,I127-1,I127)))</f>
        <v/>
      </c>
      <c r="AM127" s="679">
        <f>IF(Z127="","",IF(Z127&gt;=90,J127-2,IF(Z127&gt;=70,J127-1,J127)))</f>
        <v/>
      </c>
      <c r="AN127" s="679" t="n"/>
      <c r="AO127" s="679" t="n"/>
      <c r="AP127" s="242" t="n"/>
      <c r="AQ127" s="243" t="n"/>
      <c r="AR127" s="679" t="n"/>
      <c r="AS127" s="243" t="n"/>
      <c r="AT127" s="679" t="n"/>
      <c r="AU127" s="243" t="n"/>
      <c r="AV127" s="679" t="n"/>
      <c r="AW127" s="243" t="n"/>
      <c r="AX127" s="679" t="n"/>
      <c r="AY127" s="243" t="n"/>
      <c r="AZ127" s="679" t="n"/>
      <c r="BA127" s="243" t="n"/>
      <c r="BB127" s="244" t="n"/>
      <c r="BC127" s="243" t="n"/>
      <c r="BD127" s="679" t="n"/>
      <c r="BM127" s="678" t="n"/>
      <c r="BN127" s="678" t="n"/>
      <c r="BO127" s="244" t="n"/>
    </row>
    <row r="128" hidden="1" ht="18.75" customHeight="1">
      <c r="A128" s="158">
        <f>IF(AND(AL128=1,AN128=1),1,IF(AND(AL128=1,AN128=2),2,IF(AND(AL128=1,AN128=3),3,IF(AND(AL128=1,AN128=4),4,IF(AND(AL128=1,AN128=5),5,IF(AND(AL128=2,AN128=1),6,IF(AND(AL128=2,AN128=2),7,IF(AND(AL128=2,AN128=3),8,IF(AND(AL128=2,AN128=4),9,IF(AND(AL128=2,AN128=5),10,IF(AND(AL128=3,AN128=1),11,IF(AND(AL128=3,AN128=2),12,IF(AND(AL128=3,AN128=3),13,IF(AND(AL128=3,AN128=4),14,IF(AND(AL128=3,AN128=5),15,IF(AND(AL128=4,AN128=1),16,IF(AND(AL128=4,AN128=2),17,IF(AND(AL128=4,AN128=3),18,IF(AND(AL128=4,AN128=4),19,IF(AND(AL128=4,AN128=5),20,IF(AND(AL128=5,AN128=1),21,IF(AND(AL128=5,AN128=2),22,IF(AND(AL128=5,AN128=3),23,IF(AND(AL128=5,AN128=4),24,IF(AND(AL128=5,AN128=5),25,"")))))))))))))))))))))))))</f>
        <v/>
      </c>
      <c r="B128" s="158">
        <f>IF(A128="","",(COUNTIF($A$10:A128,A128))/100)</f>
        <v/>
      </c>
      <c r="C128" s="158">
        <f>IFERROR(A128+B128,"")</f>
        <v/>
      </c>
      <c r="D128" s="580" t="n">
        <v>79</v>
      </c>
      <c r="E128" s="679" t="n"/>
      <c r="F128" s="679" t="n"/>
      <c r="G128" s="679" t="n"/>
      <c r="H128" s="679" t="n"/>
      <c r="I128" s="681" t="n"/>
      <c r="J128" s="679" t="n"/>
      <c r="K128" s="681" t="n"/>
      <c r="L128" s="681" t="n"/>
      <c r="M128" s="681" t="n"/>
      <c r="N128" s="681" t="n"/>
      <c r="O128" s="681" t="n"/>
      <c r="P128" s="548">
        <f>IF(OR(I128="",M128=""),"",I128*M128)</f>
        <v/>
      </c>
      <c r="Q128" s="679" t="n"/>
      <c r="R128" s="679" t="n"/>
      <c r="S128" s="679" t="n"/>
      <c r="T128" s="679" t="n"/>
      <c r="U128" s="681" t="n"/>
      <c r="V128" s="681" t="n"/>
      <c r="W128" s="681" t="n"/>
      <c r="X128" s="681">
        <f>IF(AND(U128="PREVENTIVO",V128="AUTOMÁTICO"),"50%",IF(AND(U128="PREVENTIVO",V128="MANUAL"),"40%",IF(AND(U128="DETECTIVO",V128="AUTOMÁTICO"),"40%",IF(AND(U128="DETECTIVO",V128="MANUAL"),"30%",IF(AND(U128="CORRECTIVO",V128="AUTOMÁTICO"),"35%",IF(AND(U128="CORRECTIVO",V128="MANUAL"),"25%",""))))))</f>
        <v/>
      </c>
      <c r="Y128" s="549" t="n"/>
      <c r="Z128" s="241">
        <f>IFERROR(IF(Y128="","",IF(Y128&lt;=0.2,"MUY BAJA",IF(Y128&lt;=0.4,"BAJA",IF(Y128&lt;=0.6,"MEDIA",IF(Y128&lt;=0.8,"ALTA",IF(Y128=1,"MUY ALTA")))))),"")</f>
        <v/>
      </c>
      <c r="AA128" s="679" t="n"/>
      <c r="AB128" s="241">
        <f>IFERROR(IF(AA128="","",IF(AA128&lt;=0.2,"LEVE",IF(AA128&lt;=0.4,"MENOR",IF(AA128&lt;=0.6,"MODERADO",IF(AA128&lt;=0.8,"MAYOR",IF(AA128=1,"CATASTRÓFICO")))))),"")</f>
        <v/>
      </c>
      <c r="AC128" s="245" t="n"/>
      <c r="AD128" s="679" t="n"/>
      <c r="AE128" s="679" t="n"/>
      <c r="AF128" s="679" t="n"/>
      <c r="AG128" s="679" t="n"/>
      <c r="AH128" s="447" t="n"/>
      <c r="AI128" s="447" t="n"/>
      <c r="AJ128" s="679" t="n"/>
      <c r="AK128" s="679" t="n"/>
      <c r="AL128" s="679">
        <f>IF(Y128="","",IF(Y128&gt;=90,I128-2,IF(Y128&gt;=70,I128-1,I128)))</f>
        <v/>
      </c>
      <c r="AM128" s="679">
        <f>IF(Z128="","",IF(Z128&gt;=90,J128-2,IF(Z128&gt;=70,J128-1,J128)))</f>
        <v/>
      </c>
      <c r="AN128" s="679" t="n"/>
      <c r="AO128" s="679" t="n"/>
      <c r="AP128" s="242" t="n"/>
      <c r="AQ128" s="243" t="n"/>
      <c r="AR128" s="679" t="n"/>
      <c r="AS128" s="243" t="n"/>
      <c r="AT128" s="679" t="n"/>
      <c r="AU128" s="243" t="n"/>
      <c r="AV128" s="679" t="n"/>
      <c r="AW128" s="243" t="n"/>
      <c r="AX128" s="679" t="n"/>
      <c r="AY128" s="243" t="n"/>
      <c r="AZ128" s="679" t="n"/>
      <c r="BA128" s="243" t="n"/>
      <c r="BB128" s="244" t="n"/>
      <c r="BC128" s="243" t="n"/>
      <c r="BD128" s="679" t="n"/>
      <c r="BM128" s="678" t="n"/>
      <c r="BN128" s="678" t="n"/>
      <c r="BO128" s="244" t="n"/>
    </row>
    <row r="129" hidden="1" ht="18.75" customHeight="1">
      <c r="A129" s="158">
        <f>IF(AND(AL129=1,AN129=1),1,IF(AND(AL129=1,AN129=2),2,IF(AND(AL129=1,AN129=3),3,IF(AND(AL129=1,AN129=4),4,IF(AND(AL129=1,AN129=5),5,IF(AND(AL129=2,AN129=1),6,IF(AND(AL129=2,AN129=2),7,IF(AND(AL129=2,AN129=3),8,IF(AND(AL129=2,AN129=4),9,IF(AND(AL129=2,AN129=5),10,IF(AND(AL129=3,AN129=1),11,IF(AND(AL129=3,AN129=2),12,IF(AND(AL129=3,AN129=3),13,IF(AND(AL129=3,AN129=4),14,IF(AND(AL129=3,AN129=5),15,IF(AND(AL129=4,AN129=1),16,IF(AND(AL129=4,AN129=2),17,IF(AND(AL129=4,AN129=3),18,IF(AND(AL129=4,AN129=4),19,IF(AND(AL129=4,AN129=5),20,IF(AND(AL129=5,AN129=1),21,IF(AND(AL129=5,AN129=2),22,IF(AND(AL129=5,AN129=3),23,IF(AND(AL129=5,AN129=4),24,IF(AND(AL129=5,AN129=5),25,"")))))))))))))))))))))))))</f>
        <v/>
      </c>
      <c r="B129" s="158">
        <f>IF(A129="","",(COUNTIF($A$10:A129,A129))/100)</f>
        <v/>
      </c>
      <c r="C129" s="158">
        <f>IFERROR(A129+B129,"")</f>
        <v/>
      </c>
      <c r="D129" s="580" t="n">
        <v>80</v>
      </c>
      <c r="E129" s="679" t="n"/>
      <c r="F129" s="679" t="n"/>
      <c r="G129" s="679" t="n"/>
      <c r="H129" s="679" t="n"/>
      <c r="I129" s="681" t="n"/>
      <c r="J129" s="679" t="n"/>
      <c r="K129" s="681" t="n"/>
      <c r="L129" s="681" t="n"/>
      <c r="M129" s="681" t="n"/>
      <c r="N129" s="681" t="n"/>
      <c r="O129" s="681" t="n"/>
      <c r="P129" s="548">
        <f>IF(OR(I129="",M129=""),"",I129*M129)</f>
        <v/>
      </c>
      <c r="Q129" s="679" t="n"/>
      <c r="R129" s="679" t="n"/>
      <c r="S129" s="679" t="n"/>
      <c r="T129" s="679" t="n"/>
      <c r="U129" s="681" t="n"/>
      <c r="V129" s="681" t="n"/>
      <c r="W129" s="681" t="n"/>
      <c r="X129" s="681">
        <f>IF(AND(U129="PREVENTIVO",V129="AUTOMÁTICO"),"50%",IF(AND(U129="PREVENTIVO",V129="MANUAL"),"40%",IF(AND(U129="DETECTIVO",V129="AUTOMÁTICO"),"40%",IF(AND(U129="DETECTIVO",V129="MANUAL"),"30%",IF(AND(U129="CORRECTIVO",V129="AUTOMÁTICO"),"35%",IF(AND(U129="CORRECTIVO",V129="MANUAL"),"25%",""))))))</f>
        <v/>
      </c>
      <c r="Y129" s="549" t="n"/>
      <c r="Z129" s="241">
        <f>IFERROR(IF(Y129="","",IF(Y129&lt;=0.2,"MUY BAJA",IF(Y129&lt;=0.4,"BAJA",IF(Y129&lt;=0.6,"MEDIA",IF(Y129&lt;=0.8,"ALTA",IF(Y129=1,"MUY ALTA")))))),"")</f>
        <v/>
      </c>
      <c r="AA129" s="679" t="n"/>
      <c r="AB129" s="241">
        <f>IFERROR(IF(AA129="","",IF(AA129&lt;=0.2,"LEVE",IF(AA129&lt;=0.4,"MENOR",IF(AA129&lt;=0.6,"MODERADO",IF(AA129&lt;=0.8,"MAYOR",IF(AA129=1,"CATASTRÓFICO")))))),"")</f>
        <v/>
      </c>
      <c r="AC129" s="245" t="n"/>
      <c r="AD129" s="679" t="n"/>
      <c r="AE129" s="679" t="n"/>
      <c r="AF129" s="679" t="n"/>
      <c r="AG129" s="679" t="n"/>
      <c r="AH129" s="447" t="n"/>
      <c r="AI129" s="447" t="n"/>
      <c r="AJ129" s="679" t="n"/>
      <c r="AK129" s="679" t="n"/>
      <c r="AL129" s="679">
        <f>IF(Y129="","",IF(Y129&gt;=90,I129-2,IF(Y129&gt;=70,I129-1,I129)))</f>
        <v/>
      </c>
      <c r="AM129" s="679">
        <f>IF(Z129="","",IF(Z129&gt;=90,J129-2,IF(Z129&gt;=70,J129-1,J129)))</f>
        <v/>
      </c>
      <c r="AN129" s="679" t="n"/>
      <c r="AO129" s="679" t="n"/>
      <c r="AP129" s="242" t="n"/>
      <c r="AQ129" s="243" t="n"/>
      <c r="AR129" s="679" t="n"/>
      <c r="AS129" s="243" t="n"/>
      <c r="AT129" s="679" t="n"/>
      <c r="AU129" s="243" t="n"/>
      <c r="AV129" s="679" t="n"/>
      <c r="AW129" s="243" t="n"/>
      <c r="AX129" s="679" t="n"/>
      <c r="AY129" s="243" t="n"/>
      <c r="AZ129" s="679" t="n"/>
      <c r="BA129" s="243" t="n"/>
      <c r="BB129" s="244" t="n"/>
      <c r="BC129" s="243" t="n"/>
      <c r="BD129" s="679" t="n"/>
      <c r="BM129" s="678" t="n"/>
      <c r="BN129" s="678" t="n"/>
      <c r="BO129" s="244" t="n"/>
    </row>
    <row r="130" hidden="1" ht="18.75" customHeight="1">
      <c r="A130" s="158">
        <f>IF(AND(AL130=1,AN130=1),1,IF(AND(AL130=1,AN130=2),2,IF(AND(AL130=1,AN130=3),3,IF(AND(AL130=1,AN130=4),4,IF(AND(AL130=1,AN130=5),5,IF(AND(AL130=2,AN130=1),6,IF(AND(AL130=2,AN130=2),7,IF(AND(AL130=2,AN130=3),8,IF(AND(AL130=2,AN130=4),9,IF(AND(AL130=2,AN130=5),10,IF(AND(AL130=3,AN130=1),11,IF(AND(AL130=3,AN130=2),12,IF(AND(AL130=3,AN130=3),13,IF(AND(AL130=3,AN130=4),14,IF(AND(AL130=3,AN130=5),15,IF(AND(AL130=4,AN130=1),16,IF(AND(AL130=4,AN130=2),17,IF(AND(AL130=4,AN130=3),18,IF(AND(AL130=4,AN130=4),19,IF(AND(AL130=4,AN130=5),20,IF(AND(AL130=5,AN130=1),21,IF(AND(AL130=5,AN130=2),22,IF(AND(AL130=5,AN130=3),23,IF(AND(AL130=5,AN130=4),24,IF(AND(AL130=5,AN130=5),25,"")))))))))))))))))))))))))</f>
        <v/>
      </c>
      <c r="B130" s="158">
        <f>IF(A130="","",(COUNTIF($A$10:A130,A130))/100)</f>
        <v/>
      </c>
      <c r="C130" s="158">
        <f>IFERROR(A130+B130,"")</f>
        <v/>
      </c>
      <c r="D130" s="580" t="n">
        <v>81</v>
      </c>
      <c r="E130" s="679" t="n"/>
      <c r="F130" s="679" t="n"/>
      <c r="G130" s="679" t="n"/>
      <c r="H130" s="679" t="n"/>
      <c r="I130" s="681" t="n"/>
      <c r="J130" s="679" t="n"/>
      <c r="K130" s="681" t="n"/>
      <c r="L130" s="681" t="n"/>
      <c r="M130" s="681" t="n"/>
      <c r="N130" s="681" t="n"/>
      <c r="O130" s="681" t="n"/>
      <c r="P130" s="548">
        <f>IF(OR(I130="",M130=""),"",I130*M130)</f>
        <v/>
      </c>
      <c r="Q130" s="679" t="n"/>
      <c r="R130" s="679" t="n"/>
      <c r="S130" s="679" t="n"/>
      <c r="T130" s="679" t="n"/>
      <c r="U130" s="681" t="n"/>
      <c r="V130" s="681" t="n"/>
      <c r="W130" s="681" t="n"/>
      <c r="X130" s="681">
        <f>IF(AND(U130="PREVENTIVO",V130="AUTOMÁTICO"),"50%",IF(AND(U130="PREVENTIVO",V130="MANUAL"),"40%",IF(AND(U130="DETECTIVO",V130="AUTOMÁTICO"),"40%",IF(AND(U130="DETECTIVO",V130="MANUAL"),"30%",IF(AND(U130="CORRECTIVO",V130="AUTOMÁTICO"),"35%",IF(AND(U130="CORRECTIVO",V130="MANUAL"),"25%",""))))))</f>
        <v/>
      </c>
      <c r="Y130" s="549" t="n"/>
      <c r="Z130" s="241">
        <f>IFERROR(IF(Y130="","",IF(Y130&lt;=0.2,"MUY BAJA",IF(Y130&lt;=0.4,"BAJA",IF(Y130&lt;=0.6,"MEDIA",IF(Y130&lt;=0.8,"ALTA",IF(Y130=1,"MUY ALTA")))))),"")</f>
        <v/>
      </c>
      <c r="AA130" s="679" t="n"/>
      <c r="AB130" s="241">
        <f>IFERROR(IF(AA130="","",IF(AA130&lt;=0.2,"LEVE",IF(AA130&lt;=0.4,"MENOR",IF(AA130&lt;=0.6,"MODERADO",IF(AA130&lt;=0.8,"MAYOR",IF(AA130=1,"CATASTRÓFICO")))))),"")</f>
        <v/>
      </c>
      <c r="AC130" s="245" t="n"/>
      <c r="AD130" s="679" t="n"/>
      <c r="AE130" s="679" t="n"/>
      <c r="AF130" s="679" t="n"/>
      <c r="AG130" s="679" t="n"/>
      <c r="AH130" s="447" t="n"/>
      <c r="AI130" s="447" t="n"/>
      <c r="AJ130" s="679" t="n"/>
      <c r="AK130" s="679" t="n"/>
      <c r="AL130" s="679">
        <f>IF(Y130="","",IF(Y130&gt;=90,I130-2,IF(Y130&gt;=70,I130-1,I130)))</f>
        <v/>
      </c>
      <c r="AM130" s="679">
        <f>IF(Z130="","",IF(Z130&gt;=90,J130-2,IF(Z130&gt;=70,J130-1,J130)))</f>
        <v/>
      </c>
      <c r="AN130" s="679" t="n"/>
      <c r="AO130" s="679" t="n"/>
      <c r="AP130" s="242" t="n"/>
      <c r="AQ130" s="243" t="n"/>
      <c r="AR130" s="679" t="n"/>
      <c r="AS130" s="243" t="n"/>
      <c r="AT130" s="679" t="n"/>
      <c r="AU130" s="243" t="n"/>
      <c r="AV130" s="679" t="n"/>
      <c r="AW130" s="243" t="n"/>
      <c r="AX130" s="679" t="n"/>
      <c r="AY130" s="243" t="n"/>
      <c r="AZ130" s="679" t="n"/>
      <c r="BA130" s="243" t="n"/>
      <c r="BB130" s="244" t="n"/>
      <c r="BC130" s="243" t="n"/>
      <c r="BD130" s="679" t="n"/>
      <c r="BM130" s="678" t="n"/>
      <c r="BN130" s="678" t="n"/>
      <c r="BO130" s="244" t="n"/>
    </row>
    <row r="131" hidden="1" ht="18.75" customHeight="1">
      <c r="A131" s="158">
        <f>IF(AND(AL131=1,AN131=1),1,IF(AND(AL131=1,AN131=2),2,IF(AND(AL131=1,AN131=3),3,IF(AND(AL131=1,AN131=4),4,IF(AND(AL131=1,AN131=5),5,IF(AND(AL131=2,AN131=1),6,IF(AND(AL131=2,AN131=2),7,IF(AND(AL131=2,AN131=3),8,IF(AND(AL131=2,AN131=4),9,IF(AND(AL131=2,AN131=5),10,IF(AND(AL131=3,AN131=1),11,IF(AND(AL131=3,AN131=2),12,IF(AND(AL131=3,AN131=3),13,IF(AND(AL131=3,AN131=4),14,IF(AND(AL131=3,AN131=5),15,IF(AND(AL131=4,AN131=1),16,IF(AND(AL131=4,AN131=2),17,IF(AND(AL131=4,AN131=3),18,IF(AND(AL131=4,AN131=4),19,IF(AND(AL131=4,AN131=5),20,IF(AND(AL131=5,AN131=1),21,IF(AND(AL131=5,AN131=2),22,IF(AND(AL131=5,AN131=3),23,IF(AND(AL131=5,AN131=4),24,IF(AND(AL131=5,AN131=5),25,"")))))))))))))))))))))))))</f>
        <v/>
      </c>
      <c r="B131" s="158">
        <f>IF(A131="","",(COUNTIF($A$10:A131,A131))/100)</f>
        <v/>
      </c>
      <c r="C131" s="158">
        <f>IFERROR(A131+B131,"")</f>
        <v/>
      </c>
      <c r="D131" s="580" t="n">
        <v>82</v>
      </c>
      <c r="E131" s="679" t="n"/>
      <c r="F131" s="679" t="n"/>
      <c r="G131" s="679" t="n"/>
      <c r="H131" s="679" t="n"/>
      <c r="I131" s="681" t="n"/>
      <c r="J131" s="679" t="n"/>
      <c r="K131" s="681" t="n"/>
      <c r="L131" s="681" t="n"/>
      <c r="M131" s="681" t="n"/>
      <c r="N131" s="681" t="n"/>
      <c r="O131" s="681" t="n"/>
      <c r="P131" s="548">
        <f>IF(OR(I131="",M131=""),"",I131*M131)</f>
        <v/>
      </c>
      <c r="Q131" s="679" t="n"/>
      <c r="R131" s="679" t="n"/>
      <c r="S131" s="679" t="n"/>
      <c r="T131" s="679" t="n"/>
      <c r="U131" s="681" t="n"/>
      <c r="V131" s="681" t="n"/>
      <c r="W131" s="681" t="n"/>
      <c r="X131" s="681">
        <f>IF(AND(U131="PREVENTIVO",V131="AUTOMÁTICO"),"50%",IF(AND(U131="PREVENTIVO",V131="MANUAL"),"40%",IF(AND(U131="DETECTIVO",V131="AUTOMÁTICO"),"40%",IF(AND(U131="DETECTIVO",V131="MANUAL"),"30%",IF(AND(U131="CORRECTIVO",V131="AUTOMÁTICO"),"35%",IF(AND(U131="CORRECTIVO",V131="MANUAL"),"25%",""))))))</f>
        <v/>
      </c>
      <c r="Y131" s="549" t="n"/>
      <c r="Z131" s="241">
        <f>IFERROR(IF(Y131="","",IF(Y131&lt;=0.2,"MUY BAJA",IF(Y131&lt;=0.4,"BAJA",IF(Y131&lt;=0.6,"MEDIA",IF(Y131&lt;=0.8,"ALTA",IF(Y131=1,"MUY ALTA")))))),"")</f>
        <v/>
      </c>
      <c r="AA131" s="679" t="n"/>
      <c r="AB131" s="241">
        <f>IFERROR(IF(AA131="","",IF(AA131&lt;=0.2,"LEVE",IF(AA131&lt;=0.4,"MENOR",IF(AA131&lt;=0.6,"MODERADO",IF(AA131&lt;=0.8,"MAYOR",IF(AA131=1,"CATASTRÓFICO")))))),"")</f>
        <v/>
      </c>
      <c r="AC131" s="245" t="n"/>
      <c r="AD131" s="679" t="n"/>
      <c r="AE131" s="679" t="n"/>
      <c r="AF131" s="679" t="n"/>
      <c r="AG131" s="679" t="n"/>
      <c r="AH131" s="447" t="n"/>
      <c r="AI131" s="447" t="n"/>
      <c r="AJ131" s="679" t="n"/>
      <c r="AK131" s="679" t="n"/>
      <c r="AL131" s="679">
        <f>IF(Y131="","",IF(Y131&gt;=90,I131-2,IF(Y131&gt;=70,I131-1,I131)))</f>
        <v/>
      </c>
      <c r="AM131" s="679">
        <f>IF(Z131="","",IF(Z131&gt;=90,J131-2,IF(Z131&gt;=70,J131-1,J131)))</f>
        <v/>
      </c>
      <c r="AN131" s="679" t="n"/>
      <c r="AO131" s="679" t="n"/>
      <c r="AP131" s="242" t="n"/>
      <c r="AQ131" s="243" t="n"/>
      <c r="AR131" s="679" t="n"/>
      <c r="AS131" s="243" t="n"/>
      <c r="AT131" s="679" t="n"/>
      <c r="AU131" s="243" t="n"/>
      <c r="AV131" s="679" t="n"/>
      <c r="AW131" s="243" t="n"/>
      <c r="AX131" s="679" t="n"/>
      <c r="AY131" s="243" t="n"/>
      <c r="AZ131" s="679" t="n"/>
      <c r="BA131" s="243" t="n"/>
      <c r="BB131" s="244" t="n"/>
      <c r="BC131" s="243" t="n"/>
      <c r="BD131" s="679" t="n"/>
      <c r="BE131" s="515" t="n"/>
      <c r="BF131" s="515" t="n"/>
      <c r="BM131" s="678" t="n"/>
      <c r="BN131" s="678" t="n"/>
      <c r="BO131" s="244" t="n"/>
    </row>
    <row r="132" hidden="1" ht="18.75" customHeight="1">
      <c r="A132" s="158">
        <f>IF(AND(AL132=1,AN132=1),1,IF(AND(AL132=1,AN132=2),2,IF(AND(AL132=1,AN132=3),3,IF(AND(AL132=1,AN132=4),4,IF(AND(AL132=1,AN132=5),5,IF(AND(AL132=2,AN132=1),6,IF(AND(AL132=2,AN132=2),7,IF(AND(AL132=2,AN132=3),8,IF(AND(AL132=2,AN132=4),9,IF(AND(AL132=2,AN132=5),10,IF(AND(AL132=3,AN132=1),11,IF(AND(AL132=3,AN132=2),12,IF(AND(AL132=3,AN132=3),13,IF(AND(AL132=3,AN132=4),14,IF(AND(AL132=3,AN132=5),15,IF(AND(AL132=4,AN132=1),16,IF(AND(AL132=4,AN132=2),17,IF(AND(AL132=4,AN132=3),18,IF(AND(AL132=4,AN132=4),19,IF(AND(AL132=4,AN132=5),20,IF(AND(AL132=5,AN132=1),21,IF(AND(AL132=5,AN132=2),22,IF(AND(AL132=5,AN132=3),23,IF(AND(AL132=5,AN132=4),24,IF(AND(AL132=5,AN132=5),25,"")))))))))))))))))))))))))</f>
        <v/>
      </c>
      <c r="B132" s="158">
        <f>IF(A132="","",(COUNTIF($A$10:A132,A132))/100)</f>
        <v/>
      </c>
      <c r="C132" s="158">
        <f>IFERROR(A132+B132,"")</f>
        <v/>
      </c>
      <c r="D132" s="580" t="n">
        <v>83</v>
      </c>
      <c r="E132" s="679" t="n"/>
      <c r="F132" s="679" t="n"/>
      <c r="G132" s="679" t="n"/>
      <c r="H132" s="679" t="n"/>
      <c r="I132" s="681" t="n"/>
      <c r="J132" s="679" t="n"/>
      <c r="K132" s="681" t="n"/>
      <c r="L132" s="681" t="n"/>
      <c r="M132" s="681" t="n"/>
      <c r="N132" s="681" t="n"/>
      <c r="O132" s="681" t="n"/>
      <c r="P132" s="548">
        <f>IF(OR(I132="",M132=""),"",I132*M132)</f>
        <v/>
      </c>
      <c r="Q132" s="679" t="n"/>
      <c r="R132" s="679" t="n"/>
      <c r="S132" s="679" t="n"/>
      <c r="T132" s="679" t="n"/>
      <c r="U132" s="681" t="n"/>
      <c r="V132" s="681" t="n"/>
      <c r="W132" s="681" t="n"/>
      <c r="X132" s="681">
        <f>IF(AND(U132="PREVENTIVO",V132="AUTOMÁTICO"),"50%",IF(AND(U132="PREVENTIVO",V132="MANUAL"),"40%",IF(AND(U132="DETECTIVO",V132="AUTOMÁTICO"),"40%",IF(AND(U132="DETECTIVO",V132="MANUAL"),"30%",IF(AND(U132="CORRECTIVO",V132="AUTOMÁTICO"),"35%",IF(AND(U132="CORRECTIVO",V132="MANUAL"),"25%",""))))))</f>
        <v/>
      </c>
      <c r="Y132" s="549" t="n"/>
      <c r="Z132" s="241">
        <f>IFERROR(IF(Y132="","",IF(Y132&lt;=0.2,"MUY BAJA",IF(Y132&lt;=0.4,"BAJA",IF(Y132&lt;=0.6,"MEDIA",IF(Y132&lt;=0.8,"ALTA",IF(Y132=1,"MUY ALTA")))))),"")</f>
        <v/>
      </c>
      <c r="AA132" s="679" t="n"/>
      <c r="AB132" s="241">
        <f>IFERROR(IF(AA132="","",IF(AA132&lt;=0.2,"LEVE",IF(AA132&lt;=0.4,"MENOR",IF(AA132&lt;=0.6,"MODERADO",IF(AA132&lt;=0.8,"MAYOR",IF(AA132=1,"CATASTRÓFICO")))))),"")</f>
        <v/>
      </c>
      <c r="AC132" s="245" t="n"/>
      <c r="AD132" s="679" t="n"/>
      <c r="AE132" s="679" t="n"/>
      <c r="AF132" s="679" t="n"/>
      <c r="AG132" s="679" t="n"/>
      <c r="AH132" s="447" t="n"/>
      <c r="AI132" s="447" t="n"/>
      <c r="AJ132" s="679" t="n"/>
      <c r="AK132" s="679" t="n"/>
      <c r="AL132" s="679">
        <f>IF(Y132="","",IF(Y132&gt;=90,I132-2,IF(Y132&gt;=70,I132-1,I132)))</f>
        <v/>
      </c>
      <c r="AM132" s="679">
        <f>IF(Z132="","",IF(Z132&gt;=90,J132-2,IF(Z132&gt;=70,J132-1,J132)))</f>
        <v/>
      </c>
      <c r="AN132" s="679" t="n"/>
      <c r="AO132" s="679" t="n"/>
      <c r="AP132" s="242" t="n"/>
      <c r="AQ132" s="243" t="n"/>
      <c r="AR132" s="679" t="n"/>
      <c r="AS132" s="243" t="n"/>
      <c r="AT132" s="679" t="n"/>
      <c r="AU132" s="243" t="n"/>
      <c r="AV132" s="679" t="n"/>
      <c r="AW132" s="243" t="n"/>
      <c r="AX132" s="679" t="n"/>
      <c r="AY132" s="243" t="n"/>
      <c r="AZ132" s="679" t="n"/>
      <c r="BA132" s="243" t="n"/>
      <c r="BB132" s="244" t="n"/>
      <c r="BC132" s="243" t="n"/>
      <c r="BD132" s="679" t="n"/>
      <c r="BM132" s="678" t="n"/>
      <c r="BN132" s="678" t="n"/>
      <c r="BO132" s="244" t="n"/>
    </row>
    <row r="133" hidden="1" ht="18.75" customHeight="1">
      <c r="A133" s="158">
        <f>IF(AND(AL133=1,AN133=1),1,IF(AND(AL133=1,AN133=2),2,IF(AND(AL133=1,AN133=3),3,IF(AND(AL133=1,AN133=4),4,IF(AND(AL133=1,AN133=5),5,IF(AND(AL133=2,AN133=1),6,IF(AND(AL133=2,AN133=2),7,IF(AND(AL133=2,AN133=3),8,IF(AND(AL133=2,AN133=4),9,IF(AND(AL133=2,AN133=5),10,IF(AND(AL133=3,AN133=1),11,IF(AND(AL133=3,AN133=2),12,IF(AND(AL133=3,AN133=3),13,IF(AND(AL133=3,AN133=4),14,IF(AND(AL133=3,AN133=5),15,IF(AND(AL133=4,AN133=1),16,IF(AND(AL133=4,AN133=2),17,IF(AND(AL133=4,AN133=3),18,IF(AND(AL133=4,AN133=4),19,IF(AND(AL133=4,AN133=5),20,IF(AND(AL133=5,AN133=1),21,IF(AND(AL133=5,AN133=2),22,IF(AND(AL133=5,AN133=3),23,IF(AND(AL133=5,AN133=4),24,IF(AND(AL133=5,AN133=5),25,"")))))))))))))))))))))))))</f>
        <v/>
      </c>
      <c r="B133" s="158">
        <f>IF(A133="","",(COUNTIF($A$10:A133,A133))/100)</f>
        <v/>
      </c>
      <c r="C133" s="158">
        <f>IFERROR(A133+B133,"")</f>
        <v/>
      </c>
      <c r="D133" s="580" t="n">
        <v>84</v>
      </c>
      <c r="E133" s="679" t="n"/>
      <c r="F133" s="679" t="n"/>
      <c r="G133" s="679" t="n"/>
      <c r="H133" s="679" t="n"/>
      <c r="I133" s="681" t="n"/>
      <c r="J133" s="679" t="n"/>
      <c r="K133" s="681" t="n"/>
      <c r="L133" s="681" t="n"/>
      <c r="M133" s="681" t="n"/>
      <c r="N133" s="681" t="n"/>
      <c r="O133" s="681" t="n"/>
      <c r="P133" s="548">
        <f>IF(OR(I133="",M133=""),"",I133*M133)</f>
        <v/>
      </c>
      <c r="Q133" s="679" t="n"/>
      <c r="R133" s="679" t="n"/>
      <c r="S133" s="679" t="n"/>
      <c r="T133" s="679" t="n"/>
      <c r="U133" s="681" t="n"/>
      <c r="V133" s="681" t="n"/>
      <c r="W133" s="681" t="n"/>
      <c r="X133" s="681">
        <f>IF(AND(U133="PREVENTIVO",V133="AUTOMÁTICO"),"50%",IF(AND(U133="PREVENTIVO",V133="MANUAL"),"40%",IF(AND(U133="DETECTIVO",V133="AUTOMÁTICO"),"40%",IF(AND(U133="DETECTIVO",V133="MANUAL"),"30%",IF(AND(U133="CORRECTIVO",V133="AUTOMÁTICO"),"35%",IF(AND(U133="CORRECTIVO",V133="MANUAL"),"25%",""))))))</f>
        <v/>
      </c>
      <c r="Y133" s="549" t="n"/>
      <c r="Z133" s="241">
        <f>IFERROR(IF(Y133="","",IF(Y133&lt;=0.2,"MUY BAJA",IF(Y133&lt;=0.4,"BAJA",IF(Y133&lt;=0.6,"MEDIA",IF(Y133&lt;=0.8,"ALTA",IF(Y133=1,"MUY ALTA")))))),"")</f>
        <v/>
      </c>
      <c r="AA133" s="679" t="n"/>
      <c r="AB133" s="241">
        <f>IFERROR(IF(AA133="","",IF(AA133&lt;=0.2,"LEVE",IF(AA133&lt;=0.4,"MENOR",IF(AA133&lt;=0.6,"MODERADO",IF(AA133&lt;=0.8,"MAYOR",IF(AA133=1,"CATASTRÓFICO")))))),"")</f>
        <v/>
      </c>
      <c r="AC133" s="245" t="n"/>
      <c r="AD133" s="679" t="n"/>
      <c r="AE133" s="679" t="n"/>
      <c r="AF133" s="679" t="n"/>
      <c r="AG133" s="679" t="n"/>
      <c r="AH133" s="447" t="n"/>
      <c r="AI133" s="447" t="n"/>
      <c r="AJ133" s="679" t="n"/>
      <c r="AK133" s="679" t="n"/>
      <c r="AL133" s="679">
        <f>IF(Y133="","",IF(Y133&gt;=90,I133-2,IF(Y133&gt;=70,I133-1,I133)))</f>
        <v/>
      </c>
      <c r="AM133" s="679">
        <f>IF(Z133="","",IF(Z133&gt;=90,J133-2,IF(Z133&gt;=70,J133-1,J133)))</f>
        <v/>
      </c>
      <c r="AN133" s="679" t="n"/>
      <c r="AO133" s="679" t="n"/>
      <c r="AP133" s="242" t="n"/>
      <c r="AQ133" s="243" t="n"/>
      <c r="AR133" s="679" t="n"/>
      <c r="AS133" s="243" t="n"/>
      <c r="AT133" s="679" t="n"/>
      <c r="AU133" s="243" t="n"/>
      <c r="AV133" s="679" t="n"/>
      <c r="AW133" s="243" t="n"/>
      <c r="AX133" s="679" t="n"/>
      <c r="AY133" s="243" t="n"/>
      <c r="AZ133" s="679" t="n"/>
      <c r="BA133" s="243" t="n"/>
      <c r="BB133" s="244" t="n"/>
      <c r="BC133" s="243" t="n"/>
      <c r="BD133" s="679" t="n"/>
      <c r="BM133" s="678" t="n"/>
      <c r="BN133" s="678" t="n"/>
      <c r="BO133" s="244" t="n"/>
    </row>
    <row r="134" hidden="1" ht="18.75" customHeight="1">
      <c r="A134" s="158">
        <f>IF(AND(AL134=1,AN134=1),1,IF(AND(AL134=1,AN134=2),2,IF(AND(AL134=1,AN134=3),3,IF(AND(AL134=1,AN134=4),4,IF(AND(AL134=1,AN134=5),5,IF(AND(AL134=2,AN134=1),6,IF(AND(AL134=2,AN134=2),7,IF(AND(AL134=2,AN134=3),8,IF(AND(AL134=2,AN134=4),9,IF(AND(AL134=2,AN134=5),10,IF(AND(AL134=3,AN134=1),11,IF(AND(AL134=3,AN134=2),12,IF(AND(AL134=3,AN134=3),13,IF(AND(AL134=3,AN134=4),14,IF(AND(AL134=3,AN134=5),15,IF(AND(AL134=4,AN134=1),16,IF(AND(AL134=4,AN134=2),17,IF(AND(AL134=4,AN134=3),18,IF(AND(AL134=4,AN134=4),19,IF(AND(AL134=4,AN134=5),20,IF(AND(AL134=5,AN134=1),21,IF(AND(AL134=5,AN134=2),22,IF(AND(AL134=5,AN134=3),23,IF(AND(AL134=5,AN134=4),24,IF(AND(AL134=5,AN134=5),25,"")))))))))))))))))))))))))</f>
        <v/>
      </c>
      <c r="B134" s="158">
        <f>IF(A134="","",(COUNTIF($A$10:A134,A134))/100)</f>
        <v/>
      </c>
      <c r="C134" s="158">
        <f>IFERROR(A134+B134,"")</f>
        <v/>
      </c>
      <c r="D134" s="580" t="n">
        <v>85</v>
      </c>
      <c r="E134" s="679" t="n"/>
      <c r="F134" s="679" t="n"/>
      <c r="G134" s="679" t="n"/>
      <c r="H134" s="679" t="n"/>
      <c r="I134" s="681" t="n"/>
      <c r="J134" s="679" t="n"/>
      <c r="K134" s="681" t="n"/>
      <c r="L134" s="681" t="n"/>
      <c r="M134" s="681" t="n"/>
      <c r="N134" s="681" t="n"/>
      <c r="O134" s="681" t="n"/>
      <c r="P134" s="548">
        <f>IF(OR(I134="",M134=""),"",I134*M134)</f>
        <v/>
      </c>
      <c r="Q134" s="679" t="n"/>
      <c r="R134" s="679" t="n"/>
      <c r="S134" s="679" t="n"/>
      <c r="T134" s="679" t="n"/>
      <c r="U134" s="681" t="n"/>
      <c r="V134" s="681" t="n"/>
      <c r="W134" s="681" t="n"/>
      <c r="X134" s="681">
        <f>IF(AND(U134="PREVENTIVO",V134="AUTOMÁTICO"),"50%",IF(AND(U134="PREVENTIVO",V134="MANUAL"),"40%",IF(AND(U134="DETECTIVO",V134="AUTOMÁTICO"),"40%",IF(AND(U134="DETECTIVO",V134="MANUAL"),"30%",IF(AND(U134="CORRECTIVO",V134="AUTOMÁTICO"),"35%",IF(AND(U134="CORRECTIVO",V134="MANUAL"),"25%",""))))))</f>
        <v/>
      </c>
      <c r="Y134" s="549" t="n"/>
      <c r="Z134" s="241">
        <f>IFERROR(IF(Y134="","",IF(Y134&lt;=0.2,"MUY BAJA",IF(Y134&lt;=0.4,"BAJA",IF(Y134&lt;=0.6,"MEDIA",IF(Y134&lt;=0.8,"ALTA",IF(Y134=1,"MUY ALTA")))))),"")</f>
        <v/>
      </c>
      <c r="AA134" s="679" t="n"/>
      <c r="AB134" s="241">
        <f>IFERROR(IF(AA134="","",IF(AA134&lt;=0.2,"LEVE",IF(AA134&lt;=0.4,"MENOR",IF(AA134&lt;=0.6,"MODERADO",IF(AA134&lt;=0.8,"MAYOR",IF(AA134=1,"CATASTRÓFICO")))))),"")</f>
        <v/>
      </c>
      <c r="AC134" s="245" t="n"/>
      <c r="AD134" s="679" t="n"/>
      <c r="AE134" s="679" t="n"/>
      <c r="AF134" s="679" t="n"/>
      <c r="AG134" s="679" t="n"/>
      <c r="AH134" s="447" t="n"/>
      <c r="AI134" s="447" t="n"/>
      <c r="AJ134" s="679" t="n"/>
      <c r="AK134" s="679" t="n"/>
      <c r="AL134" s="679">
        <f>IF(Y134="","",IF(Y134&gt;=90,I134-2,IF(Y134&gt;=70,I134-1,I134)))</f>
        <v/>
      </c>
      <c r="AM134" s="679">
        <f>IF(Z134="","",IF(Z134&gt;=90,J134-2,IF(Z134&gt;=70,J134-1,J134)))</f>
        <v/>
      </c>
      <c r="AN134" s="679" t="n"/>
      <c r="AO134" s="679" t="n"/>
      <c r="AP134" s="242" t="n"/>
      <c r="AQ134" s="243" t="n"/>
      <c r="AR134" s="679" t="n"/>
      <c r="AS134" s="243" t="n"/>
      <c r="AT134" s="679" t="n"/>
      <c r="AU134" s="243" t="n"/>
      <c r="AV134" s="679" t="n"/>
      <c r="AW134" s="243" t="n"/>
      <c r="AX134" s="679" t="n"/>
      <c r="AY134" s="243" t="n"/>
      <c r="AZ134" s="679" t="n"/>
      <c r="BA134" s="243" t="n"/>
      <c r="BB134" s="244" t="n"/>
      <c r="BC134" s="243" t="n"/>
      <c r="BD134" s="679" t="n"/>
      <c r="BM134" s="678" t="n"/>
      <c r="BN134" s="678" t="n"/>
      <c r="BO134" s="244" t="n"/>
    </row>
    <row r="135" hidden="1" ht="18.75" customHeight="1">
      <c r="A135" s="158">
        <f>IF(AND(AL135=1,AN135=1),1,IF(AND(AL135=1,AN135=2),2,IF(AND(AL135=1,AN135=3),3,IF(AND(AL135=1,AN135=4),4,IF(AND(AL135=1,AN135=5),5,IF(AND(AL135=2,AN135=1),6,IF(AND(AL135=2,AN135=2),7,IF(AND(AL135=2,AN135=3),8,IF(AND(AL135=2,AN135=4),9,IF(AND(AL135=2,AN135=5),10,IF(AND(AL135=3,AN135=1),11,IF(AND(AL135=3,AN135=2),12,IF(AND(AL135=3,AN135=3),13,IF(AND(AL135=3,AN135=4),14,IF(AND(AL135=3,AN135=5),15,IF(AND(AL135=4,AN135=1),16,IF(AND(AL135=4,AN135=2),17,IF(AND(AL135=4,AN135=3),18,IF(AND(AL135=4,AN135=4),19,IF(AND(AL135=4,AN135=5),20,IF(AND(AL135=5,AN135=1),21,IF(AND(AL135=5,AN135=2),22,IF(AND(AL135=5,AN135=3),23,IF(AND(AL135=5,AN135=4),24,IF(AND(AL135=5,AN135=5),25,"")))))))))))))))))))))))))</f>
        <v/>
      </c>
      <c r="B135" s="158">
        <f>IF(A135="","",(COUNTIF($A$10:A135,A135))/100)</f>
        <v/>
      </c>
      <c r="C135" s="158">
        <f>IFERROR(A135+B135,"")</f>
        <v/>
      </c>
      <c r="D135" s="580" t="n">
        <v>86</v>
      </c>
      <c r="E135" s="679" t="n"/>
      <c r="F135" s="679" t="n"/>
      <c r="G135" s="679" t="n"/>
      <c r="H135" s="679" t="n"/>
      <c r="I135" s="681" t="n"/>
      <c r="J135" s="679" t="n"/>
      <c r="K135" s="681" t="n"/>
      <c r="L135" s="681" t="n"/>
      <c r="M135" s="681" t="n"/>
      <c r="N135" s="681" t="n"/>
      <c r="O135" s="681" t="n"/>
      <c r="P135" s="548">
        <f>IF(OR(I135="",M135=""),"",I135*M135)</f>
        <v/>
      </c>
      <c r="Q135" s="679" t="n"/>
      <c r="R135" s="679" t="n"/>
      <c r="S135" s="679" t="n"/>
      <c r="T135" s="679" t="n"/>
      <c r="U135" s="681" t="n"/>
      <c r="V135" s="681" t="n"/>
      <c r="W135" s="681" t="n"/>
      <c r="X135" s="681">
        <f>IF(AND(U135="PREVENTIVO",V135="AUTOMÁTICO"),"50%",IF(AND(U135="PREVENTIVO",V135="MANUAL"),"40%",IF(AND(U135="DETECTIVO",V135="AUTOMÁTICO"),"40%",IF(AND(U135="DETECTIVO",V135="MANUAL"),"30%",IF(AND(U135="CORRECTIVO",V135="AUTOMÁTICO"),"35%",IF(AND(U135="CORRECTIVO",V135="MANUAL"),"25%",""))))))</f>
        <v/>
      </c>
      <c r="Y135" s="549" t="n"/>
      <c r="Z135" s="241">
        <f>IFERROR(IF(Y135="","",IF(Y135&lt;=0.2,"MUY BAJA",IF(Y135&lt;=0.4,"BAJA",IF(Y135&lt;=0.6,"MEDIA",IF(Y135&lt;=0.8,"ALTA",IF(Y135=1,"MUY ALTA")))))),"")</f>
        <v/>
      </c>
      <c r="AA135" s="679" t="n"/>
      <c r="AB135" s="241">
        <f>IFERROR(IF(AA135="","",IF(AA135&lt;=0.2,"LEVE",IF(AA135&lt;=0.4,"MENOR",IF(AA135&lt;=0.6,"MODERADO",IF(AA135&lt;=0.8,"MAYOR",IF(AA135=1,"CATASTRÓFICO")))))),"")</f>
        <v/>
      </c>
      <c r="AC135" s="245" t="n"/>
      <c r="AD135" s="679" t="n"/>
      <c r="AE135" s="679" t="n"/>
      <c r="AF135" s="679" t="n"/>
      <c r="AG135" s="679" t="n"/>
      <c r="AH135" s="447" t="n"/>
      <c r="AI135" s="447" t="n"/>
      <c r="AJ135" s="679" t="n"/>
      <c r="AK135" s="679" t="n"/>
      <c r="AL135" s="679">
        <f>IF(Y135="","",IF(Y135&gt;=90,I135-2,IF(Y135&gt;=70,I135-1,I135)))</f>
        <v/>
      </c>
      <c r="AM135" s="679">
        <f>IF(Z135="","",IF(Z135&gt;=90,J135-2,IF(Z135&gt;=70,J135-1,J135)))</f>
        <v/>
      </c>
      <c r="AN135" s="679" t="n"/>
      <c r="AO135" s="679" t="n"/>
      <c r="AP135" s="242" t="n"/>
      <c r="AQ135" s="243" t="n"/>
      <c r="AR135" s="679" t="n"/>
      <c r="AS135" s="243" t="n"/>
      <c r="AT135" s="679" t="n"/>
      <c r="AU135" s="243" t="n"/>
      <c r="AV135" s="679" t="n"/>
      <c r="AW135" s="243" t="n"/>
      <c r="AX135" s="679" t="n"/>
      <c r="AY135" s="243" t="n"/>
      <c r="AZ135" s="679" t="n"/>
      <c r="BA135" s="243" t="n"/>
      <c r="BB135" s="244" t="n"/>
      <c r="BC135" s="243" t="n"/>
      <c r="BD135" s="679" t="n"/>
      <c r="BM135" s="678" t="n"/>
      <c r="BN135" s="678" t="n"/>
      <c r="BO135" s="244" t="n"/>
    </row>
    <row r="136" hidden="1" ht="18.75" customHeight="1">
      <c r="A136" s="158">
        <f>IF(AND(AL136=1,AN136=1),1,IF(AND(AL136=1,AN136=2),2,IF(AND(AL136=1,AN136=3),3,IF(AND(AL136=1,AN136=4),4,IF(AND(AL136=1,AN136=5),5,IF(AND(AL136=2,AN136=1),6,IF(AND(AL136=2,AN136=2),7,IF(AND(AL136=2,AN136=3),8,IF(AND(AL136=2,AN136=4),9,IF(AND(AL136=2,AN136=5),10,IF(AND(AL136=3,AN136=1),11,IF(AND(AL136=3,AN136=2),12,IF(AND(AL136=3,AN136=3),13,IF(AND(AL136=3,AN136=4),14,IF(AND(AL136=3,AN136=5),15,IF(AND(AL136=4,AN136=1),16,IF(AND(AL136=4,AN136=2),17,IF(AND(AL136=4,AN136=3),18,IF(AND(AL136=4,AN136=4),19,IF(AND(AL136=4,AN136=5),20,IF(AND(AL136=5,AN136=1),21,IF(AND(AL136=5,AN136=2),22,IF(AND(AL136=5,AN136=3),23,IF(AND(AL136=5,AN136=4),24,IF(AND(AL136=5,AN136=5),25,"")))))))))))))))))))))))))</f>
        <v/>
      </c>
      <c r="B136" s="158">
        <f>IF(A136="","",(COUNTIF($A$10:A136,A136))/100)</f>
        <v/>
      </c>
      <c r="C136" s="158">
        <f>IFERROR(A136+B136,"")</f>
        <v/>
      </c>
      <c r="D136" s="580" t="n">
        <v>87</v>
      </c>
      <c r="E136" s="679" t="n"/>
      <c r="F136" s="679" t="n"/>
      <c r="G136" s="679" t="n"/>
      <c r="H136" s="679" t="n"/>
      <c r="I136" s="681" t="n"/>
      <c r="J136" s="679" t="n"/>
      <c r="K136" s="681" t="n"/>
      <c r="L136" s="681" t="n"/>
      <c r="M136" s="681" t="n"/>
      <c r="N136" s="681" t="n"/>
      <c r="O136" s="681" t="n"/>
      <c r="P136" s="548">
        <f>IF(OR(I136="",M136=""),"",I136*M136)</f>
        <v/>
      </c>
      <c r="Q136" s="679" t="n"/>
      <c r="R136" s="679" t="n"/>
      <c r="S136" s="679" t="n"/>
      <c r="T136" s="679" t="n"/>
      <c r="U136" s="681" t="n"/>
      <c r="V136" s="681" t="n"/>
      <c r="W136" s="681" t="n"/>
      <c r="X136" s="681">
        <f>IF(AND(U136="PREVENTIVO",V136="AUTOMÁTICO"),"50%",IF(AND(U136="PREVENTIVO",V136="MANUAL"),"40%",IF(AND(U136="DETECTIVO",V136="AUTOMÁTICO"),"40%",IF(AND(U136="DETECTIVO",V136="MANUAL"),"30%",IF(AND(U136="CORRECTIVO",V136="AUTOMÁTICO"),"35%",IF(AND(U136="CORRECTIVO",V136="MANUAL"),"25%",""))))))</f>
        <v/>
      </c>
      <c r="Y136" s="549" t="n"/>
      <c r="Z136" s="241">
        <f>IFERROR(IF(Y136="","",IF(Y136&lt;=0.2,"MUY BAJA",IF(Y136&lt;=0.4,"BAJA",IF(Y136&lt;=0.6,"MEDIA",IF(Y136&lt;=0.8,"ALTA",IF(Y136=1,"MUY ALTA")))))),"")</f>
        <v/>
      </c>
      <c r="AA136" s="679" t="n"/>
      <c r="AB136" s="241">
        <f>IFERROR(IF(AA136="","",IF(AA136&lt;=0.2,"LEVE",IF(AA136&lt;=0.4,"MENOR",IF(AA136&lt;=0.6,"MODERADO",IF(AA136&lt;=0.8,"MAYOR",IF(AA136=1,"CATASTRÓFICO")))))),"")</f>
        <v/>
      </c>
      <c r="AC136" s="245" t="n"/>
      <c r="AD136" s="679" t="n"/>
      <c r="AE136" s="679" t="n"/>
      <c r="AF136" s="679" t="n"/>
      <c r="AG136" s="679" t="n"/>
      <c r="AH136" s="447" t="n"/>
      <c r="AI136" s="447" t="n"/>
      <c r="AJ136" s="679" t="n"/>
      <c r="AK136" s="679" t="n"/>
      <c r="AL136" s="679">
        <f>IF(Y136="","",IF(Y136&gt;=90,I136-2,IF(Y136&gt;=70,I136-1,I136)))</f>
        <v/>
      </c>
      <c r="AM136" s="679">
        <f>IF(Z136="","",IF(Z136&gt;=90,J136-2,IF(Z136&gt;=70,J136-1,J136)))</f>
        <v/>
      </c>
      <c r="AN136" s="679" t="n"/>
      <c r="AO136" s="679" t="n"/>
      <c r="AP136" s="242" t="n"/>
      <c r="AQ136" s="243" t="n"/>
      <c r="AR136" s="679" t="n"/>
      <c r="AS136" s="243" t="n"/>
      <c r="AT136" s="679" t="n"/>
      <c r="AU136" s="243" t="n"/>
      <c r="AV136" s="679" t="n"/>
      <c r="AW136" s="243" t="n"/>
      <c r="AX136" s="679" t="n"/>
      <c r="AY136" s="243" t="n"/>
      <c r="AZ136" s="679" t="n"/>
      <c r="BA136" s="243" t="n"/>
      <c r="BB136" s="244" t="n"/>
      <c r="BC136" s="243" t="n"/>
      <c r="BD136" s="679" t="n"/>
      <c r="BE136" s="515" t="n"/>
      <c r="BF136" s="515" t="n"/>
      <c r="BM136" s="678" t="n"/>
      <c r="BN136" s="678" t="n"/>
      <c r="BO136" s="244" t="n"/>
    </row>
    <row r="137" hidden="1" ht="18.75" customHeight="1">
      <c r="A137" s="158">
        <f>IF(AND(AL137=1,AN137=1),1,IF(AND(AL137=1,AN137=2),2,IF(AND(AL137=1,AN137=3),3,IF(AND(AL137=1,AN137=4),4,IF(AND(AL137=1,AN137=5),5,IF(AND(AL137=2,AN137=1),6,IF(AND(AL137=2,AN137=2),7,IF(AND(AL137=2,AN137=3),8,IF(AND(AL137=2,AN137=4),9,IF(AND(AL137=2,AN137=5),10,IF(AND(AL137=3,AN137=1),11,IF(AND(AL137=3,AN137=2),12,IF(AND(AL137=3,AN137=3),13,IF(AND(AL137=3,AN137=4),14,IF(AND(AL137=3,AN137=5),15,IF(AND(AL137=4,AN137=1),16,IF(AND(AL137=4,AN137=2),17,IF(AND(AL137=4,AN137=3),18,IF(AND(AL137=4,AN137=4),19,IF(AND(AL137=4,AN137=5),20,IF(AND(AL137=5,AN137=1),21,IF(AND(AL137=5,AN137=2),22,IF(AND(AL137=5,AN137=3),23,IF(AND(AL137=5,AN137=4),24,IF(AND(AL137=5,AN137=5),25,"")))))))))))))))))))))))))</f>
        <v/>
      </c>
      <c r="B137" s="158">
        <f>IF(A137="","",(COUNTIF($A$10:A137,A137))/100)</f>
        <v/>
      </c>
      <c r="C137" s="158">
        <f>IFERROR(A137+B137,"")</f>
        <v/>
      </c>
      <c r="D137" s="580" t="n">
        <v>88</v>
      </c>
      <c r="E137" s="679" t="n"/>
      <c r="F137" s="679" t="n"/>
      <c r="G137" s="679" t="n"/>
      <c r="H137" s="679" t="n"/>
      <c r="I137" s="681" t="n"/>
      <c r="J137" s="679" t="n"/>
      <c r="K137" s="681" t="n"/>
      <c r="L137" s="681" t="n"/>
      <c r="M137" s="681" t="n"/>
      <c r="N137" s="681" t="n"/>
      <c r="O137" s="681" t="n"/>
      <c r="P137" s="548">
        <f>IF(OR(I137="",M137=""),"",I137*M137)</f>
        <v/>
      </c>
      <c r="Q137" s="679" t="n"/>
      <c r="R137" s="679" t="n"/>
      <c r="S137" s="679" t="n"/>
      <c r="T137" s="679" t="n"/>
      <c r="U137" s="681" t="n"/>
      <c r="V137" s="681" t="n"/>
      <c r="W137" s="681" t="n"/>
      <c r="X137" s="681">
        <f>IF(AND(U137="PREVENTIVO",V137="AUTOMÁTICO"),"50%",IF(AND(U137="PREVENTIVO",V137="MANUAL"),"40%",IF(AND(U137="DETECTIVO",V137="AUTOMÁTICO"),"40%",IF(AND(U137="DETECTIVO",V137="MANUAL"),"30%",IF(AND(U137="CORRECTIVO",V137="AUTOMÁTICO"),"35%",IF(AND(U137="CORRECTIVO",V137="MANUAL"),"25%",""))))))</f>
        <v/>
      </c>
      <c r="Y137" s="549" t="n"/>
      <c r="Z137" s="241">
        <f>IFERROR(IF(Y137="","",IF(Y137&lt;=0.2,"MUY BAJA",IF(Y137&lt;=0.4,"BAJA",IF(Y137&lt;=0.6,"MEDIA",IF(Y137&lt;=0.8,"ALTA",IF(Y137=1,"MUY ALTA")))))),"")</f>
        <v/>
      </c>
      <c r="AA137" s="679" t="n"/>
      <c r="AB137" s="241">
        <f>IFERROR(IF(AA137="","",IF(AA137&lt;=0.2,"LEVE",IF(AA137&lt;=0.4,"MENOR",IF(AA137&lt;=0.6,"MODERADO",IF(AA137&lt;=0.8,"MAYOR",IF(AA137=1,"CATASTRÓFICO")))))),"")</f>
        <v/>
      </c>
      <c r="AC137" s="245" t="n"/>
      <c r="AD137" s="679" t="n"/>
      <c r="AE137" s="679" t="n"/>
      <c r="AF137" s="679" t="n"/>
      <c r="AG137" s="679" t="n"/>
      <c r="AH137" s="447" t="n"/>
      <c r="AI137" s="447" t="n"/>
      <c r="AJ137" s="679" t="n"/>
      <c r="AK137" s="679" t="n"/>
      <c r="AL137" s="679">
        <f>IF(Y137="","",IF(Y137&gt;=90,I137-2,IF(Y137&gt;=70,I137-1,I137)))</f>
        <v/>
      </c>
      <c r="AM137" s="679">
        <f>IF(Z137="","",IF(Z137&gt;=90,J137-2,IF(Z137&gt;=70,J137-1,J137)))</f>
        <v/>
      </c>
      <c r="AN137" s="679" t="n"/>
      <c r="AO137" s="679" t="n"/>
      <c r="AP137" s="242" t="n"/>
      <c r="AQ137" s="243" t="n"/>
      <c r="AR137" s="679" t="n"/>
      <c r="AS137" s="243" t="n"/>
      <c r="AT137" s="679" t="n"/>
      <c r="AU137" s="243" t="n"/>
      <c r="AV137" s="679" t="n"/>
      <c r="AW137" s="243" t="n"/>
      <c r="AX137" s="679" t="n"/>
      <c r="AY137" s="243" t="n"/>
      <c r="AZ137" s="679" t="n"/>
      <c r="BA137" s="243" t="n"/>
      <c r="BB137" s="244" t="n"/>
      <c r="BC137" s="243" t="n"/>
      <c r="BD137" s="679" t="n"/>
      <c r="BM137" s="678" t="n"/>
      <c r="BN137" s="678" t="n"/>
      <c r="BO137" s="244" t="n"/>
    </row>
    <row r="138" hidden="1" ht="18.75" customHeight="1">
      <c r="A138" s="158">
        <f>IF(AND(AL138=1,AN138=1),1,IF(AND(AL138=1,AN138=2),2,IF(AND(AL138=1,AN138=3),3,IF(AND(AL138=1,AN138=4),4,IF(AND(AL138=1,AN138=5),5,IF(AND(AL138=2,AN138=1),6,IF(AND(AL138=2,AN138=2),7,IF(AND(AL138=2,AN138=3),8,IF(AND(AL138=2,AN138=4),9,IF(AND(AL138=2,AN138=5),10,IF(AND(AL138=3,AN138=1),11,IF(AND(AL138=3,AN138=2),12,IF(AND(AL138=3,AN138=3),13,IF(AND(AL138=3,AN138=4),14,IF(AND(AL138=3,AN138=5),15,IF(AND(AL138=4,AN138=1),16,IF(AND(AL138=4,AN138=2),17,IF(AND(AL138=4,AN138=3),18,IF(AND(AL138=4,AN138=4),19,IF(AND(AL138=4,AN138=5),20,IF(AND(AL138=5,AN138=1),21,IF(AND(AL138=5,AN138=2),22,IF(AND(AL138=5,AN138=3),23,IF(AND(AL138=5,AN138=4),24,IF(AND(AL138=5,AN138=5),25,"")))))))))))))))))))))))))</f>
        <v/>
      </c>
      <c r="B138" s="158">
        <f>IF(A138="","",(COUNTIF($A$10:A138,A138))/100)</f>
        <v/>
      </c>
      <c r="C138" s="158">
        <f>IFERROR(A138+B138,"")</f>
        <v/>
      </c>
      <c r="D138" s="580" t="n">
        <v>89</v>
      </c>
      <c r="E138" s="679" t="n"/>
      <c r="F138" s="679" t="n"/>
      <c r="G138" s="679" t="n"/>
      <c r="H138" s="679" t="n"/>
      <c r="I138" s="681" t="n"/>
      <c r="J138" s="679" t="n"/>
      <c r="K138" s="681" t="n"/>
      <c r="L138" s="681" t="n"/>
      <c r="M138" s="681" t="n"/>
      <c r="N138" s="681" t="n"/>
      <c r="O138" s="681" t="n"/>
      <c r="P138" s="548">
        <f>IF(OR(I138="",M138=""),"",I138*M138)</f>
        <v/>
      </c>
      <c r="Q138" s="679" t="n"/>
      <c r="R138" s="679" t="n"/>
      <c r="S138" s="679" t="n"/>
      <c r="T138" s="679" t="n"/>
      <c r="U138" s="681" t="n"/>
      <c r="V138" s="681" t="n"/>
      <c r="W138" s="681" t="n"/>
      <c r="X138" s="681">
        <f>IF(AND(U138="PREVENTIVO",V138="AUTOMÁTICO"),"50%",IF(AND(U138="PREVENTIVO",V138="MANUAL"),"40%",IF(AND(U138="DETECTIVO",V138="AUTOMÁTICO"),"40%",IF(AND(U138="DETECTIVO",V138="MANUAL"),"30%",IF(AND(U138="CORRECTIVO",V138="AUTOMÁTICO"),"35%",IF(AND(U138="CORRECTIVO",V138="MANUAL"),"25%",""))))))</f>
        <v/>
      </c>
      <c r="Y138" s="549" t="n"/>
      <c r="Z138" s="241">
        <f>IFERROR(IF(Y138="","",IF(Y138&lt;=0.2,"MUY BAJA",IF(Y138&lt;=0.4,"BAJA",IF(Y138&lt;=0.6,"MEDIA",IF(Y138&lt;=0.8,"ALTA",IF(Y138=1,"MUY ALTA")))))),"")</f>
        <v/>
      </c>
      <c r="AA138" s="679" t="n"/>
      <c r="AB138" s="679" t="n"/>
      <c r="AC138" s="245" t="n"/>
      <c r="AD138" s="679" t="n"/>
      <c r="AE138" s="679" t="n"/>
      <c r="AF138" s="679" t="n"/>
      <c r="AG138" s="679" t="n"/>
      <c r="AH138" s="447" t="n"/>
      <c r="AI138" s="447" t="n"/>
      <c r="AJ138" s="679" t="n"/>
      <c r="AK138" s="679" t="n"/>
      <c r="AL138" s="679">
        <f>IF(Y138="","",IF(Y138&gt;=90,I138-2,IF(Y138&gt;=70,I138-1,I138)))</f>
        <v/>
      </c>
      <c r="AM138" s="679">
        <f>IF(Z138="","",IF(Z138&gt;=90,J138-2,IF(Z138&gt;=70,J138-1,J138)))</f>
        <v/>
      </c>
      <c r="AN138" s="679" t="n"/>
      <c r="AO138" s="679" t="n"/>
      <c r="AP138" s="242" t="n"/>
      <c r="AQ138" s="243" t="n"/>
      <c r="AR138" s="679" t="n"/>
      <c r="AS138" s="243" t="n"/>
      <c r="AT138" s="679" t="n"/>
      <c r="AU138" s="243" t="n"/>
      <c r="AV138" s="679" t="n"/>
      <c r="AW138" s="243" t="n"/>
      <c r="AX138" s="679" t="n"/>
      <c r="AY138" s="243" t="n"/>
      <c r="AZ138" s="679" t="n"/>
      <c r="BA138" s="243" t="n"/>
      <c r="BB138" s="244" t="n"/>
      <c r="BC138" s="243" t="n"/>
      <c r="BD138" s="679" t="n"/>
      <c r="BM138" s="678" t="n"/>
      <c r="BN138" s="678" t="n"/>
      <c r="BO138" s="244" t="n"/>
    </row>
    <row r="139" hidden="1" ht="18.75" customHeight="1">
      <c r="A139" s="158">
        <f>IF(AND(AL139=1,AN139=1),1,IF(AND(AL139=1,AN139=2),2,IF(AND(AL139=1,AN139=3),3,IF(AND(AL139=1,AN139=4),4,IF(AND(AL139=1,AN139=5),5,IF(AND(AL139=2,AN139=1),6,IF(AND(AL139=2,AN139=2),7,IF(AND(AL139=2,AN139=3),8,IF(AND(AL139=2,AN139=4),9,IF(AND(AL139=2,AN139=5),10,IF(AND(AL139=3,AN139=1),11,IF(AND(AL139=3,AN139=2),12,IF(AND(AL139=3,AN139=3),13,IF(AND(AL139=3,AN139=4),14,IF(AND(AL139=3,AN139=5),15,IF(AND(AL139=4,AN139=1),16,IF(AND(AL139=4,AN139=2),17,IF(AND(AL139=4,AN139=3),18,IF(AND(AL139=4,AN139=4),19,IF(AND(AL139=4,AN139=5),20,IF(AND(AL139=5,AN139=1),21,IF(AND(AL139=5,AN139=2),22,IF(AND(AL139=5,AN139=3),23,IF(AND(AL139=5,AN139=4),24,IF(AND(AL139=5,AN139=5),25,"")))))))))))))))))))))))))</f>
        <v/>
      </c>
      <c r="B139" s="158">
        <f>IF(A139="","",(COUNTIF($A$10:A139,A139))/100)</f>
        <v/>
      </c>
      <c r="C139" s="158">
        <f>IFERROR(A139+B139,"")</f>
        <v/>
      </c>
      <c r="D139" s="580" t="n">
        <v>90</v>
      </c>
      <c r="E139" s="679" t="n"/>
      <c r="F139" s="679" t="n"/>
      <c r="G139" s="679" t="n"/>
      <c r="H139" s="679" t="n"/>
      <c r="I139" s="681" t="n"/>
      <c r="J139" s="679" t="n"/>
      <c r="K139" s="681" t="n"/>
      <c r="L139" s="681" t="n"/>
      <c r="M139" s="681" t="n"/>
      <c r="N139" s="681" t="n"/>
      <c r="O139" s="681" t="n"/>
      <c r="P139" s="548">
        <f>IF(OR(I139="",M139=""),"",I139*M139)</f>
        <v/>
      </c>
      <c r="Q139" s="679" t="n"/>
      <c r="R139" s="679" t="n"/>
      <c r="S139" s="679" t="n"/>
      <c r="T139" s="679" t="n"/>
      <c r="U139" s="681" t="n"/>
      <c r="V139" s="681" t="n"/>
      <c r="W139" s="681" t="n"/>
      <c r="X139" s="681">
        <f>IF(AND(U139="PREVENTIVO",V139="AUTOMÁTICO"),"50%",IF(AND(U139="PREVENTIVO",V139="MANUAL"),"40%",IF(AND(U139="DETECTIVO",V139="AUTOMÁTICO"),"40%",IF(AND(U139="DETECTIVO",V139="MANUAL"),"30%",IF(AND(U139="CORRECTIVO",V139="AUTOMÁTICO"),"35%",IF(AND(U139="CORRECTIVO",V139="MANUAL"),"25%",""))))))</f>
        <v/>
      </c>
      <c r="Y139" s="549" t="n"/>
      <c r="Z139" s="241">
        <f>IFERROR(IF(Y139="","",IF(Y139&lt;=0.2,"MUY BAJA",IF(Y139&lt;=0.4,"BAJA",IF(Y139&lt;=0.6,"MEDIA",IF(Y139&lt;=0.8,"ALTA",IF(Y139=1,"MUY ALTA")))))),"")</f>
        <v/>
      </c>
      <c r="AA139" s="679" t="n"/>
      <c r="AB139" s="679" t="n"/>
      <c r="AC139" s="245" t="n"/>
      <c r="AD139" s="679" t="n"/>
      <c r="AE139" s="679" t="n"/>
      <c r="AF139" s="679" t="n"/>
      <c r="AG139" s="679" t="n"/>
      <c r="AH139" s="447" t="n"/>
      <c r="AI139" s="447" t="n"/>
      <c r="AJ139" s="679" t="n"/>
      <c r="AK139" s="679" t="n"/>
      <c r="AL139" s="679">
        <f>IF(Y139="","",IF(Y139&gt;=90,I139-2,IF(Y139&gt;=70,I139-1,I139)))</f>
        <v/>
      </c>
      <c r="AM139" s="679">
        <f>IF(Z139="","",IF(Z139&gt;=90,J139-2,IF(Z139&gt;=70,J139-1,J139)))</f>
        <v/>
      </c>
      <c r="AN139" s="679" t="n"/>
      <c r="AO139" s="679" t="n"/>
      <c r="AP139" s="242" t="n"/>
      <c r="AQ139" s="243" t="n"/>
      <c r="AR139" s="679" t="n"/>
      <c r="AS139" s="243" t="n"/>
      <c r="AT139" s="679" t="n"/>
      <c r="AU139" s="243" t="n"/>
      <c r="AV139" s="679" t="n"/>
      <c r="AW139" s="243" t="n"/>
      <c r="AX139" s="679" t="n"/>
      <c r="AY139" s="243" t="n"/>
      <c r="AZ139" s="679" t="n"/>
      <c r="BA139" s="243" t="n"/>
      <c r="BB139" s="244" t="n"/>
      <c r="BC139" s="243" t="n"/>
      <c r="BD139" s="679" t="n"/>
      <c r="BM139" s="678" t="n"/>
      <c r="BN139" s="678" t="n"/>
      <c r="BO139" s="244" t="n"/>
    </row>
    <row r="140" hidden="1" ht="18.75" customHeight="1">
      <c r="A140" s="158">
        <f>IF(AND(AL140=1,AN140=1),1,IF(AND(AL140=1,AN140=2),2,IF(AND(AL140=1,AN140=3),3,IF(AND(AL140=1,AN140=4),4,IF(AND(AL140=1,AN140=5),5,IF(AND(AL140=2,AN140=1),6,IF(AND(AL140=2,AN140=2),7,IF(AND(AL140=2,AN140=3),8,IF(AND(AL140=2,AN140=4),9,IF(AND(AL140=2,AN140=5),10,IF(AND(AL140=3,AN140=1),11,IF(AND(AL140=3,AN140=2),12,IF(AND(AL140=3,AN140=3),13,IF(AND(AL140=3,AN140=4),14,IF(AND(AL140=3,AN140=5),15,IF(AND(AL140=4,AN140=1),16,IF(AND(AL140=4,AN140=2),17,IF(AND(AL140=4,AN140=3),18,IF(AND(AL140=4,AN140=4),19,IF(AND(AL140=4,AN140=5),20,IF(AND(AL140=5,AN140=1),21,IF(AND(AL140=5,AN140=2),22,IF(AND(AL140=5,AN140=3),23,IF(AND(AL140=5,AN140=4),24,IF(AND(AL140=5,AN140=5),25,"")))))))))))))))))))))))))</f>
        <v/>
      </c>
      <c r="B140" s="158">
        <f>IF(A140="","",(COUNTIF($A$10:A140,A140))/100)</f>
        <v/>
      </c>
      <c r="C140" s="158">
        <f>IFERROR(A140+B140,"")</f>
        <v/>
      </c>
      <c r="D140" s="580" t="n">
        <v>91</v>
      </c>
      <c r="E140" s="679" t="n"/>
      <c r="F140" s="679" t="n"/>
      <c r="G140" s="679" t="n"/>
      <c r="H140" s="679" t="n"/>
      <c r="I140" s="681" t="n"/>
      <c r="J140" s="679" t="n"/>
      <c r="K140" s="681" t="n"/>
      <c r="L140" s="681" t="n"/>
      <c r="M140" s="681" t="n"/>
      <c r="N140" s="681" t="n"/>
      <c r="O140" s="681" t="n"/>
      <c r="P140" s="548">
        <f>IF(OR(I140="",M140=""),"",I140*M140)</f>
        <v/>
      </c>
      <c r="Q140" s="679" t="n"/>
      <c r="R140" s="679" t="n"/>
      <c r="S140" s="679" t="n"/>
      <c r="T140" s="679" t="n"/>
      <c r="U140" s="681" t="n"/>
      <c r="V140" s="681" t="n"/>
      <c r="W140" s="681" t="n"/>
      <c r="X140" s="681">
        <f>IF(AND(U140="PREVENTIVO",V140="AUTOMÁTICO"),"50%",IF(AND(U140="PREVENTIVO",V140="MANUAL"),"40%",IF(AND(U140="DETECTIVO",V140="AUTOMÁTICO"),"40%",IF(AND(U140="DETECTIVO",V140="MANUAL"),"30%",IF(AND(U140="CORRECTIVO",V140="AUTOMÁTICO"),"35%",IF(AND(U140="CORRECTIVO",V140="MANUAL"),"25%",""))))))</f>
        <v/>
      </c>
      <c r="Y140" s="549" t="n"/>
      <c r="Z140" s="679" t="n"/>
      <c r="AA140" s="679" t="n"/>
      <c r="AB140" s="679" t="n"/>
      <c r="AC140" s="245" t="n"/>
      <c r="AD140" s="679" t="n"/>
      <c r="AE140" s="679" t="n"/>
      <c r="AF140" s="679" t="n"/>
      <c r="AG140" s="679" t="n"/>
      <c r="AH140" s="447" t="n"/>
      <c r="AI140" s="447" t="n"/>
      <c r="AJ140" s="679" t="n"/>
      <c r="AK140" s="679" t="n"/>
      <c r="AL140" s="679">
        <f>IF(Y140="","",IF(Y140&gt;=90,I140-2,IF(Y140&gt;=70,I140-1,I140)))</f>
        <v/>
      </c>
      <c r="AM140" s="679">
        <f>IF(Z140="","",IF(Z140&gt;=90,J140-2,IF(Z140&gt;=70,J140-1,J140)))</f>
        <v/>
      </c>
      <c r="AN140" s="679" t="n"/>
      <c r="AO140" s="679" t="n"/>
      <c r="AP140" s="242" t="n"/>
      <c r="AQ140" s="243" t="n"/>
      <c r="AR140" s="679" t="n"/>
      <c r="AS140" s="243" t="n"/>
      <c r="AT140" s="679" t="n"/>
      <c r="AU140" s="243" t="n"/>
      <c r="AV140" s="679" t="n"/>
      <c r="AW140" s="243" t="n"/>
      <c r="AX140" s="679" t="n"/>
      <c r="AY140" s="243" t="n"/>
      <c r="AZ140" s="679" t="n"/>
      <c r="BA140" s="243" t="n"/>
      <c r="BB140" s="244" t="n"/>
      <c r="BC140" s="243" t="n"/>
      <c r="BD140" s="679" t="n"/>
      <c r="BM140" s="678" t="n"/>
      <c r="BN140" s="678" t="n"/>
      <c r="BO140" s="244" t="n"/>
    </row>
    <row r="141" hidden="1" ht="18.75" customHeight="1">
      <c r="A141" s="158">
        <f>IF(AND(AL141=1,AN141=1),1,IF(AND(AL141=1,AN141=2),2,IF(AND(AL141=1,AN141=3),3,IF(AND(AL141=1,AN141=4),4,IF(AND(AL141=1,AN141=5),5,IF(AND(AL141=2,AN141=1),6,IF(AND(AL141=2,AN141=2),7,IF(AND(AL141=2,AN141=3),8,IF(AND(AL141=2,AN141=4),9,IF(AND(AL141=2,AN141=5),10,IF(AND(AL141=3,AN141=1),11,IF(AND(AL141=3,AN141=2),12,IF(AND(AL141=3,AN141=3),13,IF(AND(AL141=3,AN141=4),14,IF(AND(AL141=3,AN141=5),15,IF(AND(AL141=4,AN141=1),16,IF(AND(AL141=4,AN141=2),17,IF(AND(AL141=4,AN141=3),18,IF(AND(AL141=4,AN141=4),19,IF(AND(AL141=4,AN141=5),20,IF(AND(AL141=5,AN141=1),21,IF(AND(AL141=5,AN141=2),22,IF(AND(AL141=5,AN141=3),23,IF(AND(AL141=5,AN141=4),24,IF(AND(AL141=5,AN141=5),25,"")))))))))))))))))))))))))</f>
        <v/>
      </c>
      <c r="B141" s="158">
        <f>IF(A141="","",(COUNTIF($A$10:A141,A141))/100)</f>
        <v/>
      </c>
      <c r="C141" s="158">
        <f>IFERROR(A141+B141,"")</f>
        <v/>
      </c>
      <c r="D141" s="580" t="n">
        <v>92</v>
      </c>
      <c r="E141" s="679" t="n"/>
      <c r="F141" s="679" t="n"/>
      <c r="G141" s="679" t="n"/>
      <c r="H141" s="679" t="n"/>
      <c r="I141" s="681" t="n"/>
      <c r="J141" s="679" t="n"/>
      <c r="K141" s="681" t="n"/>
      <c r="L141" s="681" t="n"/>
      <c r="M141" s="681" t="n"/>
      <c r="N141" s="681" t="n"/>
      <c r="O141" s="681" t="n"/>
      <c r="P141" s="548">
        <f>IF(OR(I141="",M141=""),"",I141*M141)</f>
        <v/>
      </c>
      <c r="Q141" s="679" t="n"/>
      <c r="R141" s="679" t="n"/>
      <c r="S141" s="679" t="n"/>
      <c r="T141" s="679" t="n"/>
      <c r="U141" s="681" t="n"/>
      <c r="V141" s="681" t="n"/>
      <c r="W141" s="681" t="n"/>
      <c r="X141" s="681">
        <f>IF(AND(U141="PREVENTIVO",V141="AUTOMÁTICO"),"50%",IF(AND(U141="PREVENTIVO",V141="MANUAL"),"40%",IF(AND(U141="DETECTIVO",V141="AUTOMÁTICO"),"40%",IF(AND(U141="DETECTIVO",V141="MANUAL"),"30%",IF(AND(U141="CORRECTIVO",V141="AUTOMÁTICO"),"35%",IF(AND(U141="CORRECTIVO",V141="MANUAL"),"25%",""))))))</f>
        <v/>
      </c>
      <c r="Y141" s="549" t="n"/>
      <c r="Z141" s="679" t="n"/>
      <c r="AA141" s="679" t="n"/>
      <c r="AB141" s="679" t="n"/>
      <c r="AC141" s="245" t="n"/>
      <c r="AD141" s="679" t="n"/>
      <c r="AE141" s="679" t="n"/>
      <c r="AF141" s="679" t="n"/>
      <c r="AG141" s="679" t="n"/>
      <c r="AH141" s="447" t="n"/>
      <c r="AI141" s="447" t="n"/>
      <c r="AJ141" s="679" t="n"/>
      <c r="AK141" s="679" t="n"/>
      <c r="AL141" s="679">
        <f>IF(Y141="","",IF(Y141&gt;=90,I141-2,IF(Y141&gt;=70,I141-1,I141)))</f>
        <v/>
      </c>
      <c r="AM141" s="679">
        <f>IF(Z141="","",IF(Z141&gt;=90,J141-2,IF(Z141&gt;=70,J141-1,J141)))</f>
        <v/>
      </c>
      <c r="AN141" s="679" t="n"/>
      <c r="AO141" s="679" t="n"/>
      <c r="AP141" s="242" t="n"/>
      <c r="AQ141" s="243" t="n"/>
      <c r="AR141" s="679" t="n"/>
      <c r="AS141" s="243" t="n"/>
      <c r="AT141" s="679" t="n"/>
      <c r="AU141" s="243" t="n"/>
      <c r="AV141" s="679" t="n"/>
      <c r="AW141" s="243" t="n"/>
      <c r="AX141" s="679" t="n"/>
      <c r="AY141" s="243" t="n"/>
      <c r="AZ141" s="679" t="n"/>
      <c r="BA141" s="243" t="n"/>
      <c r="BB141" s="244" t="n"/>
      <c r="BC141" s="243" t="n"/>
      <c r="BD141" s="679" t="n"/>
      <c r="BE141" s="515" t="n"/>
      <c r="BF141" s="515" t="n"/>
      <c r="BM141" s="678" t="n"/>
      <c r="BN141" s="678" t="n"/>
      <c r="BO141" s="244" t="n"/>
    </row>
    <row r="142" hidden="1" ht="18.75" customHeight="1">
      <c r="A142" s="158">
        <f>IF(AND(AL142=1,AN142=1),1,IF(AND(AL142=1,AN142=2),2,IF(AND(AL142=1,AN142=3),3,IF(AND(AL142=1,AN142=4),4,IF(AND(AL142=1,AN142=5),5,IF(AND(AL142=2,AN142=1),6,IF(AND(AL142=2,AN142=2),7,IF(AND(AL142=2,AN142=3),8,IF(AND(AL142=2,AN142=4),9,IF(AND(AL142=2,AN142=5),10,IF(AND(AL142=3,AN142=1),11,IF(AND(AL142=3,AN142=2),12,IF(AND(AL142=3,AN142=3),13,IF(AND(AL142=3,AN142=4),14,IF(AND(AL142=3,AN142=5),15,IF(AND(AL142=4,AN142=1),16,IF(AND(AL142=4,AN142=2),17,IF(AND(AL142=4,AN142=3),18,IF(AND(AL142=4,AN142=4),19,IF(AND(AL142=4,AN142=5),20,IF(AND(AL142=5,AN142=1),21,IF(AND(AL142=5,AN142=2),22,IF(AND(AL142=5,AN142=3),23,IF(AND(AL142=5,AN142=4),24,IF(AND(AL142=5,AN142=5),25,"")))))))))))))))))))))))))</f>
        <v/>
      </c>
      <c r="B142" s="158">
        <f>IF(A142="","",(COUNTIF($A$10:A142,A142))/100)</f>
        <v/>
      </c>
      <c r="C142" s="158">
        <f>IFERROR(A142+B142,"")</f>
        <v/>
      </c>
      <c r="D142" s="580" t="n">
        <v>93</v>
      </c>
      <c r="E142" s="679" t="n"/>
      <c r="F142" s="679" t="n"/>
      <c r="G142" s="679" t="n"/>
      <c r="H142" s="679" t="n"/>
      <c r="I142" s="681" t="n"/>
      <c r="J142" s="679" t="n"/>
      <c r="K142" s="681" t="n"/>
      <c r="L142" s="681" t="n"/>
      <c r="M142" s="681" t="n"/>
      <c r="N142" s="681" t="n"/>
      <c r="O142" s="681" t="n"/>
      <c r="P142" s="548">
        <f>IF(OR(I142="",M142=""),"",I142*M142)</f>
        <v/>
      </c>
      <c r="Q142" s="679" t="n"/>
      <c r="R142" s="679" t="n"/>
      <c r="S142" s="679" t="n"/>
      <c r="T142" s="679" t="n"/>
      <c r="U142" s="681" t="n"/>
      <c r="V142" s="681" t="n"/>
      <c r="W142" s="681" t="n"/>
      <c r="X142" s="681">
        <f>IF(AND(U142="PREVENTIVO",V142="AUTOMÁTICO"),"50%",IF(AND(U142="PREVENTIVO",V142="MANUAL"),"40%",IF(AND(U142="DETECTIVO",V142="AUTOMÁTICO"),"40%",IF(AND(U142="DETECTIVO",V142="MANUAL"),"30%",IF(AND(U142="CORRECTIVO",V142="AUTOMÁTICO"),"35%",IF(AND(U142="CORRECTIVO",V142="MANUAL"),"25%",""))))))</f>
        <v/>
      </c>
      <c r="Y142" s="549" t="n"/>
      <c r="Z142" s="679" t="n"/>
      <c r="AA142" s="679" t="n"/>
      <c r="AB142" s="679" t="n"/>
      <c r="AC142" s="245" t="n"/>
      <c r="AD142" s="679" t="n"/>
      <c r="AE142" s="679" t="n"/>
      <c r="AF142" s="679" t="n"/>
      <c r="AG142" s="679" t="n"/>
      <c r="AH142" s="447" t="n"/>
      <c r="AI142" s="447" t="n"/>
      <c r="AJ142" s="679" t="n"/>
      <c r="AK142" s="679" t="n"/>
      <c r="AL142" s="679">
        <f>IF(Y142="","",IF(Y142&gt;=90,I142-2,IF(Y142&gt;=70,I142-1,I142)))</f>
        <v/>
      </c>
      <c r="AM142" s="679">
        <f>IF(Z142="","",IF(Z142&gt;=90,J142-2,IF(Z142&gt;=70,J142-1,J142)))</f>
        <v/>
      </c>
      <c r="AN142" s="679" t="n"/>
      <c r="AO142" s="679" t="n"/>
      <c r="AP142" s="242" t="n"/>
      <c r="AQ142" s="243" t="n"/>
      <c r="AR142" s="679" t="n"/>
      <c r="AS142" s="243" t="n"/>
      <c r="AT142" s="679" t="n"/>
      <c r="AU142" s="243" t="n"/>
      <c r="AV142" s="679" t="n"/>
      <c r="AW142" s="243" t="n"/>
      <c r="AX142" s="679" t="n"/>
      <c r="AY142" s="243" t="n"/>
      <c r="AZ142" s="679" t="n"/>
      <c r="BA142" s="243" t="n"/>
      <c r="BB142" s="244" t="n"/>
      <c r="BC142" s="243" t="n"/>
      <c r="BD142" s="679" t="n"/>
      <c r="BM142" s="678" t="n"/>
      <c r="BN142" s="678" t="n"/>
      <c r="BO142" s="244" t="n"/>
    </row>
    <row r="143" hidden="1" ht="18.75" customHeight="1">
      <c r="A143" s="158">
        <f>IF(AND(AL143=1,AN143=1),1,IF(AND(AL143=1,AN143=2),2,IF(AND(AL143=1,AN143=3),3,IF(AND(AL143=1,AN143=4),4,IF(AND(AL143=1,AN143=5),5,IF(AND(AL143=2,AN143=1),6,IF(AND(AL143=2,AN143=2),7,IF(AND(AL143=2,AN143=3),8,IF(AND(AL143=2,AN143=4),9,IF(AND(AL143=2,AN143=5),10,IF(AND(AL143=3,AN143=1),11,IF(AND(AL143=3,AN143=2),12,IF(AND(AL143=3,AN143=3),13,IF(AND(AL143=3,AN143=4),14,IF(AND(AL143=3,AN143=5),15,IF(AND(AL143=4,AN143=1),16,IF(AND(AL143=4,AN143=2),17,IF(AND(AL143=4,AN143=3),18,IF(AND(AL143=4,AN143=4),19,IF(AND(AL143=4,AN143=5),20,IF(AND(AL143=5,AN143=1),21,IF(AND(AL143=5,AN143=2),22,IF(AND(AL143=5,AN143=3),23,IF(AND(AL143=5,AN143=4),24,IF(AND(AL143=5,AN143=5),25,"")))))))))))))))))))))))))</f>
        <v/>
      </c>
      <c r="B143" s="158">
        <f>IF(A143="","",(COUNTIF($A$10:A143,A143))/100)</f>
        <v/>
      </c>
      <c r="C143" s="158">
        <f>IFERROR(A143+B143,"")</f>
        <v/>
      </c>
      <c r="D143" s="580" t="n">
        <v>94</v>
      </c>
      <c r="E143" s="679" t="n"/>
      <c r="F143" s="679" t="n"/>
      <c r="G143" s="679" t="n"/>
      <c r="H143" s="679" t="n"/>
      <c r="I143" s="681" t="n"/>
      <c r="J143" s="679" t="n"/>
      <c r="K143" s="681" t="n"/>
      <c r="L143" s="681" t="n"/>
      <c r="M143" s="681" t="n"/>
      <c r="N143" s="681" t="n"/>
      <c r="O143" s="681" t="n"/>
      <c r="P143" s="548">
        <f>IF(OR(I143="",M143=""),"",I143*M143)</f>
        <v/>
      </c>
      <c r="Q143" s="679" t="n"/>
      <c r="R143" s="679" t="n"/>
      <c r="S143" s="679" t="n"/>
      <c r="T143" s="679" t="n"/>
      <c r="U143" s="681" t="n"/>
      <c r="V143" s="681" t="n"/>
      <c r="W143" s="681" t="n"/>
      <c r="X143" s="681">
        <f>IF(AND(U143="PREVENTIVO",V143="AUTOMÁTICO"),"50%",IF(AND(U143="PREVENTIVO",V143="MANUAL"),"40%",IF(AND(U143="DETECTIVO",V143="AUTOMÁTICO"),"40%",IF(AND(U143="DETECTIVO",V143="MANUAL"),"30%",IF(AND(U143="CORRECTIVO",V143="AUTOMÁTICO"),"35%",IF(AND(U143="CORRECTIVO",V143="MANUAL"),"25%",""))))))</f>
        <v/>
      </c>
      <c r="Y143" s="549" t="n"/>
      <c r="Z143" s="679" t="n"/>
      <c r="AA143" s="679" t="n"/>
      <c r="AB143" s="679" t="n"/>
      <c r="AC143" s="245" t="n"/>
      <c r="AD143" s="679" t="n"/>
      <c r="AE143" s="679" t="n"/>
      <c r="AF143" s="679" t="n"/>
      <c r="AG143" s="679" t="n"/>
      <c r="AH143" s="447" t="n"/>
      <c r="AI143" s="447" t="n"/>
      <c r="AJ143" s="679" t="n"/>
      <c r="AK143" s="679" t="n"/>
      <c r="AL143" s="679">
        <f>IF(Y143="","",IF(Y143&gt;=90,I143-2,IF(Y143&gt;=70,I143-1,I143)))</f>
        <v/>
      </c>
      <c r="AM143" s="679">
        <f>IF(Z143="","",IF(Z143&gt;=90,J143-2,IF(Z143&gt;=70,J143-1,J143)))</f>
        <v/>
      </c>
      <c r="AN143" s="679" t="n"/>
      <c r="AO143" s="679" t="n"/>
      <c r="AP143" s="242" t="n"/>
      <c r="AQ143" s="243" t="n"/>
      <c r="AR143" s="679" t="n"/>
      <c r="AS143" s="243" t="n"/>
      <c r="AT143" s="679" t="n"/>
      <c r="AU143" s="243" t="n"/>
      <c r="AV143" s="679" t="n"/>
      <c r="AW143" s="243" t="n"/>
      <c r="AX143" s="679" t="n"/>
      <c r="AY143" s="243" t="n"/>
      <c r="AZ143" s="679" t="n"/>
      <c r="BA143" s="243" t="n"/>
      <c r="BB143" s="244" t="n"/>
      <c r="BC143" s="243" t="n"/>
      <c r="BD143" s="679" t="n"/>
      <c r="BM143" s="678" t="n"/>
      <c r="BN143" s="678" t="n"/>
      <c r="BO143" s="244" t="n"/>
    </row>
    <row r="144" hidden="1" ht="18.75" customHeight="1">
      <c r="A144" s="158">
        <f>IF(AND(AL144=1,AN144=1),1,IF(AND(AL144=1,AN144=2),2,IF(AND(AL144=1,AN144=3),3,IF(AND(AL144=1,AN144=4),4,IF(AND(AL144=1,AN144=5),5,IF(AND(AL144=2,AN144=1),6,IF(AND(AL144=2,AN144=2),7,IF(AND(AL144=2,AN144=3),8,IF(AND(AL144=2,AN144=4),9,IF(AND(AL144=2,AN144=5),10,IF(AND(AL144=3,AN144=1),11,IF(AND(AL144=3,AN144=2),12,IF(AND(AL144=3,AN144=3),13,IF(AND(AL144=3,AN144=4),14,IF(AND(AL144=3,AN144=5),15,IF(AND(AL144=4,AN144=1),16,IF(AND(AL144=4,AN144=2),17,IF(AND(AL144=4,AN144=3),18,IF(AND(AL144=4,AN144=4),19,IF(AND(AL144=4,AN144=5),20,IF(AND(AL144=5,AN144=1),21,IF(AND(AL144=5,AN144=2),22,IF(AND(AL144=5,AN144=3),23,IF(AND(AL144=5,AN144=4),24,IF(AND(AL144=5,AN144=5),25,"")))))))))))))))))))))))))</f>
        <v/>
      </c>
      <c r="B144" s="158">
        <f>IF(A144="","",(COUNTIF($A$10:A144,A144))/100)</f>
        <v/>
      </c>
      <c r="C144" s="158">
        <f>IFERROR(A144+B144,"")</f>
        <v/>
      </c>
      <c r="D144" s="580" t="n">
        <v>95</v>
      </c>
      <c r="E144" s="679" t="n"/>
      <c r="F144" s="679" t="n"/>
      <c r="G144" s="679" t="n"/>
      <c r="H144" s="679" t="n"/>
      <c r="I144" s="681" t="n"/>
      <c r="J144" s="679" t="n"/>
      <c r="K144" s="681" t="n"/>
      <c r="L144" s="681" t="n"/>
      <c r="M144" s="681" t="n"/>
      <c r="N144" s="681" t="n"/>
      <c r="O144" s="681" t="n"/>
      <c r="P144" s="548">
        <f>IF(OR(I144="",M144=""),"",I144*M144)</f>
        <v/>
      </c>
      <c r="Q144" s="679" t="n"/>
      <c r="R144" s="679" t="n"/>
      <c r="S144" s="679" t="n"/>
      <c r="T144" s="679" t="n"/>
      <c r="U144" s="681" t="n"/>
      <c r="V144" s="681" t="n"/>
      <c r="W144" s="681" t="n"/>
      <c r="X144" s="681">
        <f>IF(AND(U144="PREVENTIVO",V144="AUTOMÁTICO"),"50%",IF(AND(U144="PREVENTIVO",V144="MANUAL"),"40%",IF(AND(U144="DETECTIVO",V144="AUTOMÁTICO"),"40%",IF(AND(U144="DETECTIVO",V144="MANUAL"),"30%",IF(AND(U144="CORRECTIVO",V144="AUTOMÁTICO"),"35%",IF(AND(U144="CORRECTIVO",V144="MANUAL"),"25%",""))))))</f>
        <v/>
      </c>
      <c r="Y144" s="549" t="n"/>
      <c r="Z144" s="679" t="n"/>
      <c r="AA144" s="679" t="n"/>
      <c r="AB144" s="679" t="n"/>
      <c r="AC144" s="245" t="n"/>
      <c r="AD144" s="679" t="n"/>
      <c r="AE144" s="679" t="n"/>
      <c r="AF144" s="679" t="n"/>
      <c r="AG144" s="679" t="n"/>
      <c r="AH144" s="447" t="n"/>
      <c r="AI144" s="447" t="n"/>
      <c r="AJ144" s="679" t="n"/>
      <c r="AK144" s="679" t="n"/>
      <c r="AL144" s="679">
        <f>IF(Y144="","",IF(Y144&gt;=90,I144-2,IF(Y144&gt;=70,I144-1,I144)))</f>
        <v/>
      </c>
      <c r="AM144" s="679">
        <f>IF(Z144="","",IF(Z144&gt;=90,J144-2,IF(Z144&gt;=70,J144-1,J144)))</f>
        <v/>
      </c>
      <c r="AN144" s="679" t="n"/>
      <c r="AO144" s="679" t="n"/>
      <c r="AP144" s="242" t="n"/>
      <c r="AQ144" s="243" t="n"/>
      <c r="AR144" s="679" t="n"/>
      <c r="AS144" s="243" t="n"/>
      <c r="AT144" s="679" t="n"/>
      <c r="AU144" s="243" t="n"/>
      <c r="AV144" s="679" t="n"/>
      <c r="AW144" s="243" t="n"/>
      <c r="AX144" s="679" t="n"/>
      <c r="AY144" s="243" t="n"/>
      <c r="AZ144" s="679" t="n"/>
      <c r="BA144" s="243" t="n"/>
      <c r="BB144" s="244" t="n"/>
      <c r="BC144" s="243" t="n"/>
      <c r="BD144" s="679" t="n"/>
      <c r="BM144" s="678" t="n"/>
      <c r="BN144" s="678" t="n"/>
      <c r="BO144" s="244" t="n"/>
    </row>
    <row r="145" hidden="1" ht="18.75" customHeight="1">
      <c r="A145" s="158">
        <f>IF(AND(AL145=1,AN145=1),1,IF(AND(AL145=1,AN145=2),2,IF(AND(AL145=1,AN145=3),3,IF(AND(AL145=1,AN145=4),4,IF(AND(AL145=1,AN145=5),5,IF(AND(AL145=2,AN145=1),6,IF(AND(AL145=2,AN145=2),7,IF(AND(AL145=2,AN145=3),8,IF(AND(AL145=2,AN145=4),9,IF(AND(AL145=2,AN145=5),10,IF(AND(AL145=3,AN145=1),11,IF(AND(AL145=3,AN145=2),12,IF(AND(AL145=3,AN145=3),13,IF(AND(AL145=3,AN145=4),14,IF(AND(AL145=3,AN145=5),15,IF(AND(AL145=4,AN145=1),16,IF(AND(AL145=4,AN145=2),17,IF(AND(AL145=4,AN145=3),18,IF(AND(AL145=4,AN145=4),19,IF(AND(AL145=4,AN145=5),20,IF(AND(AL145=5,AN145=1),21,IF(AND(AL145=5,AN145=2),22,IF(AND(AL145=5,AN145=3),23,IF(AND(AL145=5,AN145=4),24,IF(AND(AL145=5,AN145=5),25,"")))))))))))))))))))))))))</f>
        <v/>
      </c>
      <c r="B145" s="158">
        <f>IF(A145="","",(COUNTIF($A$10:A145,A145))/100)</f>
        <v/>
      </c>
      <c r="C145" s="158">
        <f>IFERROR(A145+B145,"")</f>
        <v/>
      </c>
      <c r="D145" s="580" t="n">
        <v>96</v>
      </c>
      <c r="E145" s="679" t="n"/>
      <c r="F145" s="679" t="n"/>
      <c r="G145" s="679" t="n"/>
      <c r="H145" s="679" t="n"/>
      <c r="I145" s="681" t="n"/>
      <c r="J145" s="679" t="n"/>
      <c r="K145" s="681" t="n"/>
      <c r="L145" s="681" t="n"/>
      <c r="M145" s="681" t="n"/>
      <c r="N145" s="681" t="n"/>
      <c r="O145" s="681" t="n"/>
      <c r="P145" s="548">
        <f>IF(OR(I145="",M145=""),"",I145*M145)</f>
        <v/>
      </c>
      <c r="Q145" s="679" t="n"/>
      <c r="R145" s="679" t="n"/>
      <c r="S145" s="679" t="n"/>
      <c r="T145" s="679" t="n"/>
      <c r="U145" s="681" t="n"/>
      <c r="V145" s="681" t="n"/>
      <c r="W145" s="681" t="n"/>
      <c r="X145" s="681">
        <f>IF(AND(U145="PREVENTIVO",V145="AUTOMÁTICO"),"50%",IF(AND(U145="PREVENTIVO",V145="MANUAL"),"40%",IF(AND(U145="DETECTIVO",V145="AUTOMÁTICO"),"40%",IF(AND(U145="DETECTIVO",V145="MANUAL"),"30%",IF(AND(U145="CORRECTIVO",V145="AUTOMÁTICO"),"35%",IF(AND(U145="CORRECTIVO",V145="MANUAL"),"25%",""))))))</f>
        <v/>
      </c>
      <c r="Y145" s="549" t="n"/>
      <c r="Z145" s="679" t="n"/>
      <c r="AA145" s="679" t="n"/>
      <c r="AB145" s="679" t="n"/>
      <c r="AC145" s="245" t="n"/>
      <c r="AD145" s="679" t="n"/>
      <c r="AE145" s="679" t="n"/>
      <c r="AF145" s="679" t="n"/>
      <c r="AG145" s="679" t="n"/>
      <c r="AH145" s="447" t="n"/>
      <c r="AI145" s="447" t="n"/>
      <c r="AJ145" s="679" t="n"/>
      <c r="AK145" s="679" t="n"/>
      <c r="AL145" s="679">
        <f>IF(Y145="","",IF(Y145&gt;=90,I145-2,IF(Y145&gt;=70,I145-1,I145)))</f>
        <v/>
      </c>
      <c r="AM145" s="679">
        <f>IF(Z145="","",IF(Z145&gt;=90,J145-2,IF(Z145&gt;=70,J145-1,J145)))</f>
        <v/>
      </c>
      <c r="AN145" s="679" t="n"/>
      <c r="AO145" s="679" t="n"/>
      <c r="AP145" s="242" t="n"/>
      <c r="AQ145" s="243" t="n"/>
      <c r="AR145" s="679" t="n"/>
      <c r="AS145" s="243" t="n"/>
      <c r="AT145" s="679" t="n"/>
      <c r="AU145" s="243" t="n"/>
      <c r="AV145" s="679" t="n"/>
      <c r="AW145" s="243" t="n"/>
      <c r="AX145" s="679" t="n"/>
      <c r="AY145" s="243" t="n"/>
      <c r="AZ145" s="679" t="n"/>
      <c r="BA145" s="243" t="n"/>
      <c r="BB145" s="244" t="n"/>
      <c r="BC145" s="243" t="n"/>
      <c r="BD145" s="679" t="n"/>
      <c r="BM145" s="678" t="n"/>
      <c r="BN145" s="678" t="n"/>
      <c r="BO145" s="244" t="n"/>
    </row>
    <row r="146" hidden="1" ht="18.75" customHeight="1">
      <c r="A146" s="158">
        <f>IF(AND(AL146=1,AN146=1),1,IF(AND(AL146=1,AN146=2),2,IF(AND(AL146=1,AN146=3),3,IF(AND(AL146=1,AN146=4),4,IF(AND(AL146=1,AN146=5),5,IF(AND(AL146=2,AN146=1),6,IF(AND(AL146=2,AN146=2),7,IF(AND(AL146=2,AN146=3),8,IF(AND(AL146=2,AN146=4),9,IF(AND(AL146=2,AN146=5),10,IF(AND(AL146=3,AN146=1),11,IF(AND(AL146=3,AN146=2),12,IF(AND(AL146=3,AN146=3),13,IF(AND(AL146=3,AN146=4),14,IF(AND(AL146=3,AN146=5),15,IF(AND(AL146=4,AN146=1),16,IF(AND(AL146=4,AN146=2),17,IF(AND(AL146=4,AN146=3),18,IF(AND(AL146=4,AN146=4),19,IF(AND(AL146=4,AN146=5),20,IF(AND(AL146=5,AN146=1),21,IF(AND(AL146=5,AN146=2),22,IF(AND(AL146=5,AN146=3),23,IF(AND(AL146=5,AN146=4),24,IF(AND(AL146=5,AN146=5),25,"")))))))))))))))))))))))))</f>
        <v/>
      </c>
      <c r="B146" s="158">
        <f>IF(A146="","",(COUNTIF($A$10:A146,A146))/100)</f>
        <v/>
      </c>
      <c r="C146" s="158">
        <f>IFERROR(A146+B146,"")</f>
        <v/>
      </c>
      <c r="D146" s="580" t="n">
        <v>97</v>
      </c>
      <c r="E146" s="679" t="n"/>
      <c r="F146" s="679" t="n"/>
      <c r="G146" s="679" t="n"/>
      <c r="H146" s="679" t="n"/>
      <c r="I146" s="681" t="n"/>
      <c r="J146" s="679" t="n"/>
      <c r="K146" s="681" t="n"/>
      <c r="L146" s="681" t="n"/>
      <c r="M146" s="681" t="n"/>
      <c r="N146" s="681" t="n"/>
      <c r="O146" s="681" t="n"/>
      <c r="P146" s="548">
        <f>IF(OR(I146="",M146=""),"",I146*M146)</f>
        <v/>
      </c>
      <c r="Q146" s="679" t="n"/>
      <c r="R146" s="679" t="n"/>
      <c r="S146" s="679" t="n"/>
      <c r="T146" s="679" t="n"/>
      <c r="U146" s="681" t="n"/>
      <c r="V146" s="681" t="n"/>
      <c r="W146" s="681" t="n"/>
      <c r="X146" s="679" t="n"/>
      <c r="Y146" s="549" t="n"/>
      <c r="Z146" s="679" t="n"/>
      <c r="AA146" s="679" t="n"/>
      <c r="AB146" s="679" t="n"/>
      <c r="AC146" s="245" t="n"/>
      <c r="AD146" s="679" t="n"/>
      <c r="AE146" s="679" t="n"/>
      <c r="AF146" s="679" t="n"/>
      <c r="AG146" s="679" t="n"/>
      <c r="AH146" s="447" t="n"/>
      <c r="AI146" s="447" t="n"/>
      <c r="AJ146" s="679" t="n"/>
      <c r="AK146" s="679" t="n"/>
      <c r="AL146" s="679">
        <f>IF(Y146="","",IF(Y146&gt;=90,I146-2,IF(Y146&gt;=70,I146-1,I146)))</f>
        <v/>
      </c>
      <c r="AM146" s="679">
        <f>IF(Z146="","",IF(Z146&gt;=90,J146-2,IF(Z146&gt;=70,J146-1,J146)))</f>
        <v/>
      </c>
      <c r="AN146" s="679" t="n"/>
      <c r="AO146" s="679" t="n"/>
      <c r="AP146" s="242" t="n"/>
      <c r="AQ146" s="243" t="n"/>
      <c r="AR146" s="679" t="n"/>
      <c r="AS146" s="243" t="n"/>
      <c r="AT146" s="679" t="n"/>
      <c r="AU146" s="243" t="n"/>
      <c r="AV146" s="679" t="n"/>
      <c r="AW146" s="243" t="n"/>
      <c r="AX146" s="679" t="n"/>
      <c r="AY146" s="243" t="n"/>
      <c r="AZ146" s="679" t="n"/>
      <c r="BA146" s="243" t="n"/>
      <c r="BB146" s="244" t="n"/>
      <c r="BC146" s="243" t="n"/>
      <c r="BD146" s="679" t="n"/>
      <c r="BE146" s="515" t="n"/>
      <c r="BF146" s="515" t="n"/>
      <c r="BM146" s="678" t="n"/>
      <c r="BN146" s="678" t="n"/>
      <c r="BO146" s="244" t="n"/>
    </row>
    <row r="147" hidden="1" ht="18.75" customHeight="1">
      <c r="A147" s="158">
        <f>IF(AND(AL147=1,AN147=1),1,IF(AND(AL147=1,AN147=2),2,IF(AND(AL147=1,AN147=3),3,IF(AND(AL147=1,AN147=4),4,IF(AND(AL147=1,AN147=5),5,IF(AND(AL147=2,AN147=1),6,IF(AND(AL147=2,AN147=2),7,IF(AND(AL147=2,AN147=3),8,IF(AND(AL147=2,AN147=4),9,IF(AND(AL147=2,AN147=5),10,IF(AND(AL147=3,AN147=1),11,IF(AND(AL147=3,AN147=2),12,IF(AND(AL147=3,AN147=3),13,IF(AND(AL147=3,AN147=4),14,IF(AND(AL147=3,AN147=5),15,IF(AND(AL147=4,AN147=1),16,IF(AND(AL147=4,AN147=2),17,IF(AND(AL147=4,AN147=3),18,IF(AND(AL147=4,AN147=4),19,IF(AND(AL147=4,AN147=5),20,IF(AND(AL147=5,AN147=1),21,IF(AND(AL147=5,AN147=2),22,IF(AND(AL147=5,AN147=3),23,IF(AND(AL147=5,AN147=4),24,IF(AND(AL147=5,AN147=5),25,"")))))))))))))))))))))))))</f>
        <v/>
      </c>
      <c r="B147" s="158">
        <f>IF(A147="","",(COUNTIF($A$10:A147,A147))/100)</f>
        <v/>
      </c>
      <c r="C147" s="158">
        <f>IFERROR(A147+B147,"")</f>
        <v/>
      </c>
      <c r="D147" s="580" t="n">
        <v>98</v>
      </c>
      <c r="E147" s="679" t="n"/>
      <c r="F147" s="679" t="n"/>
      <c r="G147" s="679" t="n"/>
      <c r="H147" s="679" t="n"/>
      <c r="I147" s="681" t="n"/>
      <c r="J147" s="679" t="n"/>
      <c r="K147" s="681" t="n"/>
      <c r="L147" s="681" t="n"/>
      <c r="M147" s="681" t="n"/>
      <c r="N147" s="681" t="n"/>
      <c r="O147" s="681" t="n"/>
      <c r="P147" s="548">
        <f>IF(OR(I147="",M147=""),"",I147*M147)</f>
        <v/>
      </c>
      <c r="Q147" s="679" t="n"/>
      <c r="R147" s="679" t="n"/>
      <c r="S147" s="679" t="n"/>
      <c r="T147" s="679" t="n"/>
      <c r="U147" s="681" t="n"/>
      <c r="V147" s="681" t="n"/>
      <c r="W147" s="681" t="n"/>
      <c r="X147" s="679" t="n"/>
      <c r="Y147" s="549" t="n"/>
      <c r="Z147" s="679" t="n"/>
      <c r="AA147" s="679" t="n"/>
      <c r="AB147" s="679" t="n"/>
      <c r="AC147" s="245" t="n"/>
      <c r="AD147" s="679" t="n"/>
      <c r="AE147" s="679" t="n"/>
      <c r="AF147" s="679" t="n"/>
      <c r="AG147" s="679" t="n"/>
      <c r="AH147" s="447" t="n"/>
      <c r="AI147" s="447" t="n"/>
      <c r="AJ147" s="679" t="n"/>
      <c r="AK147" s="679" t="n"/>
      <c r="AL147" s="679">
        <f>IF(Y147="","",IF(Y147&gt;=90,I147-2,IF(Y147&gt;=70,I147-1,I147)))</f>
        <v/>
      </c>
      <c r="AM147" s="679">
        <f>IF(Z147="","",IF(Z147&gt;=90,J147-2,IF(Z147&gt;=70,J147-1,J147)))</f>
        <v/>
      </c>
      <c r="AN147" s="679" t="n"/>
      <c r="AO147" s="679" t="n"/>
      <c r="AP147" s="242" t="n"/>
      <c r="AQ147" s="243" t="n"/>
      <c r="AR147" s="679" t="n"/>
      <c r="AS147" s="243" t="n"/>
      <c r="AT147" s="679" t="n"/>
      <c r="AU147" s="243" t="n"/>
      <c r="AV147" s="679" t="n"/>
      <c r="AW147" s="243" t="n"/>
      <c r="AX147" s="679" t="n"/>
      <c r="AY147" s="243" t="n"/>
      <c r="AZ147" s="679" t="n"/>
      <c r="BA147" s="243" t="n"/>
      <c r="BB147" s="244" t="n"/>
      <c r="BC147" s="243" t="n"/>
      <c r="BD147" s="679" t="n"/>
      <c r="BM147" s="678" t="n"/>
      <c r="BN147" s="678" t="n"/>
      <c r="BO147" s="244" t="n"/>
    </row>
    <row r="148" hidden="1" ht="18.75" customHeight="1">
      <c r="A148" s="158">
        <f>IF(AND(AL148=1,AN148=1),1,IF(AND(AL148=1,AN148=2),2,IF(AND(AL148=1,AN148=3),3,IF(AND(AL148=1,AN148=4),4,IF(AND(AL148=1,AN148=5),5,IF(AND(AL148=2,AN148=1),6,IF(AND(AL148=2,AN148=2),7,IF(AND(AL148=2,AN148=3),8,IF(AND(AL148=2,AN148=4),9,IF(AND(AL148=2,AN148=5),10,IF(AND(AL148=3,AN148=1),11,IF(AND(AL148=3,AN148=2),12,IF(AND(AL148=3,AN148=3),13,IF(AND(AL148=3,AN148=4),14,IF(AND(AL148=3,AN148=5),15,IF(AND(AL148=4,AN148=1),16,IF(AND(AL148=4,AN148=2),17,IF(AND(AL148=4,AN148=3),18,IF(AND(AL148=4,AN148=4),19,IF(AND(AL148=4,AN148=5),20,IF(AND(AL148=5,AN148=1),21,IF(AND(AL148=5,AN148=2),22,IF(AND(AL148=5,AN148=3),23,IF(AND(AL148=5,AN148=4),24,IF(AND(AL148=5,AN148=5),25,"")))))))))))))))))))))))))</f>
        <v/>
      </c>
      <c r="B148" s="158">
        <f>IF(A148="","",(COUNTIF($A$10:A148,A148))/100)</f>
        <v/>
      </c>
      <c r="C148" s="158">
        <f>IFERROR(A148+B148,"")</f>
        <v/>
      </c>
      <c r="D148" s="580" t="n">
        <v>99</v>
      </c>
      <c r="E148" s="679" t="n"/>
      <c r="F148" s="679" t="n"/>
      <c r="G148" s="679" t="n"/>
      <c r="H148" s="679" t="n"/>
      <c r="I148" s="681" t="n"/>
      <c r="J148" s="679" t="n"/>
      <c r="K148" s="681" t="n"/>
      <c r="L148" s="681" t="n"/>
      <c r="M148" s="681" t="n"/>
      <c r="N148" s="681" t="n"/>
      <c r="O148" s="681" t="n"/>
      <c r="P148" s="548">
        <f>IF(OR(I148="",M148=""),"",I148*M148)</f>
        <v/>
      </c>
      <c r="Q148" s="679" t="n"/>
      <c r="R148" s="679" t="n"/>
      <c r="S148" s="679" t="n"/>
      <c r="T148" s="679" t="n"/>
      <c r="U148" s="681" t="n"/>
      <c r="V148" s="681" t="n"/>
      <c r="W148" s="681" t="n"/>
      <c r="X148" s="679" t="n"/>
      <c r="Y148" s="549" t="n"/>
      <c r="Z148" s="679" t="n"/>
      <c r="AA148" s="679" t="n"/>
      <c r="AB148" s="679" t="n"/>
      <c r="AC148" s="245" t="n"/>
      <c r="AD148" s="679" t="n"/>
      <c r="AE148" s="679" t="n"/>
      <c r="AF148" s="679" t="n"/>
      <c r="AG148" s="679" t="n"/>
      <c r="AH148" s="447" t="n"/>
      <c r="AI148" s="447" t="n"/>
      <c r="AJ148" s="679" t="n"/>
      <c r="AK148" s="679" t="n"/>
      <c r="AL148" s="679">
        <f>IF(Y148="","",IF(Y148&gt;=90,I148-2,IF(Y148&gt;=70,I148-1,I148)))</f>
        <v/>
      </c>
      <c r="AM148" s="679">
        <f>IF(Z148="","",IF(Z148&gt;=90,J148-2,IF(Z148&gt;=70,J148-1,J148)))</f>
        <v/>
      </c>
      <c r="AN148" s="679" t="n"/>
      <c r="AO148" s="679" t="n"/>
      <c r="AP148" s="242" t="n"/>
      <c r="AQ148" s="243" t="n"/>
      <c r="AR148" s="679" t="n"/>
      <c r="AS148" s="243" t="n"/>
      <c r="AT148" s="679" t="n"/>
      <c r="AU148" s="243" t="n"/>
      <c r="AV148" s="679" t="n"/>
      <c r="AW148" s="243" t="n"/>
      <c r="AX148" s="679" t="n"/>
      <c r="AY148" s="243" t="n"/>
      <c r="AZ148" s="679" t="n"/>
      <c r="BA148" s="243" t="n"/>
      <c r="BB148" s="244" t="n"/>
      <c r="BC148" s="243" t="n"/>
      <c r="BD148" s="679" t="n"/>
      <c r="BM148" s="678" t="n"/>
      <c r="BN148" s="678" t="n"/>
      <c r="BO148" s="244" t="n"/>
    </row>
    <row r="149" hidden="1" ht="18.75" customHeight="1">
      <c r="A149" s="158">
        <f>IF(AND(AL149=1,AN149=1),1,IF(AND(AL149=1,AN149=2),2,IF(AND(AL149=1,AN149=3),3,IF(AND(AL149=1,AN149=4),4,IF(AND(AL149=1,AN149=5),5,IF(AND(AL149=2,AN149=1),6,IF(AND(AL149=2,AN149=2),7,IF(AND(AL149=2,AN149=3),8,IF(AND(AL149=2,AN149=4),9,IF(AND(AL149=2,AN149=5),10,IF(AND(AL149=3,AN149=1),11,IF(AND(AL149=3,AN149=2),12,IF(AND(AL149=3,AN149=3),13,IF(AND(AL149=3,AN149=4),14,IF(AND(AL149=3,AN149=5),15,IF(AND(AL149=4,AN149=1),16,IF(AND(AL149=4,AN149=2),17,IF(AND(AL149=4,AN149=3),18,IF(AND(AL149=4,AN149=4),19,IF(AND(AL149=4,AN149=5),20,IF(AND(AL149=5,AN149=1),21,IF(AND(AL149=5,AN149=2),22,IF(AND(AL149=5,AN149=3),23,IF(AND(AL149=5,AN149=4),24,IF(AND(AL149=5,AN149=5),25,"")))))))))))))))))))))))))</f>
        <v/>
      </c>
      <c r="B149" s="158">
        <f>IF(A149="","",(COUNTIF($A$10:A149,A149))/100)</f>
        <v/>
      </c>
      <c r="C149" s="158">
        <f>IFERROR(A149+B149,"")</f>
        <v/>
      </c>
      <c r="D149" s="580" t="n">
        <v>100</v>
      </c>
      <c r="E149" s="679" t="n"/>
      <c r="F149" s="679" t="n"/>
      <c r="G149" s="679" t="n"/>
      <c r="H149" s="679" t="n"/>
      <c r="I149" s="681" t="n"/>
      <c r="J149" s="679" t="n"/>
      <c r="K149" s="681" t="n"/>
      <c r="L149" s="681" t="n"/>
      <c r="M149" s="681" t="n"/>
      <c r="N149" s="681" t="n"/>
      <c r="O149" s="681" t="n"/>
      <c r="P149" s="548">
        <f>IF(OR(I149="",M149=""),"",I149*M149)</f>
        <v/>
      </c>
      <c r="Q149" s="679" t="n"/>
      <c r="R149" s="679" t="n"/>
      <c r="S149" s="679" t="n"/>
      <c r="T149" s="679" t="n"/>
      <c r="U149" s="681" t="n"/>
      <c r="V149" s="681" t="n"/>
      <c r="W149" s="681" t="n"/>
      <c r="X149" s="679" t="n"/>
      <c r="Y149" s="549" t="n"/>
      <c r="Z149" s="679" t="n"/>
      <c r="AA149" s="679" t="n"/>
      <c r="AB149" s="679" t="n"/>
      <c r="AC149" s="245" t="n"/>
      <c r="AD149" s="679" t="n"/>
      <c r="AE149" s="679" t="n"/>
      <c r="AF149" s="679" t="n"/>
      <c r="AG149" s="679" t="n"/>
      <c r="AH149" s="447" t="n"/>
      <c r="AI149" s="447" t="n"/>
      <c r="AJ149" s="679" t="n"/>
      <c r="AK149" s="679" t="n"/>
      <c r="AL149" s="679">
        <f>IF(Y149="","",IF(Y149&gt;=90,I149-2,IF(Y149&gt;=70,I149-1,I149)))</f>
        <v/>
      </c>
      <c r="AM149" s="679">
        <f>IF(Z149="","",IF(Z149&gt;=90,J149-2,IF(Z149&gt;=70,J149-1,J149)))</f>
        <v/>
      </c>
      <c r="AN149" s="679" t="n"/>
      <c r="AO149" s="679" t="n"/>
      <c r="AP149" s="242" t="n"/>
      <c r="AQ149" s="243" t="n"/>
      <c r="AR149" s="679" t="n"/>
      <c r="AS149" s="243" t="n"/>
      <c r="AT149" s="679" t="n"/>
      <c r="AU149" s="243" t="n"/>
      <c r="AV149" s="679" t="n"/>
      <c r="AW149" s="243" t="n"/>
      <c r="AX149" s="679" t="n"/>
      <c r="AY149" s="243" t="n"/>
      <c r="AZ149" s="679" t="n"/>
      <c r="BA149" s="243" t="n"/>
      <c r="BB149" s="244" t="n"/>
      <c r="BC149" s="243" t="n"/>
      <c r="BD149" s="679" t="n"/>
      <c r="BM149" s="678" t="n"/>
      <c r="BN149" s="678" t="n"/>
      <c r="BO149" s="244" t="n"/>
    </row>
    <row r="150" ht="190.5" customHeight="1">
      <c r="D150" s="684" t="n">
        <v>11</v>
      </c>
      <c r="E150" s="787" t="inlineStr">
        <is>
          <t xml:space="preserve"> (Causas asociadas en identificación de indole contable)Desconocimiento y/o indebida aplicación del Marco Normativo Contable de la Contaduria General de la Nación, aplicable a la Universidad de Cunidnamarca.</t>
        </is>
      </c>
      <c r="F150" s="787" t="inlineStr">
        <is>
          <t xml:space="preserve">Posibilidad de incumplimiento del Marco Normativo Contable de la Contaduria General de la Nación, aplicable a la Universidad de Cunidnamarca </t>
        </is>
      </c>
      <c r="G150" s="787" t="inlineStr">
        <is>
          <t>Posible afectación reputacional porque los estados financieros de la Universidad no reflejan razonablemente su situación financiera, económica y social, posibilidad de incurrir en sanciones disciplinarias por el no fenecimiento de la cuenta ante la Contraloría Departamental.</t>
        </is>
      </c>
      <c r="H150" s="787" t="inlineStr">
        <is>
          <t>EJECUCIÓN Y ADMINISTRACIÓN DE PROCESOS: Pérdidas derivadas de errores en la ejecución y administración de procesos.</t>
        </is>
      </c>
      <c r="I150" s="787" t="n">
        <v>1</v>
      </c>
      <c r="J150" s="787" t="inlineStr">
        <is>
          <t>El número relacionado a la ejecución de revisión de normativa y Solamente una vez al año con corte 31 de diciembre se presentan los estados financieros de propósito general regulados por la contabilidad general de la Nación</t>
        </is>
      </c>
      <c r="K150" s="787">
        <f>IF(I150&lt;=0,"",IF(I150&lt;=2,"Muy Baja",IF(I150&lt;=10,"Baja",IF(I150&lt;=30,"Media",IF(I150&lt;=100,"Alta",IF(I150&gt;100,"Muy Alta"))))))</f>
        <v/>
      </c>
      <c r="L150" s="613">
        <f>IF(K150="","",IF(K150="Muy Baja",0.2,IF(K150="Baja",0.4,IF(K150="Media",0.6,IF(K150="Alta",0.8,IF(K150="Muy Alta",1,))))))</f>
        <v/>
      </c>
      <c r="M150" s="787" t="inlineStr">
        <is>
          <t>El riesgo afecta la imagen de la entidad con algunos usuarios de relevancia frente al logro de los objetivos.</t>
        </is>
      </c>
      <c r="N150" s="787">
        <f>IF(OR(M150=CRITERIOS!$C$182,M150=CRITERIOS!$D$182),"Leve",IF(OR(M150=CRITERIOS!$C$183,M150=CRITERIOS!$D$183),"Menor",IF(OR(M150=CRITERIOS!$C$184,M150=CRITERIOS!$D$184),"Moderado",IF(OR(M150=CRITERIOS!$C$185,M150=CRITERIOS!$D$185),"Mayor",IF(OR(M150=CRITERIOS!$C$186,M150=CRITERIOS!$D$186),"Catastrófico","")))))</f>
        <v/>
      </c>
      <c r="O150" s="613">
        <f>IF(N150="","",IF(N150="Leve",0.2,IF(N150="Menor",0.4,IF(N150="Moderado",0.6,IF(N150="Mayor",0.8,IF(N150="Catastrófico",1,))))))</f>
        <v/>
      </c>
      <c r="P150" s="576">
        <f>IF(OR(AND(K150="Muy Baja",N150="Leve"),AND(K150="Muy Baja",N150="Menor"),AND(K150="Baja",N150="Leve")),"BAJO",IF(OR(AND(K150="Muy baja",N150="Moderado"),AND(K150="Baja",N150="Menor"),AND(K150="Baja",N150="Moderado"),AND(K150="Media",N150="Leve"),AND(K150="Media",N150="Menor"),AND(K150="Media",N150="Moderado"),AND(K150="Alta",N150="Leve"),AND(K150="Alta",N150="Menor")),"MODERADO",IF(OR(AND(K150="Muy Baja",N150="Mayor"),AND(K150="Baja",N150="Mayor"),AND(K150="Media",N150="Mayor"),AND(K150="Alta",N150="Moderado"),AND(K150="Alta",N150="Mayor"),AND(K150="Muy Alta",N150="Leve"),AND(K150="Muy Alta",N150="Menor"),AND(K150="Muy Alta",N150="Moderado"),YJ150="Muy Alta",N150="Mayor"),"ALTO",IF(OR(AND(K150="Muy Baja",N150="Catastrófico"),AND(K150="Baja",N150="Catastrófico"),AND(K150="Media",N150="Catastrófico"),AND(K150="Alta",N150="Catastrófico"),AND(K150="Muy Alta",N150="Catastrófico")),"EXTREMO",""))))</f>
        <v/>
      </c>
      <c r="Q150" s="447" t="inlineStr">
        <is>
          <t>Capacitar a los funcionarios responsables de la actividad contable.</t>
        </is>
      </c>
      <c r="R150" s="787" t="inlineStr">
        <is>
          <t>CADA VEZ QUE SE PRESENTE LA NECESIDAD</t>
        </is>
      </c>
      <c r="S150" s="447" t="inlineStr">
        <is>
          <t>Formato de asistencia a las capacitacion es sobre los cambios normativos en politicas contables,  dadas por parte de la Contaduria General de la Nacion y/o asesorias externas  sobre aspectos contables a los funcionarios que hacen parte de la oficina de contabilidad.
xx. Nombre de la matriz documento adicional para el control de riesgos contable</t>
        </is>
      </c>
      <c r="T150" s="447" t="inlineStr">
        <is>
          <t>Formato de asistencia debidamente diligenciado, por parte de los funcionarios de la oficina de Contabilidad.</t>
        </is>
      </c>
      <c r="U150" s="362" t="inlineStr">
        <is>
          <t>PREVENTIVO</t>
        </is>
      </c>
      <c r="V150" s="787" t="inlineStr">
        <is>
          <t>MANUAL</t>
        </is>
      </c>
      <c r="W150" s="787">
        <f>IF(OR(U150="PREVENTIVO",U150="DETECTIVO"),"PROBABILIDAD",IF(U150="CORRECTIVO","IMPACTO",""))</f>
        <v/>
      </c>
      <c r="X150" s="787">
        <f>IF(AND(U150="PREVENTIVO",V150="AUTOMÁTICO"),"50%",IF(AND(U150="PREVENTIVO",V150="MANUAL"),"40%",IF(AND(U150="DETECTIVO",V150="AUTOMÁTICO"),"40%",IF(AND(U150="DETECTIVO",V150="MANUAL"),"30%",IF(AND(U150="CORRECTIVO",V150="AUTOMÁTICO"),"35%",IF(AND(U150="CORRECTIVO",V150="MANUAL"),"25%",""))))))</f>
        <v/>
      </c>
      <c r="Y150" s="225">
        <f>IFERROR(IF(W150="Probabilidad",(L150-(L150*X150)),IF(W150="Impacto",L150,"")),"")</f>
        <v/>
      </c>
      <c r="Z150" s="225">
        <f>IFERROR(IF(Y150="","",IF(Y150&lt;=0.2,"MUY BAJA",IF(Y150&lt;=0.4,"BAJA",IF(Y150&lt;=0.6,"MEDIA",IF(Y150&lt;=0.8,"ALTA",IF(Y150=1,"MUY ALTA")))))),"")</f>
        <v/>
      </c>
      <c r="AA150" s="225">
        <f>IFERROR(IF(W150="Impacto",(O150-(O150*X150)),IF(W150="Probabilidad",O150,"")),"")</f>
        <v/>
      </c>
      <c r="AB150" s="225">
        <f>IFERROR(IF(AA150="","",IF(AA150&lt;=0.2,"LEVE",IF(AA150&lt;=0.4,"MENOR",IF(AA150&lt;=0.6,"MODERADO",IF(AA150&lt;=0.8,"MAYOR",IF(AA150=1,"CATASTRÓFICO")))))),"")</f>
        <v/>
      </c>
      <c r="AC150" s="576">
        <f>IFERROR(IF(OR(AND(Z150="Muy Baja",AB150="Leve"),AND(Z150="Muy Baja",AB150="Menor"),AND(Z150="Baja",AB150="Leve")),"BAJO",IF(OR(AND(Z150="Muy baja",AB150="Moderado"),AND(Z150="Baja",AB150="Menor"),AND(Z150="Baja",AB150="Moderado"),AND(Z150="Media",AB150="Leve"),AND(Z150="Media",AB150="Menor"),AND(Z150="Media",AB150="Moderado"),AND(Z150="Alta",AB150="Leve"),AND(Z150="Alta",AB150="Menor")),"MODERADO",IF(OR(AND(Z150="Muy Baja",AB150="Mayor"),AND(Z150="Baja",AB150="Mayor"),AND(Z150="Media",AB150="Mayor"),AND(Z150="Alta",AB150="Moderado"),AND(Z150="Alta",AB150="Mayor"),AND(Z150="Muy Alta",AB150="Leve"),AND(Z150="Muy Alta",AB150="Menor"),AND(Z150="Muy Alta",AB150="Moderado"),AND(Z150="Muy Alta",AB150="Mayor")),"ALTO",IF(OR(AND(Z150="Muy Baja",AB150="Catastrófico"),AND(Z150="Baja",AB150="Catastrófico"),AND(Z150="Media",AB150="Catastrófico"),AND(Z150="Alta",AB150="Catastrófico"),AND(Z150="Muy Alta",AB150="Catastrófico")),"EXTREMO","")))),"")</f>
        <v/>
      </c>
      <c r="AD150" s="447" t="n"/>
      <c r="AE150" s="447" t="n"/>
      <c r="AF150" s="447" t="n"/>
      <c r="AG150" s="697" t="n"/>
      <c r="AH150" s="447" t="n"/>
      <c r="AI150" s="447" t="n"/>
      <c r="AJ150" s="712" t="n"/>
      <c r="AK150" s="712" t="n"/>
      <c r="AL150" s="704">
        <f>IF(Y150="","",MIN(Y150:Y152))</f>
        <v/>
      </c>
      <c r="AM150" s="575">
        <f>IFERROR(IF(AL150="","",IF(Y150&lt;=0.2,"MUY BAJA",IF(AL150&lt;=0.4,"BAJA",IF(AL150&lt;=0.6,"MEDIA",IF(AL150&lt;=0.8,"ALTA",IF(AL150=1,"MUY ALTA")))))),"")</f>
        <v/>
      </c>
      <c r="AN150" s="575">
        <f>IF(AA150="","",MIN(AA150:AA152))</f>
        <v/>
      </c>
      <c r="AO150" s="575">
        <f>IFERROR(IF(AN150="","",IF(AN150&lt;=0.2,"LEVE",IF(AN150&lt;=0.4,"MENOR",IF(AN150&lt;=0.6,"MODERADO",IF(AN150&lt;=0.8,"MAYOR",IF(AN150=1,"CATASTRÓFICO")))))),"")</f>
        <v/>
      </c>
      <c r="AP150" s="576">
        <f>IFERROR(IF(OR(AND(AM150="Muy Baja",AO150="Leve"),AND(AM150="Muy Baja",AO150="Menor"),AND(AM150="Baja",AO150="Leve")),"BAJO",IF(OR(AND(AM150="Muy baja",AO150="Moderado"),AND(AM150="Baja",AO150="Menor"),AND(AM150="Baja",AO150="Moderado"),AND(AM150="Media",AO150="Leve"),AND(AM150="Media",AO150="Menor"),AND(AM150="Media",AO150="Moderado"),AND(AM150="Alta",AO150="Leve"),AND(AM150="Alta",AO150="Menor")),"MODERADO",IF(OR(AND(AM150="Muy Baja",AO150="Mayor"),AND(AM150="Baja",AO150="Mayor"),AND(AM150="Media",AO150="Mayor"),AND(AM150="Alta",AO150="Moderado"),AND(AM150="Alta",AO150="Mayor"),AND(AM150="Muy Alta",AO150="Leve"),AND(AM150="Muy Alta",AO150="Menor"),AND(AM150="Muy Alta",AO150="Moderado"),AND(AM150="Muy Alta",AO150="Mayor")),"ALTO",IF(OR(AND(AM150="Muy Baja",AO150="Catastrófico"),AND(AM150="Baja",AO150="Catastrófico"),AND(AM150="Media",AO150="Catastrófico"),AND(AM150="Alta",AO150="Catastrófico"),AND(AM150="Muy Alta",AO150="Catastrófico")),"EXTREMO","")))),"")</f>
        <v/>
      </c>
      <c r="AQ150" s="685" t="n"/>
      <c r="AR150" s="447" t="n"/>
      <c r="AS150" s="685" t="n"/>
      <c r="AT150" s="447" t="n"/>
      <c r="AU150" s="685" t="n"/>
      <c r="AV150" s="447" t="n"/>
      <c r="AW150" s="685" t="n"/>
      <c r="AX150" s="447" t="n"/>
      <c r="AY150" s="685" t="n"/>
      <c r="AZ150" s="447" t="n"/>
      <c r="BA150" s="685" t="n"/>
      <c r="BB150" s="686" t="n"/>
      <c r="BC150" s="685" t="n"/>
      <c r="BD150" s="447" t="n"/>
      <c r="BE150" s="686" t="n"/>
      <c r="BF150" s="686" t="n"/>
      <c r="BG150" s="686" t="n"/>
      <c r="BH150" s="686" t="n"/>
      <c r="BI150" s="686" t="n"/>
      <c r="BJ150" s="686" t="n"/>
      <c r="BK150" s="686" t="n"/>
      <c r="BL150" s="686" t="n"/>
      <c r="BM150" s="803" t="n"/>
      <c r="BN150" s="803" t="n"/>
      <c r="BO150" s="244" t="n"/>
    </row>
    <row r="151" ht="78" customHeight="1">
      <c r="D151" s="834" t="n"/>
      <c r="E151" s="834" t="n"/>
      <c r="F151" s="834" t="n"/>
      <c r="G151" s="834" t="n"/>
      <c r="H151" s="834" t="n"/>
      <c r="I151" s="834" t="n"/>
      <c r="J151" s="834" t="n"/>
      <c r="K151" s="834" t="n"/>
      <c r="L151" s="834" t="n"/>
      <c r="M151" s="834" t="n"/>
      <c r="N151" s="834" t="n"/>
      <c r="O151" s="834" t="n"/>
      <c r="P151" s="834" t="n"/>
      <c r="Q151" s="447" t="inlineStr">
        <is>
          <t xml:space="preserve">Realizar informe de conciliaciones con las areas al finalizar el periodo(anual) </t>
        </is>
      </c>
      <c r="R151" s="787" t="inlineStr">
        <is>
          <t>ANUAL</t>
        </is>
      </c>
      <c r="S151" s="447" t="inlineStr">
        <is>
          <t>Formato de conciliacion con las areas que producen o intervienen con el proceso contable</t>
        </is>
      </c>
      <c r="T151" s="447" t="inlineStr">
        <is>
          <t xml:space="preserve">Formato de conciliacion </t>
        </is>
      </c>
      <c r="U151" s="362" t="inlineStr">
        <is>
          <t>DETECTIVO</t>
        </is>
      </c>
      <c r="V151" s="787" t="inlineStr">
        <is>
          <t>MANUAL</t>
        </is>
      </c>
      <c r="W151" s="787">
        <f>IF(OR(U151="PREVENTIVO",U151="DETECTIVO"),"PROBABILIDAD",IF(U151="CORRECTIVO","IMPACTO",""))</f>
        <v/>
      </c>
      <c r="X151" s="787">
        <f>IF(AND(U151="PREVENTIVO",V151="AUTOMÁTICO"),"50%",IF(AND(U151="PREVENTIVO",V151="MANUAL"),"40%",IF(AND(U151="DETECTIVO",V151="AUTOMÁTICO"),"40%",IF(AND(U151="DETECTIVO",V151="MANUAL"),"30%",IF(AND(U151="CORRECTIVO",V151="AUTOMÁTICO"),"35%",IF(AND(U151="CORRECTIVO",V151="MANUAL"),"25%",""))))))</f>
        <v/>
      </c>
      <c r="Y151" s="561">
        <f>IFERROR(IF(AND(W150="Probabilidad",W151="Probabilidad"),(Y150-(Y150*X151)),IF(W151="Probabilidad",(L150-(L150*X151)),IF(W151="Impacto",Y150,""))),"")</f>
        <v/>
      </c>
      <c r="Z151" s="225">
        <f>IFERROR(IF(Y151="","",IF(Y151&lt;=0.2,"MUY BAJA",IF(Y151&lt;=0.4,"BAJA",IF(Y151&lt;=0.6,"MEDIA",IF(Y151&lt;=0.8,"ALTA",IF(Y151=1,"MUY ALTA")))))),"")</f>
        <v/>
      </c>
      <c r="AA151" s="590">
        <f>IFERROR(IF(AND(W150="Impacto",W151="Impacto"),(AA150-(AA150*X151)),IF(W151="Impacto",(O150-(+O150*X151)),IF(W151="Probabilidad",AA150,""))),"")</f>
        <v/>
      </c>
      <c r="AB151" s="225">
        <f>IFERROR(IF(AA151="","",IF(AA151&lt;=0.2,"LEVE",IF(AA151&lt;=0.4,"MENOR",IF(AA151&lt;=0.6,"MODERADO",IF(AA151&lt;=0.8,"MAYOR",IF(AA151=1,"CATASTRÓFICO")))))),"")</f>
        <v/>
      </c>
      <c r="AC151" s="576">
        <f>IFERROR(IF(OR(AND(Z151="Muy Baja",AB151="Leve"),AND(Z151="Muy Baja",AB151="Menor"),AND(Z151="Baja",AB151="Leve")),"BAJO",IF(OR(AND(Z151="Muy baja",AB151="Moderado"),AND(Z151="Baja",AB151="Menor"),AND(Z151="Baja",AB151="Moderado"),AND(Z151="Media",AB151="Leve"),AND(Z151="Media",AB151="Menor"),AND(Z151="Media",AB151="Moderado"),AND(Z151="Alta",AB151="Leve"),AND(Z151="Alta",AB151="Menor")),"MODERADO",IF(OR(AND(Z151="Muy Baja",AB151="Mayor"),AND(Z151="Baja",AB151="Mayor"),AND(Z151="Media",AB151="Mayor"),AND(Z151="Alta",AB151="Moderado"),AND(Z151="Alta",AB151="Mayor"),AND(Z151="Muy Alta",AB151="Leve"),AND(Z151="Muy Alta",AB151="Menor"),AND(Z151="Muy Alta",AB151="Moderado"),AND(Z151="Muy Alta",AB151="Mayor")),"ALTO",IF(OR(AND(Z151="Muy Baja",AB151="Catastrófico"),AND(Z151="Baja",AB151="Catastrófico"),AND(Z151="Media",AB151="Catastrófico"),AND(Z151="Alta",AB151="Catastrófico"),AND(Z151="Muy Alta",AB151="Catastrófico")),"EXTREMO","")))),"")</f>
        <v/>
      </c>
      <c r="AD151" s="447" t="n"/>
      <c r="AE151" s="447" t="n"/>
      <c r="AF151" s="447" t="n"/>
      <c r="AG151" s="697" t="n"/>
      <c r="AH151" s="447" t="n"/>
      <c r="AI151" s="447" t="n"/>
      <c r="AJ151" s="712" t="n"/>
      <c r="AK151" s="712" t="n"/>
      <c r="AL151" s="808" t="n"/>
      <c r="AM151" s="834" t="n"/>
      <c r="AN151" s="834" t="n"/>
      <c r="AO151" s="834" t="n"/>
      <c r="AP151" s="834" t="n"/>
      <c r="AQ151" s="685" t="n"/>
      <c r="AR151" s="447" t="n"/>
      <c r="AS151" s="685" t="n"/>
      <c r="AT151" s="447" t="n"/>
      <c r="AU151" s="685" t="n"/>
      <c r="AV151" s="447" t="n"/>
      <c r="AW151" s="685" t="n"/>
      <c r="AX151" s="447" t="n"/>
      <c r="AY151" s="685" t="n"/>
      <c r="AZ151" s="447" t="n"/>
      <c r="BA151" s="685" t="n"/>
      <c r="BB151" s="686" t="n"/>
      <c r="BC151" s="685" t="n"/>
      <c r="BD151" s="447" t="n"/>
      <c r="BE151" s="686" t="n"/>
      <c r="BF151" s="686" t="n"/>
      <c r="BG151" s="686" t="n"/>
      <c r="BH151" s="686" t="n"/>
      <c r="BI151" s="686" t="n"/>
      <c r="BJ151" s="686" t="n"/>
      <c r="BK151" s="686" t="n"/>
      <c r="BL151" s="686" t="n"/>
      <c r="BM151" s="803" t="n"/>
      <c r="BN151" s="803" t="n"/>
      <c r="BO151" s="244" t="n"/>
    </row>
    <row r="152" ht="80.25" customHeight="1">
      <c r="D152" s="833" t="n"/>
      <c r="E152" s="833" t="n"/>
      <c r="F152" s="833" t="n"/>
      <c r="G152" s="833" t="n"/>
      <c r="H152" s="833" t="n"/>
      <c r="I152" s="833" t="n"/>
      <c r="J152" s="833" t="n"/>
      <c r="K152" s="833" t="n"/>
      <c r="L152" s="833" t="n"/>
      <c r="M152" s="833" t="n"/>
      <c r="N152" s="833" t="n"/>
      <c r="O152" s="833" t="n"/>
      <c r="P152" s="833" t="n"/>
      <c r="Q152" s="447" t="inlineStr">
        <is>
          <t xml:space="preserve">Corrección de errores de periodos anteriores </t>
        </is>
      </c>
      <c r="R152" s="787" t="inlineStr">
        <is>
          <t>CADA VEZ QUE SE PRESENTE LA NECESIDAD</t>
        </is>
      </c>
      <c r="S152" s="447" t="inlineStr">
        <is>
          <t>Nota de contabilidad y/o documento por medio del cual  se realiza el ajuste.</t>
        </is>
      </c>
      <c r="T152" s="447" t="inlineStr">
        <is>
          <t>Nota de contabilidad y/o soporte de ajuste</t>
        </is>
      </c>
      <c r="U152" s="362" t="inlineStr">
        <is>
          <t>PREVENTIVO</t>
        </is>
      </c>
      <c r="V152" s="787" t="inlineStr">
        <is>
          <t>MANUAL</t>
        </is>
      </c>
      <c r="W152" s="787">
        <f>IF(OR(U152="PREVENTIVO",U152="DETECTIVO"),"PROBABILIDAD",IF(U152="CORRECTIVO","IMPACTO",""))</f>
        <v/>
      </c>
      <c r="X152" s="787">
        <f>IF(AND(U152="PREVENTIVO",V152="AUTOMÁTICO"),"50%",IF(AND(U152="PREVENTIVO",V152="MANUAL"),"40%",IF(AND(U152="DETECTIVO",V152="AUTOMÁTICO"),"40%",IF(AND(U152="DETECTIVO",V152="MANUAL"),"30%",IF(AND(U152="CORRECTIVO",V152="AUTOMÁTICO"),"35%",IF(AND(U152="CORRECTIVO",V152="MANUAL"),"25%",""))))))</f>
        <v/>
      </c>
      <c r="Y152" s="613">
        <f>IFERROR(IF(AND(W151="Probabilidad",W152="Probabilidad"),(Y151-(Y151*X152)),IF(AND(W151="Impacto",W152="Probabilidad"),(Y150-(Y150*X152)),IF(W152="Impacto",Y151,""))),"")</f>
        <v/>
      </c>
      <c r="Z152" s="225">
        <f>IFERROR(IF(Y152="","",IF(Y152&lt;=0.2,"MUY BAJA",IF(Y152&lt;=0.4,"BAJA",IF(Y152&lt;=0.6,"MEDIA",IF(Y152&lt;=0.8,"ALTA",IF(Y152=1,"MUY ALTA")))))),"")</f>
        <v/>
      </c>
      <c r="AA152" s="225">
        <f>IFERROR(IF(AND(W151="Impacto",W152="Impacto"),(AA151-(AA151*X152)),IF(AND(W151="Probabilidad",W152="Impacto"),(AA150-(AA150*X152)),IF(W152="Probabilidad",AA151,""))),"")</f>
        <v/>
      </c>
      <c r="AB152" s="225">
        <f>IFERROR(IF(AA152="","",IF(AA152&lt;=0.2,"LEVE",IF(AA152&lt;=0.4,"MENOR",IF(AA152&lt;=0.6,"MODERADO",IF(AA152&lt;=0.8,"MAYOR",IF(AA152=1,"CATASTRÓFICO")))))),"")</f>
        <v/>
      </c>
      <c r="AC152" s="576">
        <f>IFERROR(IF(OR(AND(Z152="Muy Baja",AB152="Leve"),AND(Z152="Muy Baja",AB152="Menor"),AND(Z152="Baja",AB152="Leve")),"BAJO",IF(OR(AND(Z152="Muy baja",AB152="Moderado"),AND(Z152="Baja",AB152="Menor"),AND(Z152="Baja",AB152="Moderado"),AND(Z152="Media",AB152="Leve"),AND(Z152="Media",AB152="Menor"),AND(Z152="Media",AB152="Moderado"),AND(Z152="Alta",AB152="Leve"),AND(Z152="Alta",AB152="Menor")),"MODERADO",IF(OR(AND(Z152="Muy Baja",AB152="Mayor"),AND(Z152="Baja",AB152="Mayor"),AND(Z152="Media",AB152="Mayor"),AND(Z152="Alta",AB152="Moderado"),AND(Z152="Alta",AB152="Mayor"),AND(Z152="Muy Alta",AB152="Leve"),AND(Z152="Muy Alta",AB152="Menor"),AND(Z152="Muy Alta",AB152="Moderado"),AND(Z152="Muy Alta",AB152="Mayor")),"ALTO",IF(OR(AND(Z152="Muy Baja",AB152="Catastrófico"),AND(Z152="Baja",AB152="Catastrófico"),AND(Z152="Media",AB152="Catastrófico"),AND(Z152="Alta",AB152="Catastrófico"),AND(Z152="Muy Alta",AB152="Catastrófico")),"EXTREMO","")))),"")</f>
        <v/>
      </c>
      <c r="AD152" s="447" t="n"/>
      <c r="AE152" s="447" t="n"/>
      <c r="AF152" s="447" t="n"/>
      <c r="AG152" s="697" t="n"/>
      <c r="AH152" s="447" t="n"/>
      <c r="AI152" s="447" t="n"/>
      <c r="AJ152" s="712" t="n"/>
      <c r="AK152" s="712" t="n"/>
      <c r="AL152" s="811" t="n"/>
      <c r="AM152" s="833" t="n"/>
      <c r="AN152" s="833" t="n"/>
      <c r="AO152" s="833" t="n"/>
      <c r="AP152" s="833" t="n"/>
      <c r="AQ152" s="685" t="n"/>
      <c r="AR152" s="447" t="n"/>
      <c r="AS152" s="685" t="n"/>
      <c r="AT152" s="447" t="n"/>
      <c r="AU152" s="685" t="n"/>
      <c r="AV152" s="447" t="n"/>
      <c r="AW152" s="685" t="n"/>
      <c r="AX152" s="447" t="n"/>
      <c r="AY152" s="685" t="n"/>
      <c r="AZ152" s="447" t="n"/>
      <c r="BA152" s="685" t="n"/>
      <c r="BB152" s="686" t="n"/>
      <c r="BC152" s="685" t="n"/>
      <c r="BD152" s="447" t="n"/>
      <c r="BE152" s="686" t="n"/>
      <c r="BF152" s="686" t="n"/>
      <c r="BG152" s="686" t="n"/>
      <c r="BH152" s="686" t="n"/>
      <c r="BI152" s="686" t="n"/>
      <c r="BJ152" s="686" t="n"/>
      <c r="BK152" s="686" t="n"/>
      <c r="BL152" s="686" t="n"/>
      <c r="BM152" s="803" t="n"/>
      <c r="BN152" s="803" t="n"/>
      <c r="BO152" s="244" t="n"/>
    </row>
    <row r="153" ht="14.25" customHeight="1">
      <c r="D153" s="680" t="n"/>
      <c r="E153" s="679" t="n"/>
      <c r="F153" s="679" t="n"/>
      <c r="G153" s="679" t="n"/>
      <c r="H153" s="679" t="n"/>
      <c r="I153" s="681" t="n"/>
      <c r="J153" s="679" t="n"/>
      <c r="K153" s="681" t="n"/>
      <c r="L153" s="681" t="n"/>
      <c r="M153" s="681" t="n"/>
      <c r="N153" s="681" t="n"/>
      <c r="O153" s="681" t="n"/>
      <c r="P153" s="548" t="n"/>
      <c r="Q153" s="679" t="n"/>
      <c r="R153" s="679" t="n"/>
      <c r="S153" s="679" t="n"/>
      <c r="T153" s="679" t="n"/>
      <c r="U153" s="681" t="n"/>
      <c r="V153" s="681" t="n"/>
      <c r="W153" s="681" t="n"/>
      <c r="X153" s="679" t="n"/>
      <c r="Y153" s="549" t="n"/>
      <c r="Z153" s="679" t="n"/>
      <c r="AA153" s="679" t="n"/>
      <c r="AB153" s="679" t="n"/>
      <c r="AC153" s="245" t="n"/>
      <c r="AD153" s="679" t="n"/>
      <c r="AE153" s="679" t="n"/>
      <c r="AF153" s="679" t="n"/>
      <c r="AG153" s="679" t="n"/>
      <c r="AH153" s="679" t="n"/>
      <c r="AI153" s="679" t="n"/>
      <c r="AJ153" s="679" t="n"/>
      <c r="AK153" s="679" t="n"/>
      <c r="AL153" s="679" t="n"/>
      <c r="AM153" s="679" t="n"/>
      <c r="AN153" s="679" t="n"/>
      <c r="AO153" s="679" t="n"/>
      <c r="AP153" s="242" t="n"/>
      <c r="AQ153" s="243" t="n"/>
      <c r="AR153" s="679" t="n"/>
      <c r="AS153" s="243" t="n"/>
      <c r="AT153" s="679" t="n"/>
      <c r="AU153" s="243" t="n"/>
      <c r="AV153" s="679" t="n"/>
      <c r="AW153" s="243" t="n"/>
      <c r="AX153" s="679" t="n"/>
      <c r="AY153" s="243" t="n"/>
      <c r="AZ153" s="679" t="n"/>
      <c r="BA153" s="243" t="n"/>
      <c r="BB153" s="244" t="n"/>
      <c r="BC153" s="243" t="n"/>
      <c r="BD153" s="679" t="n"/>
      <c r="BE153" s="244" t="n"/>
      <c r="BF153" s="244" t="n"/>
      <c r="BG153" s="244" t="n"/>
      <c r="BH153" s="244" t="n"/>
      <c r="BI153" s="244" t="n"/>
      <c r="BJ153" s="244" t="n"/>
      <c r="BK153" s="244" t="n"/>
      <c r="BL153" s="244" t="n"/>
      <c r="BM153" s="244" t="n"/>
      <c r="BN153" s="244" t="n"/>
      <c r="BO153" s="244" t="n"/>
    </row>
    <row r="154" ht="14.25" customHeight="1">
      <c r="D154" s="680" t="n"/>
      <c r="E154" s="679" t="n"/>
      <c r="F154" s="679" t="n"/>
      <c r="G154" s="679" t="n"/>
      <c r="H154" s="679" t="n"/>
      <c r="I154" s="681" t="n"/>
      <c r="J154" s="679" t="n"/>
      <c r="K154" s="681" t="n"/>
      <c r="L154" s="681" t="n"/>
      <c r="M154" s="681" t="n"/>
      <c r="N154" s="681" t="n"/>
      <c r="O154" s="681" t="n"/>
      <c r="P154" s="548" t="n"/>
      <c r="Q154" s="679" t="n"/>
      <c r="R154" s="679" t="n"/>
      <c r="S154" s="679" t="n"/>
      <c r="T154" s="679" t="n"/>
      <c r="U154" s="681" t="n"/>
      <c r="V154" s="681" t="n"/>
      <c r="W154" s="681" t="n"/>
      <c r="X154" s="679" t="n"/>
      <c r="Y154" s="549" t="n"/>
      <c r="Z154" s="679" t="n"/>
      <c r="AA154" s="679" t="n"/>
      <c r="AB154" s="679" t="n"/>
      <c r="AC154" s="245" t="n"/>
      <c r="AD154" s="679" t="n"/>
      <c r="AE154" s="679" t="n"/>
      <c r="AF154" s="679" t="n"/>
      <c r="AG154" s="679" t="n"/>
      <c r="AH154" s="679" t="n"/>
      <c r="AI154" s="679" t="n"/>
      <c r="AJ154" s="679" t="n"/>
      <c r="AK154" s="679" t="n"/>
      <c r="AL154" s="679" t="n"/>
      <c r="AM154" s="679" t="n"/>
      <c r="AN154" s="679" t="n"/>
      <c r="AO154" s="679" t="n"/>
      <c r="AP154" s="242" t="n"/>
      <c r="AQ154" s="243" t="n"/>
      <c r="AR154" s="679" t="n"/>
      <c r="AS154" s="243" t="n"/>
      <c r="AT154" s="679" t="n"/>
      <c r="AU154" s="243" t="n"/>
      <c r="AV154" s="679" t="n"/>
      <c r="AW154" s="243" t="n"/>
      <c r="AX154" s="679" t="n"/>
      <c r="AY154" s="243" t="n"/>
      <c r="AZ154" s="679" t="n"/>
      <c r="BA154" s="243" t="n"/>
      <c r="BB154" s="244" t="n"/>
      <c r="BC154" s="243" t="n"/>
      <c r="BD154" s="679" t="n"/>
      <c r="BE154" s="244" t="n"/>
      <c r="BF154" s="244" t="n"/>
      <c r="BG154" s="244" t="n"/>
      <c r="BH154" s="244" t="n"/>
      <c r="BI154" s="244" t="n"/>
      <c r="BJ154" s="244" t="n"/>
      <c r="BK154" s="244" t="n"/>
      <c r="BL154" s="244" t="n"/>
      <c r="BM154" s="244" t="n"/>
      <c r="BN154" s="244" t="n"/>
      <c r="BO154" s="244" t="n"/>
    </row>
    <row r="155" ht="14.25" customHeight="1">
      <c r="D155" s="680" t="n"/>
      <c r="E155" s="679" t="n"/>
      <c r="F155" s="679" t="n"/>
      <c r="G155" s="679" t="n"/>
      <c r="H155" s="679" t="n"/>
      <c r="I155" s="681" t="n"/>
      <c r="J155" s="679" t="n"/>
      <c r="K155" s="681" t="n"/>
      <c r="L155" s="681" t="n"/>
      <c r="M155" s="681" t="n"/>
      <c r="N155" s="681" t="n"/>
      <c r="O155" s="681" t="n"/>
      <c r="P155" s="548" t="n"/>
      <c r="Q155" s="679" t="n"/>
      <c r="R155" s="679" t="n"/>
      <c r="S155" s="679" t="n"/>
      <c r="T155" s="679" t="n"/>
      <c r="U155" s="681" t="n"/>
      <c r="V155" s="681" t="n"/>
      <c r="W155" s="681" t="n"/>
      <c r="X155" s="679" t="n"/>
      <c r="Y155" s="549" t="n"/>
      <c r="Z155" s="679" t="n"/>
      <c r="AA155" s="679" t="n"/>
      <c r="AB155" s="679" t="n"/>
      <c r="AC155" s="245" t="n"/>
      <c r="AD155" s="679" t="n"/>
      <c r="AE155" s="679" t="n"/>
      <c r="AF155" s="679" t="n"/>
      <c r="AG155" s="679" t="n"/>
      <c r="AH155" s="679" t="n"/>
      <c r="AI155" s="679" t="n"/>
      <c r="AJ155" s="679" t="n"/>
      <c r="AK155" s="679" t="n"/>
      <c r="AL155" s="679" t="n"/>
      <c r="AM155" s="679" t="n"/>
      <c r="AN155" s="679" t="n"/>
      <c r="AO155" s="679" t="n"/>
      <c r="AP155" s="242" t="n"/>
      <c r="AQ155" s="243" t="n"/>
      <c r="AR155" s="679" t="n"/>
      <c r="AS155" s="243" t="n"/>
      <c r="AT155" s="679" t="n"/>
      <c r="AU155" s="243" t="n"/>
      <c r="AV155" s="679" t="n"/>
      <c r="AW155" s="243" t="n"/>
      <c r="AX155" s="679" t="n"/>
      <c r="AY155" s="243" t="n"/>
      <c r="AZ155" s="679" t="n"/>
      <c r="BA155" s="243" t="n"/>
      <c r="BB155" s="244" t="n"/>
      <c r="BC155" s="243" t="n"/>
      <c r="BD155" s="679" t="n"/>
      <c r="BE155" s="244" t="n"/>
      <c r="BF155" s="244" t="n"/>
      <c r="BG155" s="244" t="n"/>
      <c r="BH155" s="244" t="n"/>
      <c r="BI155" s="244" t="n"/>
      <c r="BJ155" s="244" t="n"/>
      <c r="BK155" s="244" t="n"/>
      <c r="BL155" s="244" t="n"/>
      <c r="BM155" s="244" t="n"/>
      <c r="BN155" s="244" t="n"/>
      <c r="BO155" s="244" t="n"/>
    </row>
    <row r="156" ht="14.25" customHeight="1">
      <c r="D156" s="680" t="n"/>
      <c r="E156" s="679" t="n"/>
      <c r="F156" s="679" t="n"/>
      <c r="G156" s="679" t="n"/>
      <c r="H156" s="679" t="n"/>
      <c r="I156" s="681" t="n"/>
      <c r="J156" s="679" t="n"/>
      <c r="K156" s="681" t="n"/>
      <c r="L156" s="681" t="n"/>
      <c r="M156" s="681" t="n"/>
      <c r="N156" s="681" t="n"/>
      <c r="O156" s="681" t="n"/>
      <c r="P156" s="548" t="n"/>
      <c r="Q156" s="679" t="n"/>
      <c r="R156" s="679" t="n"/>
      <c r="S156" s="679" t="n"/>
      <c r="T156" s="679" t="n"/>
      <c r="U156" s="681" t="n"/>
      <c r="V156" s="681" t="n"/>
      <c r="W156" s="681" t="n"/>
      <c r="X156" s="679" t="n"/>
      <c r="Y156" s="549" t="n"/>
      <c r="Z156" s="679" t="n"/>
      <c r="AA156" s="679" t="n"/>
      <c r="AB156" s="679" t="n"/>
      <c r="AC156" s="245" t="n"/>
      <c r="AD156" s="679" t="n"/>
      <c r="AE156" s="679" t="n"/>
      <c r="AF156" s="679" t="n"/>
      <c r="AG156" s="679" t="n"/>
      <c r="AH156" s="679" t="n"/>
      <c r="AI156" s="679" t="n"/>
      <c r="AJ156" s="679" t="n"/>
      <c r="AK156" s="679" t="n"/>
      <c r="AL156" s="679" t="n"/>
      <c r="AM156" s="679" t="n"/>
      <c r="AN156" s="679" t="n"/>
      <c r="AO156" s="679" t="n"/>
      <c r="AP156" s="242" t="n"/>
      <c r="AQ156" s="243" t="n"/>
      <c r="AR156" s="679" t="n"/>
      <c r="AS156" s="243" t="n"/>
      <c r="AT156" s="679" t="n"/>
      <c r="AU156" s="243" t="n"/>
      <c r="AV156" s="679" t="n"/>
      <c r="AW156" s="243" t="n"/>
      <c r="AX156" s="679" t="n"/>
      <c r="AY156" s="243" t="n"/>
      <c r="AZ156" s="679" t="n"/>
      <c r="BA156" s="243" t="n"/>
      <c r="BB156" s="244" t="n"/>
      <c r="BC156" s="243" t="n"/>
      <c r="BD156" s="679" t="n"/>
      <c r="BE156" s="244" t="n"/>
      <c r="BF156" s="244" t="n"/>
      <c r="BG156" s="244" t="n"/>
      <c r="BH156" s="244" t="n"/>
      <c r="BI156" s="244" t="n"/>
      <c r="BJ156" s="244" t="n"/>
      <c r="BK156" s="244" t="n"/>
      <c r="BL156" s="244" t="n"/>
      <c r="BM156" s="244" t="n"/>
      <c r="BN156" s="244" t="n"/>
      <c r="BO156" s="244" t="n"/>
    </row>
    <row r="157" ht="14.25" customHeight="1">
      <c r="D157" s="680" t="n"/>
      <c r="E157" s="679" t="n"/>
      <c r="F157" s="679" t="n"/>
      <c r="G157" s="679" t="n"/>
      <c r="H157" s="679" t="n"/>
      <c r="I157" s="681" t="n"/>
      <c r="J157" s="679" t="n"/>
      <c r="K157" s="681" t="n"/>
      <c r="L157" s="681" t="n"/>
      <c r="M157" s="681" t="n"/>
      <c r="N157" s="681" t="n"/>
      <c r="O157" s="681" t="n"/>
      <c r="P157" s="548" t="n"/>
      <c r="Q157" s="679" t="n"/>
      <c r="R157" s="679" t="n"/>
      <c r="S157" s="679" t="n"/>
      <c r="T157" s="679" t="n"/>
      <c r="U157" s="681" t="n"/>
      <c r="V157" s="681" t="n"/>
      <c r="W157" s="681" t="n"/>
      <c r="X157" s="679" t="n"/>
      <c r="Y157" s="549" t="n"/>
      <c r="Z157" s="679" t="n"/>
      <c r="AA157" s="679" t="n"/>
      <c r="AB157" s="679" t="n"/>
      <c r="AC157" s="245" t="n"/>
      <c r="AD157" s="679" t="n"/>
      <c r="AE157" s="679" t="n"/>
      <c r="AF157" s="679" t="n"/>
      <c r="AG157" s="679" t="n"/>
      <c r="AH157" s="679" t="n"/>
      <c r="AI157" s="679" t="n"/>
      <c r="AJ157" s="679" t="n"/>
      <c r="AK157" s="679" t="n"/>
      <c r="AL157" s="679" t="n"/>
      <c r="AM157" s="679" t="n"/>
      <c r="AN157" s="679" t="n"/>
      <c r="AO157" s="679" t="n"/>
      <c r="AP157" s="242" t="n"/>
      <c r="AQ157" s="243" t="n"/>
      <c r="AR157" s="679" t="n"/>
      <c r="AS157" s="243" t="n"/>
      <c r="AT157" s="679" t="n"/>
      <c r="AU157" s="243" t="n"/>
      <c r="AV157" s="679" t="n"/>
      <c r="AW157" s="243" t="n"/>
      <c r="AX157" s="679" t="n"/>
      <c r="AY157" s="243" t="n"/>
      <c r="AZ157" s="679" t="n"/>
      <c r="BA157" s="243" t="n"/>
      <c r="BB157" s="244" t="n"/>
      <c r="BC157" s="243" t="n"/>
      <c r="BD157" s="679" t="n"/>
      <c r="BE157" s="244" t="n"/>
      <c r="BF157" s="244" t="n"/>
      <c r="BG157" s="244" t="n"/>
      <c r="BH157" s="244" t="n"/>
      <c r="BI157" s="244" t="n"/>
      <c r="BJ157" s="244" t="n"/>
      <c r="BK157" s="244" t="n"/>
      <c r="BL157" s="244" t="n"/>
      <c r="BM157" s="244" t="n"/>
      <c r="BN157" s="244" t="n"/>
      <c r="BO157" s="244" t="n"/>
    </row>
    <row r="158" ht="14.25" customHeight="1">
      <c r="D158" s="680" t="n"/>
      <c r="E158" s="679" t="n"/>
      <c r="F158" s="679" t="n"/>
      <c r="G158" s="679" t="n"/>
      <c r="H158" s="679" t="n"/>
      <c r="I158" s="681" t="n"/>
      <c r="J158" s="679" t="n"/>
      <c r="K158" s="681" t="n"/>
      <c r="L158" s="681" t="n"/>
      <c r="M158" s="681" t="n"/>
      <c r="N158" s="681" t="n"/>
      <c r="O158" s="681" t="n"/>
      <c r="P158" s="548" t="n"/>
      <c r="Q158" s="679" t="n"/>
      <c r="R158" s="679" t="n"/>
      <c r="S158" s="679" t="n"/>
      <c r="T158" s="679" t="n"/>
      <c r="U158" s="681" t="n"/>
      <c r="V158" s="681" t="n"/>
      <c r="W158" s="681" t="n"/>
      <c r="X158" s="679" t="n"/>
      <c r="Y158" s="549" t="n"/>
      <c r="Z158" s="679" t="n"/>
      <c r="AA158" s="679" t="n"/>
      <c r="AB158" s="679" t="n"/>
      <c r="AC158" s="245" t="n"/>
      <c r="AD158" s="679" t="n"/>
      <c r="AE158" s="679" t="n"/>
      <c r="AF158" s="679" t="n"/>
      <c r="AG158" s="679" t="n"/>
      <c r="AH158" s="679" t="n"/>
      <c r="AI158" s="679" t="n"/>
      <c r="AJ158" s="679" t="n"/>
      <c r="AK158" s="679" t="n"/>
      <c r="AL158" s="679" t="n"/>
      <c r="AM158" s="679" t="n"/>
      <c r="AN158" s="679" t="n"/>
      <c r="AO158" s="679" t="n"/>
      <c r="AP158" s="242" t="n"/>
      <c r="AQ158" s="243" t="n"/>
      <c r="AR158" s="679" t="n"/>
      <c r="AS158" s="243" t="n"/>
      <c r="AT158" s="679" t="n"/>
      <c r="AU158" s="243" t="n"/>
      <c r="AV158" s="679" t="n"/>
      <c r="AW158" s="243" t="n"/>
      <c r="AX158" s="679" t="n"/>
      <c r="AY158" s="243" t="n"/>
      <c r="AZ158" s="679" t="n"/>
      <c r="BA158" s="243" t="n"/>
      <c r="BB158" s="244" t="n"/>
      <c r="BC158" s="243" t="n"/>
      <c r="BD158" s="679" t="n"/>
      <c r="BE158" s="244" t="n"/>
      <c r="BF158" s="244" t="n"/>
      <c r="BG158" s="244" t="n"/>
      <c r="BH158" s="244" t="n"/>
      <c r="BI158" s="244" t="n"/>
      <c r="BJ158" s="244" t="n"/>
      <c r="BK158" s="244" t="n"/>
      <c r="BL158" s="244" t="n"/>
      <c r="BM158" s="244" t="n"/>
      <c r="BN158" s="244" t="n"/>
      <c r="BO158" s="244" t="n"/>
    </row>
    <row r="159" ht="14.25" customHeight="1">
      <c r="D159" s="680" t="n"/>
      <c r="E159" s="679" t="n"/>
      <c r="F159" s="679" t="n"/>
      <c r="G159" s="679" t="n"/>
      <c r="H159" s="679" t="n"/>
      <c r="I159" s="681" t="n"/>
      <c r="J159" s="679" t="n"/>
      <c r="K159" s="681" t="n"/>
      <c r="L159" s="681" t="n"/>
      <c r="M159" s="681" t="n"/>
      <c r="N159" s="681" t="n"/>
      <c r="O159" s="681" t="n"/>
      <c r="P159" s="548" t="n"/>
      <c r="Q159" s="679" t="n"/>
      <c r="R159" s="679" t="n"/>
      <c r="S159" s="679" t="n"/>
      <c r="T159" s="679" t="n"/>
      <c r="U159" s="681" t="n"/>
      <c r="V159" s="681" t="n"/>
      <c r="W159" s="681" t="n"/>
      <c r="X159" s="679" t="n"/>
      <c r="Y159" s="549" t="n"/>
      <c r="Z159" s="679" t="n"/>
      <c r="AA159" s="679" t="n"/>
      <c r="AB159" s="679" t="n"/>
      <c r="AC159" s="245" t="n"/>
      <c r="AD159" s="679" t="n"/>
      <c r="AE159" s="679" t="n"/>
      <c r="AF159" s="679" t="n"/>
      <c r="AG159" s="679" t="n"/>
      <c r="AH159" s="679" t="n"/>
      <c r="AI159" s="679" t="n"/>
      <c r="AJ159" s="679" t="n"/>
      <c r="AK159" s="679" t="n"/>
      <c r="AL159" s="679" t="n"/>
      <c r="AM159" s="679" t="n"/>
      <c r="AN159" s="679" t="n"/>
      <c r="AO159" s="679" t="n"/>
      <c r="AP159" s="242" t="n"/>
      <c r="AQ159" s="243" t="n"/>
      <c r="AR159" s="679" t="n"/>
      <c r="AS159" s="243" t="n"/>
      <c r="AT159" s="679" t="n"/>
      <c r="AU159" s="243" t="n"/>
      <c r="AV159" s="679" t="n"/>
      <c r="AW159" s="243" t="n"/>
      <c r="AX159" s="679" t="n"/>
      <c r="AY159" s="243" t="n"/>
      <c r="AZ159" s="679" t="n"/>
      <c r="BA159" s="243" t="n"/>
      <c r="BB159" s="244" t="n"/>
      <c r="BC159" s="243" t="n"/>
      <c r="BD159" s="679" t="n"/>
      <c r="BE159" s="244" t="n"/>
      <c r="BF159" s="244" t="n"/>
      <c r="BG159" s="244" t="n"/>
      <c r="BH159" s="244" t="n"/>
      <c r="BI159" s="244" t="n"/>
      <c r="BJ159" s="244" t="n"/>
      <c r="BK159" s="244" t="n"/>
      <c r="BL159" s="244" t="n"/>
      <c r="BM159" s="244" t="n"/>
      <c r="BN159" s="244" t="n"/>
      <c r="BO159" s="244" t="n"/>
    </row>
    <row r="160" ht="14.25" customHeight="1">
      <c r="D160" s="680" t="n"/>
      <c r="E160" s="679" t="n"/>
      <c r="F160" s="679" t="n"/>
      <c r="G160" s="679" t="n"/>
      <c r="H160" s="679" t="n"/>
      <c r="I160" s="681" t="n"/>
      <c r="J160" s="679" t="n"/>
      <c r="K160" s="681" t="n"/>
      <c r="L160" s="681" t="n"/>
      <c r="M160" s="681" t="n"/>
      <c r="N160" s="681" t="n"/>
      <c r="O160" s="681" t="n"/>
      <c r="P160" s="548" t="n"/>
      <c r="Q160" s="679" t="n"/>
      <c r="R160" s="679" t="n"/>
      <c r="S160" s="679" t="n"/>
      <c r="T160" s="679" t="n"/>
      <c r="U160" s="681" t="n"/>
      <c r="V160" s="681" t="n"/>
      <c r="W160" s="681" t="n"/>
      <c r="X160" s="679" t="n"/>
      <c r="Y160" s="549" t="n"/>
      <c r="Z160" s="679" t="n"/>
      <c r="AA160" s="679" t="n"/>
      <c r="AB160" s="679" t="n"/>
      <c r="AC160" s="245" t="n"/>
      <c r="AD160" s="679" t="n"/>
      <c r="AE160" s="679" t="n"/>
      <c r="AF160" s="679" t="n"/>
      <c r="AG160" s="679" t="n"/>
      <c r="AH160" s="679" t="n"/>
      <c r="AI160" s="679" t="n"/>
      <c r="AJ160" s="679" t="n"/>
      <c r="AK160" s="679" t="n"/>
      <c r="AL160" s="679" t="n"/>
      <c r="AM160" s="679" t="n"/>
      <c r="AN160" s="679" t="n"/>
      <c r="AO160" s="679" t="n"/>
      <c r="AP160" s="242" t="n"/>
      <c r="AQ160" s="243" t="n"/>
      <c r="AR160" s="679" t="n"/>
      <c r="AS160" s="243" t="n"/>
      <c r="AT160" s="679" t="n"/>
      <c r="AU160" s="243" t="n"/>
      <c r="AV160" s="679" t="n"/>
      <c r="AW160" s="243" t="n"/>
      <c r="AX160" s="679" t="n"/>
      <c r="AY160" s="243" t="n"/>
      <c r="AZ160" s="679" t="n"/>
      <c r="BA160" s="243" t="n"/>
      <c r="BB160" s="244" t="n"/>
      <c r="BC160" s="243" t="n"/>
      <c r="BD160" s="679" t="n"/>
      <c r="BE160" s="244" t="n"/>
      <c r="BF160" s="244" t="n"/>
      <c r="BG160" s="244" t="n"/>
      <c r="BH160" s="244" t="n"/>
      <c r="BI160" s="244" t="n"/>
      <c r="BJ160" s="244" t="n"/>
      <c r="BK160" s="244" t="n"/>
      <c r="BL160" s="244" t="n"/>
      <c r="BM160" s="244" t="n"/>
      <c r="BN160" s="244" t="n"/>
      <c r="BO160" s="244" t="n"/>
    </row>
    <row r="161" ht="92.25" customHeight="1">
      <c r="D161" s="680" t="n"/>
      <c r="E161" s="375" t="inlineStr">
        <is>
          <t>Diagonal 18 No. 20-29 Fusagasugá – Cundinamarca
Teléfono (601) 8281483 Línea Gratuita 018000180414
www.ucundinamarca.edu.co   E-mail: info@ucundinamarca.edu.co
NIT: 890.680.062-2</t>
        </is>
      </c>
    </row>
    <row r="162" ht="48" customHeight="1">
      <c r="D162" s="680" t="n"/>
      <c r="E162" s="285" t="n"/>
      <c r="F162" s="285" t="n"/>
      <c r="G162" s="285" t="n"/>
      <c r="H162" s="285" t="n"/>
      <c r="I162" s="285" t="n"/>
      <c r="J162" s="285" t="n"/>
      <c r="K162" s="285" t="n"/>
      <c r="L162" s="285" t="n"/>
      <c r="M162" s="285" t="n"/>
      <c r="N162" s="285" t="n"/>
      <c r="O162" s="285" t="n"/>
      <c r="P162" s="285" t="n"/>
      <c r="Q162" s="285" t="n"/>
      <c r="R162" s="285" t="n"/>
      <c r="S162" s="285" t="n"/>
      <c r="T162" s="285" t="n"/>
      <c r="U162" s="285" t="n"/>
      <c r="V162" s="285" t="n"/>
      <c r="W162" s="285" t="n"/>
      <c r="X162" s="285" t="n"/>
      <c r="Y162" s="285" t="n"/>
      <c r="Z162" s="285" t="n"/>
      <c r="AA162" s="285" t="n"/>
      <c r="AB162" s="285" t="n"/>
      <c r="AC162" s="285" t="n"/>
      <c r="AD162" s="285" t="n"/>
      <c r="AE162" s="285" t="n"/>
      <c r="AF162" s="285" t="n"/>
      <c r="AG162" s="285" t="n"/>
      <c r="AH162" s="285" t="n"/>
      <c r="AI162" s="285" t="n"/>
      <c r="AJ162" s="285" t="n"/>
      <c r="AK162" s="285" t="n"/>
      <c r="AL162" s="285" t="n"/>
      <c r="AM162" s="285" t="n"/>
      <c r="AN162" s="285" t="n"/>
      <c r="AO162" s="285" t="n"/>
      <c r="AP162" s="285" t="n"/>
      <c r="AQ162" s="285" t="n"/>
      <c r="AR162" s="285" t="n"/>
      <c r="AS162" s="285" t="n"/>
      <c r="AT162" s="285" t="n"/>
      <c r="AU162" s="285" t="n"/>
      <c r="AV162" s="285" t="n"/>
      <c r="AW162" s="285" t="n"/>
      <c r="AX162" s="285" t="n"/>
      <c r="AY162" s="285" t="n"/>
      <c r="AZ162" s="285" t="n"/>
      <c r="BA162" s="285" t="n"/>
      <c r="BB162" s="285" t="n"/>
      <c r="BC162" s="285" t="n"/>
      <c r="BD162" s="285" t="n"/>
      <c r="BE162" s="285" t="n"/>
      <c r="BF162" s="285" t="n"/>
      <c r="BG162" s="285" t="n"/>
      <c r="BH162" s="285" t="n"/>
      <c r="BI162" s="285" t="n"/>
      <c r="BJ162" s="285" t="n"/>
      <c r="BK162" s="285" t="n"/>
      <c r="BL162" s="285" t="n"/>
      <c r="BM162" s="285" t="n"/>
      <c r="BN162" s="285" t="n"/>
      <c r="BO162" s="244" t="n"/>
    </row>
    <row r="163">
      <c r="D163" s="456" t="n"/>
      <c r="E163" s="331" t="n"/>
      <c r="F163" s="331" t="n"/>
      <c r="G163" s="331" t="n"/>
      <c r="H163" s="331" t="n"/>
      <c r="I163" s="332" t="n"/>
      <c r="J163" s="331" t="n"/>
      <c r="K163" s="332" t="n"/>
      <c r="L163" s="332" t="n"/>
      <c r="M163" s="332" t="n"/>
      <c r="N163" s="332" t="n"/>
      <c r="O163" s="332" t="n"/>
      <c r="P163" s="333" t="n"/>
      <c r="Q163" s="331" t="n"/>
      <c r="R163" s="331" t="n"/>
      <c r="S163" s="331" t="n"/>
      <c r="T163" s="331" t="n"/>
      <c r="U163" s="332" t="n"/>
      <c r="V163" s="332" t="n"/>
      <c r="W163" s="332" t="n"/>
      <c r="X163" s="331" t="n"/>
      <c r="Y163" s="334" t="n"/>
      <c r="Z163" s="331" t="n"/>
      <c r="AA163" s="331" t="n"/>
      <c r="AB163" s="331" t="n"/>
      <c r="AC163" s="335" t="n"/>
      <c r="AD163" s="335" t="n"/>
      <c r="AE163" s="335" t="n"/>
      <c r="AF163" s="331" t="n"/>
      <c r="AG163" s="331" t="n"/>
      <c r="AH163" s="331" t="n"/>
      <c r="AI163" s="331" t="n"/>
      <c r="AJ163" s="331" t="n"/>
      <c r="AK163" s="331" t="n"/>
      <c r="AL163" s="331" t="n"/>
      <c r="AM163" s="331" t="n"/>
      <c r="AN163" s="336" t="n"/>
      <c r="AO163" s="337" t="n"/>
      <c r="AP163" s="331" t="n"/>
      <c r="AQ163" s="337" t="n"/>
      <c r="AR163" s="331" t="n"/>
      <c r="AS163" s="337" t="n"/>
      <c r="AT163" s="331" t="n"/>
      <c r="AU163" s="337" t="n"/>
      <c r="AV163" s="331" t="n"/>
      <c r="AW163" s="337" t="n"/>
      <c r="AX163" s="331" t="n"/>
      <c r="AY163" s="337" t="n"/>
      <c r="AZ163" s="331" t="n"/>
      <c r="BA163" s="243" t="n"/>
      <c r="BB163" s="244" t="n"/>
      <c r="BC163" s="243" t="n"/>
      <c r="BD163" s="679" t="n"/>
      <c r="BE163" s="244" t="n"/>
      <c r="BF163" s="244" t="n"/>
      <c r="BG163" s="244" t="n"/>
      <c r="BH163" s="244" t="n"/>
      <c r="BI163" s="244" t="n"/>
      <c r="BJ163" s="244" t="n"/>
      <c r="BK163" s="244" t="n"/>
      <c r="BL163" s="244" t="n"/>
      <c r="BM163" s="244" t="n"/>
      <c r="BN163" s="244" t="n"/>
      <c r="BO163" s="244" t="n"/>
    </row>
    <row r="164" ht="37.5" customHeight="1">
      <c r="D164" s="456" t="n"/>
      <c r="E164" s="376" t="inlineStr">
        <is>
          <t>Documento controlado por el Sistema de Gestión de la Calidad
Asegúrese que corresponde a la última versión consultando el Portal Institucional</t>
        </is>
      </c>
      <c r="BO164" s="244" t="n"/>
    </row>
  </sheetData>
  <sheetProtection selectLockedCells="0" selectUnlockedCells="0" algorithmName="SHA-512" sheet="1" objects="0" insertRows="0" insertHyperlinks="0" autoFilter="0" scenarios="0" formatColumns="0" deleteColumns="0" insertColumns="0" pivotTables="0" deleteRows="0" formatCells="0" saltValue="KkGtpSOvnjskPosHdxBpww==" formatRows="0" sort="0" spinCount="100000" hashValue="slx+BFGDGB2OIqx08C3y69jYkBOA93kFnBSYMPaAdqxZ5J3VTLk0uOzNLrvX06JqG/I1yZT7EnjL/jM7Hp/XTw=="/>
  <mergeCells count="478">
    <mergeCell ref="AK14:AK18"/>
    <mergeCell ref="F35:F39"/>
    <mergeCell ref="AU30:AU34"/>
    <mergeCell ref="AM30:AM34"/>
    <mergeCell ref="AW30:AW34"/>
    <mergeCell ref="BM3:BN3"/>
    <mergeCell ref="AO30:AO34"/>
    <mergeCell ref="BE86:BE90"/>
    <mergeCell ref="J50:J54"/>
    <mergeCell ref="AZ20:AZ21"/>
    <mergeCell ref="L50:L54"/>
    <mergeCell ref="BB20:BB21"/>
    <mergeCell ref="BA45:BA49"/>
    <mergeCell ref="AT20:AT21"/>
    <mergeCell ref="AL35:AL39"/>
    <mergeCell ref="D55:D59"/>
    <mergeCell ref="U8:W8"/>
    <mergeCell ref="AA14:AA18"/>
    <mergeCell ref="AV50:AV54"/>
    <mergeCell ref="N45:N49"/>
    <mergeCell ref="BA40:BA44"/>
    <mergeCell ref="AX50:AX54"/>
    <mergeCell ref="P45:P49"/>
    <mergeCell ref="BC40:BC44"/>
    <mergeCell ref="F25:F29"/>
    <mergeCell ref="AN55:AN59"/>
    <mergeCell ref="AP55:AP59"/>
    <mergeCell ref="AX45:AX49"/>
    <mergeCell ref="AZ45:AZ49"/>
    <mergeCell ref="BE106:BE110"/>
    <mergeCell ref="BE81:BE85"/>
    <mergeCell ref="BB14:BB18"/>
    <mergeCell ref="BD14:BD18"/>
    <mergeCell ref="AT14:AT18"/>
    <mergeCell ref="O35:O39"/>
    <mergeCell ref="AV14:AV18"/>
    <mergeCell ref="AO150:AO152"/>
    <mergeCell ref="AQ20:AQ21"/>
    <mergeCell ref="BB40:BB44"/>
    <mergeCell ref="L10:L12"/>
    <mergeCell ref="N10:N12"/>
    <mergeCell ref="BF121:BF125"/>
    <mergeCell ref="L40:L44"/>
    <mergeCell ref="BF71:BF75"/>
    <mergeCell ref="E22:E24"/>
    <mergeCell ref="N40:N44"/>
    <mergeCell ref="G22:G24"/>
    <mergeCell ref="N35:N39"/>
    <mergeCell ref="P35:P39"/>
    <mergeCell ref="BC30:BC34"/>
    <mergeCell ref="BH26:BH30"/>
    <mergeCell ref="J60:J64"/>
    <mergeCell ref="AT25:AT29"/>
    <mergeCell ref="AV25:AV29"/>
    <mergeCell ref="E14:E18"/>
    <mergeCell ref="N150:N152"/>
    <mergeCell ref="M10:M12"/>
    <mergeCell ref="J55:J59"/>
    <mergeCell ref="L55:L59"/>
    <mergeCell ref="K50:K54"/>
    <mergeCell ref="AS20:AS21"/>
    <mergeCell ref="BE41:BE45"/>
    <mergeCell ref="AU20:AU21"/>
    <mergeCell ref="BF126:BF130"/>
    <mergeCell ref="BE56:BE60"/>
    <mergeCell ref="BL22:BL24"/>
    <mergeCell ref="AM60:AM64"/>
    <mergeCell ref="BN22:BN24"/>
    <mergeCell ref="X14:X18"/>
    <mergeCell ref="Z14:Z18"/>
    <mergeCell ref="AU50:AU54"/>
    <mergeCell ref="AX55:AX59"/>
    <mergeCell ref="M45:M49"/>
    <mergeCell ref="AW50:AW54"/>
    <mergeCell ref="BD40:BD44"/>
    <mergeCell ref="G25:G29"/>
    <mergeCell ref="AM55:AM59"/>
    <mergeCell ref="AO55:AO59"/>
    <mergeCell ref="B1:B4"/>
    <mergeCell ref="BJ14:BJ18"/>
    <mergeCell ref="BL14:BL18"/>
    <mergeCell ref="AY45:AY49"/>
    <mergeCell ref="BF131:BF135"/>
    <mergeCell ref="BA20:BA21"/>
    <mergeCell ref="BF81:BF85"/>
    <mergeCell ref="D20:D21"/>
    <mergeCell ref="I150:I152"/>
    <mergeCell ref="AU14:AU18"/>
    <mergeCell ref="BE36:BE40"/>
    <mergeCell ref="K150:K152"/>
    <mergeCell ref="D8:H8"/>
    <mergeCell ref="BF76:BF80"/>
    <mergeCell ref="K40:K44"/>
    <mergeCell ref="M40:M44"/>
    <mergeCell ref="F22:F24"/>
    <mergeCell ref="BE31:BE35"/>
    <mergeCell ref="AM45:AM49"/>
    <mergeCell ref="H22:H24"/>
    <mergeCell ref="AO45:AO49"/>
    <mergeCell ref="AT35:AT39"/>
    <mergeCell ref="BE131:BE135"/>
    <mergeCell ref="BD25:BD29"/>
    <mergeCell ref="AO40:AO44"/>
    <mergeCell ref="G60:G64"/>
    <mergeCell ref="BG26:BG30"/>
    <mergeCell ref="AT30:AT34"/>
    <mergeCell ref="BD30:BD34"/>
    <mergeCell ref="I60:I64"/>
    <mergeCell ref="AQ40:AQ44"/>
    <mergeCell ref="E161:BO161"/>
    <mergeCell ref="D14:D18"/>
    <mergeCell ref="H30:H34"/>
    <mergeCell ref="BF31:BF35"/>
    <mergeCell ref="BE121:BE125"/>
    <mergeCell ref="AS60:AS64"/>
    <mergeCell ref="K55:K59"/>
    <mergeCell ref="AS35:AS39"/>
    <mergeCell ref="AU60:AU64"/>
    <mergeCell ref="M55:M59"/>
    <mergeCell ref="AH14:AH18"/>
    <mergeCell ref="AJ14:AJ18"/>
    <mergeCell ref="BC50:BC54"/>
    <mergeCell ref="BM22:BM24"/>
    <mergeCell ref="Y14:Y18"/>
    <mergeCell ref="H60:H64"/>
    <mergeCell ref="AU55:AU59"/>
    <mergeCell ref="O22:O24"/>
    <mergeCell ref="AW55:AW59"/>
    <mergeCell ref="AY55:AY59"/>
    <mergeCell ref="G30:G34"/>
    <mergeCell ref="BK14:BK18"/>
    <mergeCell ref="BA14:BA18"/>
    <mergeCell ref="BC14:BC18"/>
    <mergeCell ref="F14:F18"/>
    <mergeCell ref="M14:M18"/>
    <mergeCell ref="O14:O18"/>
    <mergeCell ref="I8:T8"/>
    <mergeCell ref="H150:H152"/>
    <mergeCell ref="J150:J152"/>
    <mergeCell ref="AL22:AL24"/>
    <mergeCell ref="AL45:AL49"/>
    <mergeCell ref="D40:D44"/>
    <mergeCell ref="AN45:AN49"/>
    <mergeCell ref="F40:F44"/>
    <mergeCell ref="AL150:AL152"/>
    <mergeCell ref="BI10:BI12"/>
    <mergeCell ref="AN150:AN152"/>
    <mergeCell ref="AU35:AU39"/>
    <mergeCell ref="L14:L18"/>
    <mergeCell ref="N14:N18"/>
    <mergeCell ref="BE71:BE75"/>
    <mergeCell ref="M25:M29"/>
    <mergeCell ref="AP40:AP44"/>
    <mergeCell ref="O25:O29"/>
    <mergeCell ref="AR40:AR44"/>
    <mergeCell ref="AH10:AH11"/>
    <mergeCell ref="AJ10:AJ11"/>
    <mergeCell ref="BE116:BE120"/>
    <mergeCell ref="BE66:BE70"/>
    <mergeCell ref="AR60:AR64"/>
    <mergeCell ref="AR35:AR39"/>
    <mergeCell ref="J20:J21"/>
    <mergeCell ref="AL10:AL12"/>
    <mergeCell ref="BM1:BN1"/>
    <mergeCell ref="AT60:AT64"/>
    <mergeCell ref="AV60:AV64"/>
    <mergeCell ref="AN10:AN12"/>
    <mergeCell ref="AL60:AL64"/>
    <mergeCell ref="L20:L21"/>
    <mergeCell ref="AG14:AG18"/>
    <mergeCell ref="AI14:AI18"/>
    <mergeCell ref="D35:D39"/>
    <mergeCell ref="BD50:BD54"/>
    <mergeCell ref="N25:N29"/>
    <mergeCell ref="P25:P29"/>
    <mergeCell ref="N22:N24"/>
    <mergeCell ref="AV55:AV59"/>
    <mergeCell ref="H50:H54"/>
    <mergeCell ref="P22:P24"/>
    <mergeCell ref="AX20:AX21"/>
    <mergeCell ref="F30:F34"/>
    <mergeCell ref="H45:H49"/>
    <mergeCell ref="K20:K21"/>
    <mergeCell ref="P150:P152"/>
    <mergeCell ref="AM10:AM12"/>
    <mergeCell ref="AT50:AT54"/>
    <mergeCell ref="J45:J49"/>
    <mergeCell ref="L45:L49"/>
    <mergeCell ref="M20:M21"/>
    <mergeCell ref="AP30:AP34"/>
    <mergeCell ref="AR30:AR34"/>
    <mergeCell ref="AL55:AL59"/>
    <mergeCell ref="E164:BN164"/>
    <mergeCell ref="AT45:AT49"/>
    <mergeCell ref="AV45:AV49"/>
    <mergeCell ref="AQ8:BN8"/>
    <mergeCell ref="BA35:BA39"/>
    <mergeCell ref="BC60:BC64"/>
    <mergeCell ref="BC35:BC39"/>
    <mergeCell ref="AM150:AM152"/>
    <mergeCell ref="H10:H12"/>
    <mergeCell ref="P60:P64"/>
    <mergeCell ref="J10:J12"/>
    <mergeCell ref="J40:J44"/>
    <mergeCell ref="O30:O34"/>
    <mergeCell ref="BM4:BN4"/>
    <mergeCell ref="H25:H29"/>
    <mergeCell ref="BB60:BB64"/>
    <mergeCell ref="BD60:BD64"/>
    <mergeCell ref="BM14:BM18"/>
    <mergeCell ref="BF116:BF120"/>
    <mergeCell ref="AW14:AW18"/>
    <mergeCell ref="J35:J39"/>
    <mergeCell ref="AY14:AY18"/>
    <mergeCell ref="L35:L39"/>
    <mergeCell ref="BF66:BF70"/>
    <mergeCell ref="BA30:BA34"/>
    <mergeCell ref="AR25:AR29"/>
    <mergeCell ref="O60:O64"/>
    <mergeCell ref="AF14:AF18"/>
    <mergeCell ref="BD55:BD59"/>
    <mergeCell ref="N30:N34"/>
    <mergeCell ref="G50:G54"/>
    <mergeCell ref="AW20:AW21"/>
    <mergeCell ref="I50:I54"/>
    <mergeCell ref="AY20:AY21"/>
    <mergeCell ref="X8:AG8"/>
    <mergeCell ref="T14:T18"/>
    <mergeCell ref="BE51:BE55"/>
    <mergeCell ref="V14:V18"/>
    <mergeCell ref="AQ50:AQ54"/>
    <mergeCell ref="I45:I49"/>
    <mergeCell ref="AQ25:AQ29"/>
    <mergeCell ref="AS50:AS54"/>
    <mergeCell ref="K45:K49"/>
    <mergeCell ref="AX40:AX44"/>
    <mergeCell ref="AZ40:AZ44"/>
    <mergeCell ref="BE76:BE80"/>
    <mergeCell ref="BF14:BF18"/>
    <mergeCell ref="BE146:BE149"/>
    <mergeCell ref="F50:F54"/>
    <mergeCell ref="BH14:BH18"/>
    <mergeCell ref="AU45:AU49"/>
    <mergeCell ref="BN10:BN12"/>
    <mergeCell ref="AZ35:AZ39"/>
    <mergeCell ref="AW45:AW49"/>
    <mergeCell ref="BB35:BB39"/>
    <mergeCell ref="AO14:AO18"/>
    <mergeCell ref="AQ14:AQ18"/>
    <mergeCell ref="G150:G152"/>
    <mergeCell ref="AW40:AW44"/>
    <mergeCell ref="AY40:AY44"/>
    <mergeCell ref="I10:I12"/>
    <mergeCell ref="G40:G44"/>
    <mergeCell ref="I40:I44"/>
    <mergeCell ref="D22:D24"/>
    <mergeCell ref="P30:P34"/>
    <mergeCell ref="AQ55:AQ59"/>
    <mergeCell ref="BA60:BA64"/>
    <mergeCell ref="BF61:BF65"/>
    <mergeCell ref="K35:K39"/>
    <mergeCell ref="AP14:AP18"/>
    <mergeCell ref="AR14:AR18"/>
    <mergeCell ref="M35:M39"/>
    <mergeCell ref="AZ30:AZ34"/>
    <mergeCell ref="AM40:AM44"/>
    <mergeCell ref="BE26:BE30"/>
    <mergeCell ref="BB30:BB34"/>
    <mergeCell ref="AS25:AS29"/>
    <mergeCell ref="O50:O54"/>
    <mergeCell ref="M30:M34"/>
    <mergeCell ref="AW35:AW39"/>
    <mergeCell ref="AM35:AM39"/>
    <mergeCell ref="AY35:AY39"/>
    <mergeCell ref="G55:G59"/>
    <mergeCell ref="AQ60:AQ64"/>
    <mergeCell ref="I55:I59"/>
    <mergeCell ref="K10:K12"/>
    <mergeCell ref="BI22:BI24"/>
    <mergeCell ref="BK22:BK24"/>
    <mergeCell ref="AY30:AY34"/>
    <mergeCell ref="U14:U18"/>
    <mergeCell ref="BF51:BF55"/>
    <mergeCell ref="W14:W18"/>
    <mergeCell ref="D60:D64"/>
    <mergeCell ref="F60:F64"/>
    <mergeCell ref="AS55:AS59"/>
    <mergeCell ref="AR50:AR54"/>
    <mergeCell ref="AP25:AP29"/>
    <mergeCell ref="AL50:AL54"/>
    <mergeCell ref="BE14:BE18"/>
    <mergeCell ref="F55:F59"/>
    <mergeCell ref="BG14:BG18"/>
    <mergeCell ref="BI14:BI18"/>
    <mergeCell ref="F3:BJ4"/>
    <mergeCell ref="AV20:AV21"/>
    <mergeCell ref="F1:BJ1"/>
    <mergeCell ref="D150:D152"/>
    <mergeCell ref="F150:F152"/>
    <mergeCell ref="O40:O44"/>
    <mergeCell ref="BF141:BF145"/>
    <mergeCell ref="BE96:BE100"/>
    <mergeCell ref="K9:L9"/>
    <mergeCell ref="BE126:BE130"/>
    <mergeCell ref="AH23:AH24"/>
    <mergeCell ref="AJ23:AJ24"/>
    <mergeCell ref="AO35:AO39"/>
    <mergeCell ref="AQ35:AQ39"/>
    <mergeCell ref="AY25:AY29"/>
    <mergeCell ref="BA50:BA54"/>
    <mergeCell ref="BA25:BA29"/>
    <mergeCell ref="H14:H18"/>
    <mergeCell ref="AL40:AL44"/>
    <mergeCell ref="K25:K29"/>
    <mergeCell ref="AQ30:AQ34"/>
    <mergeCell ref="AN40:AN44"/>
    <mergeCell ref="BF26:BF30"/>
    <mergeCell ref="AS30:AS34"/>
    <mergeCell ref="BF146:BF149"/>
    <mergeCell ref="N50:N54"/>
    <mergeCell ref="BD20:BD21"/>
    <mergeCell ref="P50:P54"/>
    <mergeCell ref="BC45:BC49"/>
    <mergeCell ref="N9:O9"/>
    <mergeCell ref="AN60:AN64"/>
    <mergeCell ref="AN35:AN39"/>
    <mergeCell ref="AP60:AP64"/>
    <mergeCell ref="AP35:AP39"/>
    <mergeCell ref="H55:H59"/>
    <mergeCell ref="H20:H21"/>
    <mergeCell ref="AC14:AC18"/>
    <mergeCell ref="AE14:AE18"/>
    <mergeCell ref="BE46:BE50"/>
    <mergeCell ref="AZ50:AZ54"/>
    <mergeCell ref="BB50:BB54"/>
    <mergeCell ref="BE111:BE115"/>
    <mergeCell ref="J25:J29"/>
    <mergeCell ref="L25:L29"/>
    <mergeCell ref="AR55:AR59"/>
    <mergeCell ref="J22:J24"/>
    <mergeCell ref="L22:L24"/>
    <mergeCell ref="AT55:AT59"/>
    <mergeCell ref="D30:D34"/>
    <mergeCell ref="BB45:BB49"/>
    <mergeCell ref="BD45:BD49"/>
    <mergeCell ref="AO60:AO64"/>
    <mergeCell ref="G20:G21"/>
    <mergeCell ref="L150:L152"/>
    <mergeCell ref="AX14:AX18"/>
    <mergeCell ref="AZ14:AZ18"/>
    <mergeCell ref="AL30:AL34"/>
    <mergeCell ref="AN30:AN34"/>
    <mergeCell ref="J14:J18"/>
    <mergeCell ref="D1:E4"/>
    <mergeCell ref="P10:P12"/>
    <mergeCell ref="E150:E152"/>
    <mergeCell ref="BE141:BE145"/>
    <mergeCell ref="P40:P44"/>
    <mergeCell ref="I22:I24"/>
    <mergeCell ref="H40:H44"/>
    <mergeCell ref="K22:K24"/>
    <mergeCell ref="M22:M24"/>
    <mergeCell ref="BF96:BF100"/>
    <mergeCell ref="BE101:BE105"/>
    <mergeCell ref="L60:L64"/>
    <mergeCell ref="BF91:BF95"/>
    <mergeCell ref="N60:N64"/>
    <mergeCell ref="AX25:AX29"/>
    <mergeCell ref="BC55:BC59"/>
    <mergeCell ref="G14:G18"/>
    <mergeCell ref="AZ25:AZ29"/>
    <mergeCell ref="BB25:BB29"/>
    <mergeCell ref="I14:I18"/>
    <mergeCell ref="BE61:BE65"/>
    <mergeCell ref="D25:D29"/>
    <mergeCell ref="N55:N59"/>
    <mergeCell ref="AX60:AX64"/>
    <mergeCell ref="P55:P59"/>
    <mergeCell ref="AZ60:AZ64"/>
    <mergeCell ref="AS14:AS18"/>
    <mergeCell ref="H35:H39"/>
    <mergeCell ref="I20:I21"/>
    <mergeCell ref="AB14:AB18"/>
    <mergeCell ref="K60:K64"/>
    <mergeCell ref="AD14:AD18"/>
    <mergeCell ref="AZ55:AZ59"/>
    <mergeCell ref="AY50:AY54"/>
    <mergeCell ref="BB55:BB59"/>
    <mergeCell ref="BF46:BF50"/>
    <mergeCell ref="BF111:BF115"/>
    <mergeCell ref="I25:I29"/>
    <mergeCell ref="BF86:BF90"/>
    <mergeCell ref="BM10:BM12"/>
    <mergeCell ref="BN14:BN18"/>
    <mergeCell ref="BF106:BF110"/>
    <mergeCell ref="K14:K18"/>
    <mergeCell ref="F20:F21"/>
    <mergeCell ref="AU25:AU29"/>
    <mergeCell ref="AM50:AM54"/>
    <mergeCell ref="AO50:AO54"/>
    <mergeCell ref="M150:M152"/>
    <mergeCell ref="G45:G49"/>
    <mergeCell ref="AT40:AT44"/>
    <mergeCell ref="O150:O152"/>
    <mergeCell ref="AV40:AV44"/>
    <mergeCell ref="AO22:AO24"/>
    <mergeCell ref="BE136:BE140"/>
    <mergeCell ref="F2:BJ2"/>
    <mergeCell ref="AR20:AR21"/>
    <mergeCell ref="D50:D54"/>
    <mergeCell ref="BD35:BD39"/>
    <mergeCell ref="AQ45:AQ49"/>
    <mergeCell ref="BF41:BF45"/>
    <mergeCell ref="AV35:AV39"/>
    <mergeCell ref="AS45:AS49"/>
    <mergeCell ref="AX35:AX39"/>
    <mergeCell ref="AM14:AM18"/>
    <mergeCell ref="BJ22:BJ24"/>
    <mergeCell ref="D45:D49"/>
    <mergeCell ref="BF36:BF40"/>
    <mergeCell ref="AS40:AS44"/>
    <mergeCell ref="BF101:BF105"/>
    <mergeCell ref="AU40:AU44"/>
    <mergeCell ref="M60:M64"/>
    <mergeCell ref="J30:J34"/>
    <mergeCell ref="L30:L34"/>
    <mergeCell ref="AW60:AW64"/>
    <mergeCell ref="AO10:AO12"/>
    <mergeCell ref="O20:O21"/>
    <mergeCell ref="AY60:AY64"/>
    <mergeCell ref="O55:O59"/>
    <mergeCell ref="G35:G39"/>
    <mergeCell ref="AL14:AL18"/>
    <mergeCell ref="I35:I39"/>
    <mergeCell ref="AN14:AN18"/>
    <mergeCell ref="AV30:AV34"/>
    <mergeCell ref="AX30:AX34"/>
    <mergeCell ref="AM25:AM29"/>
    <mergeCell ref="AO25:AO29"/>
    <mergeCell ref="D10:D12"/>
    <mergeCell ref="BA55:BA59"/>
    <mergeCell ref="M50:M54"/>
    <mergeCell ref="BC20:BC21"/>
    <mergeCell ref="I30:I34"/>
    <mergeCell ref="K30:K34"/>
    <mergeCell ref="BJ10:BJ12"/>
    <mergeCell ref="BL10:BL12"/>
    <mergeCell ref="G10:G12"/>
    <mergeCell ref="AL8:AP8"/>
    <mergeCell ref="O45:O49"/>
    <mergeCell ref="Q14:Q18"/>
    <mergeCell ref="S14:S18"/>
    <mergeCell ref="AL25:AL29"/>
    <mergeCell ref="AN50:AN54"/>
    <mergeCell ref="AN25:AN29"/>
    <mergeCell ref="F45:F49"/>
    <mergeCell ref="AP50:AP54"/>
    <mergeCell ref="AN22:AN24"/>
    <mergeCell ref="AP22:AP24"/>
    <mergeCell ref="AP45:AP49"/>
    <mergeCell ref="BK10:BK12"/>
    <mergeCell ref="AR45:AR49"/>
    <mergeCell ref="AP150:AP152"/>
    <mergeCell ref="F10:F12"/>
    <mergeCell ref="BM2:BN2"/>
    <mergeCell ref="O10:O12"/>
    <mergeCell ref="E11:E12"/>
    <mergeCell ref="P14:P18"/>
    <mergeCell ref="R14:R18"/>
    <mergeCell ref="AM22:AM24"/>
    <mergeCell ref="BF56:BF60"/>
    <mergeCell ref="BF136:BF140"/>
    <mergeCell ref="N20:N21"/>
    <mergeCell ref="BC25:BC29"/>
    <mergeCell ref="BE91:BE95"/>
    <mergeCell ref="AP10:AP12"/>
    <mergeCell ref="P20:P21"/>
    <mergeCell ref="AW25:AW29"/>
  </mergeCells>
  <conditionalFormatting sqref="H65:H149 AP10 AP65:AP149">
    <cfRule type="cellIs" priority="1698" operator="equal" dxfId="2">
      <formula>"EXTREMO"</formula>
    </cfRule>
    <cfRule type="cellIs" priority="1699" operator="equal" dxfId="3">
      <formula>"ALTO"</formula>
    </cfRule>
    <cfRule type="cellIs" priority="1700" operator="equal" dxfId="1">
      <formula>"MODERADO"</formula>
    </cfRule>
    <cfRule type="cellIs" priority="1701" operator="equal" dxfId="0">
      <formula>"BAJO"</formula>
    </cfRule>
  </conditionalFormatting>
  <conditionalFormatting sqref="K10 K13 K20:K21">
    <cfRule type="cellIs" priority="1522" operator="equal" dxfId="2">
      <formula>"Muy Alta"</formula>
    </cfRule>
    <cfRule type="cellIs" priority="1523" operator="equal" dxfId="36">
      <formula>"Alta"</formula>
    </cfRule>
    <cfRule type="cellIs" priority="1524" operator="equal" dxfId="1">
      <formula>"Media"</formula>
    </cfRule>
    <cfRule type="cellIs" priority="1525" operator="equal" dxfId="0">
      <formula>"Baja"</formula>
    </cfRule>
    <cfRule type="cellIs" priority="1526" operator="equal" dxfId="62">
      <formula>"Muy Baja"</formula>
    </cfRule>
  </conditionalFormatting>
  <conditionalFormatting sqref="N10 N13 N20:N21">
    <cfRule type="cellIs" priority="1517" operator="equal" dxfId="2">
      <formula>"Catastrófico"</formula>
    </cfRule>
    <cfRule type="cellIs" priority="1518" operator="equal" dxfId="36">
      <formula>"Mayor"</formula>
    </cfRule>
    <cfRule type="cellIs" priority="1519" operator="equal" dxfId="1">
      <formula>"Moderado"</formula>
    </cfRule>
    <cfRule type="cellIs" priority="1520" operator="equal" dxfId="0">
      <formula>"Menor"</formula>
    </cfRule>
    <cfRule type="cellIs" priority="1521" operator="equal" dxfId="62">
      <formula>"Leve"</formula>
    </cfRule>
  </conditionalFormatting>
  <conditionalFormatting sqref="P10 P13 P20:P21">
    <cfRule type="cellIs" priority="1513" operator="equal" dxfId="2">
      <formula>"EXTREMO"</formula>
    </cfRule>
    <cfRule type="cellIs" priority="1514" operator="equal" dxfId="44">
      <formula>"ALTO"</formula>
    </cfRule>
    <cfRule type="cellIs" priority="1515" operator="equal" dxfId="1">
      <formula>"MODERADO"</formula>
    </cfRule>
    <cfRule type="cellIs" priority="1516" operator="equal" dxfId="0">
      <formula>"BAJO"</formula>
    </cfRule>
  </conditionalFormatting>
  <conditionalFormatting sqref="Z10:Z12 Z65:Z139">
    <cfRule type="cellIs" priority="1509" operator="equal" dxfId="2">
      <formula>"MUY ALTA"</formula>
    </cfRule>
    <cfRule type="cellIs" priority="1510" operator="equal" dxfId="36">
      <formula>"ALTA"</formula>
    </cfRule>
    <cfRule type="cellIs" priority="1511" operator="equal" dxfId="0">
      <formula>"BAJA"</formula>
    </cfRule>
    <cfRule type="cellIs" priority="1512" operator="equal" dxfId="62">
      <formula>"MUY BAJA"</formula>
    </cfRule>
  </conditionalFormatting>
  <conditionalFormatting sqref="AB10:AB12 AB65:AB137">
    <cfRule type="cellIs" priority="1504" operator="equal" dxfId="2">
      <formula>"CATASTRÓFICO"</formula>
    </cfRule>
    <cfRule type="cellIs" priority="1505" operator="equal" dxfId="36">
      <formula>"MAYOR"</formula>
    </cfRule>
    <cfRule type="cellIs" priority="1506" operator="equal" dxfId="1">
      <formula>"MODERADO"</formula>
    </cfRule>
    <cfRule type="cellIs" priority="1507" operator="equal" dxfId="0">
      <formula>"MENOR"</formula>
    </cfRule>
    <cfRule type="cellIs" priority="1508" operator="equal" dxfId="62">
      <formula>"LEVE"</formula>
    </cfRule>
  </conditionalFormatting>
  <conditionalFormatting sqref="AC10:AE10 AC11:AC12 AC65:AE91">
    <cfRule type="cellIs" priority="1500" operator="equal" dxfId="2">
      <formula>"EXTREMO"</formula>
    </cfRule>
    <cfRule type="cellIs" priority="1501" operator="equal" dxfId="44">
      <formula>"ALTO"</formula>
    </cfRule>
    <cfRule type="cellIs" priority="1502" operator="equal" dxfId="1">
      <formula>"MODERADO"</formula>
    </cfRule>
    <cfRule type="cellIs" priority="1503" operator="equal" dxfId="0">
      <formula>"BAJO"</formula>
    </cfRule>
  </conditionalFormatting>
  <conditionalFormatting sqref="AM10 AM13">
    <cfRule type="cellIs" priority="1495" operator="equal" dxfId="2">
      <formula>"MUY ALTA"</formula>
    </cfRule>
    <cfRule type="cellIs" priority="1496" operator="equal" dxfId="36">
      <formula>"ALTA"</formula>
    </cfRule>
    <cfRule type="cellIs" priority="1497" operator="equal" dxfId="1">
      <formula>"MEDIA"</formula>
    </cfRule>
    <cfRule type="cellIs" priority="1498" operator="equal" dxfId="0">
      <formula>"BAJA"</formula>
    </cfRule>
    <cfRule type="cellIs" priority="1499" operator="equal" dxfId="62">
      <formula>"MUY BAJA"</formula>
    </cfRule>
  </conditionalFormatting>
  <conditionalFormatting sqref="AO10 AO13">
    <cfRule type="cellIs" priority="1491" operator="equal" dxfId="2">
      <formula>"CATASTRÓFICO"</formula>
    </cfRule>
    <cfRule type="cellIs" priority="1492" operator="equal" dxfId="36">
      <formula>"MAYOR"</formula>
    </cfRule>
    <cfRule type="cellIs" priority="1493" operator="equal" dxfId="1">
      <formula>"MODERADO"</formula>
    </cfRule>
    <cfRule type="cellIs" priority="1494" operator="equal" dxfId="0">
      <formula>"MENOR"</formula>
    </cfRule>
    <cfRule type="cellIs" priority="1489" operator="equal" dxfId="62">
      <formula>"LEVE"</formula>
    </cfRule>
  </conditionalFormatting>
  <conditionalFormatting sqref="Z10:Z12">
    <cfRule type="cellIs" priority="1490" operator="equal" dxfId="1">
      <formula>"MEDIA"</formula>
    </cfRule>
  </conditionalFormatting>
  <conditionalFormatting sqref="AP13">
    <cfRule type="cellIs" priority="897" operator="equal" dxfId="2">
      <formula>"EXTREMO"</formula>
    </cfRule>
    <cfRule type="cellIs" priority="898" operator="equal" dxfId="3">
      <formula>"ALTO"</formula>
    </cfRule>
    <cfRule type="cellIs" priority="899" operator="equal" dxfId="1">
      <formula>"MODERADO"</formula>
    </cfRule>
    <cfRule type="cellIs" priority="900" operator="equal" dxfId="0">
      <formula>"BAJO"</formula>
    </cfRule>
  </conditionalFormatting>
  <conditionalFormatting sqref="Z13">
    <cfRule type="cellIs" priority="879" operator="equal" dxfId="2">
      <formula>"MUY ALTA"</formula>
    </cfRule>
    <cfRule type="cellIs" priority="880" operator="equal" dxfId="36">
      <formula>"ALTA"</formula>
    </cfRule>
    <cfRule type="cellIs" priority="881" operator="equal" dxfId="0">
      <formula>"BAJA"</formula>
    </cfRule>
    <cfRule type="cellIs" priority="882" operator="equal" dxfId="62">
      <formula>"MUY BAJA"</formula>
    </cfRule>
    <cfRule type="cellIs" priority="860" operator="equal" dxfId="1">
      <formula>"MEDIA"</formula>
    </cfRule>
  </conditionalFormatting>
  <conditionalFormatting sqref="AB13">
    <cfRule type="cellIs" priority="874" operator="equal" dxfId="2">
      <formula>"CATASTRÓFICO"</formula>
    </cfRule>
    <cfRule type="cellIs" priority="875" operator="equal" dxfId="36">
      <formula>"MAYOR"</formula>
    </cfRule>
    <cfRule type="cellIs" priority="876" operator="equal" dxfId="1">
      <formula>"MODERADO"</formula>
    </cfRule>
    <cfRule type="cellIs" priority="877" operator="equal" dxfId="0">
      <formula>"MENOR"</formula>
    </cfRule>
    <cfRule type="cellIs" priority="878" operator="equal" dxfId="62">
      <formula>"LEVE"</formula>
    </cfRule>
  </conditionalFormatting>
  <conditionalFormatting sqref="AC13 AE13">
    <cfRule type="cellIs" priority="870" operator="equal" dxfId="2">
      <formula>"EXTREMO"</formula>
    </cfRule>
    <cfRule type="cellIs" priority="871" operator="equal" dxfId="44">
      <formula>"ALTO"</formula>
    </cfRule>
    <cfRule type="cellIs" priority="872" operator="equal" dxfId="1">
      <formula>"MODERADO"</formula>
    </cfRule>
    <cfRule type="cellIs" priority="873" operator="equal" dxfId="0">
      <formula>"BAJO"</formula>
    </cfRule>
  </conditionalFormatting>
  <conditionalFormatting sqref="AP14">
    <cfRule type="cellIs" priority="855" operator="equal" dxfId="2">
      <formula>"EXTREMO"</formula>
    </cfRule>
    <cfRule type="cellIs" priority="856" operator="equal" dxfId="3">
      <formula>"ALTO"</formula>
    </cfRule>
    <cfRule type="cellIs" priority="857" operator="equal" dxfId="1">
      <formula>"MODERADO"</formula>
    </cfRule>
    <cfRule type="cellIs" priority="858" operator="equal" dxfId="0">
      <formula>"BAJO"</formula>
    </cfRule>
  </conditionalFormatting>
  <conditionalFormatting sqref="K14:K18">
    <cfRule type="cellIs" priority="850" operator="equal" dxfId="2">
      <formula>"Muy Alta"</formula>
    </cfRule>
    <cfRule type="cellIs" priority="851" operator="equal" dxfId="36">
      <formula>"Alta"</formula>
    </cfRule>
    <cfRule type="cellIs" priority="852" operator="equal" dxfId="1">
      <formula>"Media"</formula>
    </cfRule>
    <cfRule type="cellIs" priority="853" operator="equal" dxfId="0">
      <formula>"Baja"</formula>
    </cfRule>
    <cfRule type="cellIs" priority="854" operator="equal" dxfId="62">
      <formula>"Muy Baja"</formula>
    </cfRule>
  </conditionalFormatting>
  <conditionalFormatting sqref="N14:N18">
    <cfRule type="cellIs" priority="845" operator="equal" dxfId="2">
      <formula>"Catastrófico"</formula>
    </cfRule>
    <cfRule type="cellIs" priority="846" operator="equal" dxfId="36">
      <formula>"Mayor"</formula>
    </cfRule>
    <cfRule type="cellIs" priority="847" operator="equal" dxfId="1">
      <formula>"Moderado"</formula>
    </cfRule>
    <cfRule type="cellIs" priority="848" operator="equal" dxfId="0">
      <formula>"Menor"</formula>
    </cfRule>
    <cfRule type="cellIs" priority="849" operator="equal" dxfId="62">
      <formula>"Leve"</formula>
    </cfRule>
  </conditionalFormatting>
  <conditionalFormatting sqref="P14:P18">
    <cfRule type="cellIs" priority="841" operator="equal" dxfId="2">
      <formula>"EXTREMO"</formula>
    </cfRule>
    <cfRule type="cellIs" priority="842" operator="equal" dxfId="44">
      <formula>"ALTO"</formula>
    </cfRule>
    <cfRule type="cellIs" priority="843" operator="equal" dxfId="1">
      <formula>"MODERADO"</formula>
    </cfRule>
    <cfRule type="cellIs" priority="844" operator="equal" dxfId="0">
      <formula>"BAJO"</formula>
    </cfRule>
  </conditionalFormatting>
  <conditionalFormatting sqref="Z14">
    <cfRule type="cellIs" priority="837" operator="equal" dxfId="2">
      <formula>"MUY ALTA"</formula>
    </cfRule>
    <cfRule type="cellIs" priority="838" operator="equal" dxfId="36">
      <formula>"ALTA"</formula>
    </cfRule>
    <cfRule type="cellIs" priority="839" operator="equal" dxfId="0">
      <formula>"BAJA"</formula>
    </cfRule>
    <cfRule type="cellIs" priority="840" operator="equal" dxfId="62">
      <formula>"MUY BAJA"</formula>
    </cfRule>
    <cfRule type="cellIs" priority="818" operator="equal" dxfId="1">
      <formula>"MEDIA"</formula>
    </cfRule>
  </conditionalFormatting>
  <conditionalFormatting sqref="AB14">
    <cfRule type="cellIs" priority="832" operator="equal" dxfId="2">
      <formula>"CATASTRÓFICO"</formula>
    </cfRule>
    <cfRule type="cellIs" priority="833" operator="equal" dxfId="36">
      <formula>"MAYOR"</formula>
    </cfRule>
    <cfRule type="cellIs" priority="834" operator="equal" dxfId="1">
      <formula>"MODERADO"</formula>
    </cfRule>
    <cfRule type="cellIs" priority="835" operator="equal" dxfId="0">
      <formula>"MENOR"</formula>
    </cfRule>
    <cfRule type="cellIs" priority="836" operator="equal" dxfId="62">
      <formula>"LEVE"</formula>
    </cfRule>
  </conditionalFormatting>
  <conditionalFormatting sqref="AC14 AE14">
    <cfRule type="cellIs" priority="828" operator="equal" dxfId="2">
      <formula>"EXTREMO"</formula>
    </cfRule>
    <cfRule type="cellIs" priority="829" operator="equal" dxfId="44">
      <formula>"ALTO"</formula>
    </cfRule>
    <cfRule type="cellIs" priority="830" operator="equal" dxfId="1">
      <formula>"MODERADO"</formula>
    </cfRule>
    <cfRule type="cellIs" priority="831" operator="equal" dxfId="0">
      <formula>"BAJO"</formula>
    </cfRule>
  </conditionalFormatting>
  <conditionalFormatting sqref="AM14:AM18">
    <cfRule type="cellIs" priority="823" operator="equal" dxfId="2">
      <formula>"MUY ALTA"</formula>
    </cfRule>
    <cfRule type="cellIs" priority="824" operator="equal" dxfId="36">
      <formula>"ALTA"</formula>
    </cfRule>
    <cfRule type="cellIs" priority="825" operator="equal" dxfId="1">
      <formula>"MEDIA"</formula>
    </cfRule>
    <cfRule type="cellIs" priority="826" operator="equal" dxfId="0">
      <formula>"BAJA"</formula>
    </cfRule>
    <cfRule type="cellIs" priority="827" operator="equal" dxfId="62">
      <formula>"MUY BAJA"</formula>
    </cfRule>
  </conditionalFormatting>
  <conditionalFormatting sqref="AO14:AO18">
    <cfRule type="cellIs" priority="819" operator="equal" dxfId="2">
      <formula>"CATASTRÓFICO"</formula>
    </cfRule>
    <cfRule type="cellIs" priority="820" operator="equal" dxfId="36">
      <formula>"MAYOR"</formula>
    </cfRule>
    <cfRule type="cellIs" priority="821" operator="equal" dxfId="1">
      <formula>"MODERADO"</formula>
    </cfRule>
    <cfRule type="cellIs" priority="822" operator="equal" dxfId="0">
      <formula>"MENOR"</formula>
    </cfRule>
    <cfRule type="cellIs" priority="817" operator="equal" dxfId="62">
      <formula>"LEVE"</formula>
    </cfRule>
  </conditionalFormatting>
  <conditionalFormatting sqref="AP19">
    <cfRule type="cellIs" priority="813" operator="equal" dxfId="2">
      <formula>"EXTREMO"</formula>
    </cfRule>
    <cfRule type="cellIs" priority="814" operator="equal" dxfId="3">
      <formula>"ALTO"</formula>
    </cfRule>
    <cfRule type="cellIs" priority="815" operator="equal" dxfId="1">
      <formula>"MODERADO"</formula>
    </cfRule>
    <cfRule type="cellIs" priority="816" operator="equal" dxfId="0">
      <formula>"BAJO"</formula>
    </cfRule>
  </conditionalFormatting>
  <conditionalFormatting sqref="K19">
    <cfRule type="cellIs" priority="808" operator="equal" dxfId="2">
      <formula>"Muy Alta"</formula>
    </cfRule>
    <cfRule type="cellIs" priority="809" operator="equal" dxfId="36">
      <formula>"Alta"</formula>
    </cfRule>
    <cfRule type="cellIs" priority="810" operator="equal" dxfId="1">
      <formula>"Media"</formula>
    </cfRule>
    <cfRule type="cellIs" priority="811" operator="equal" dxfId="0">
      <formula>"Baja"</formula>
    </cfRule>
    <cfRule type="cellIs" priority="812" operator="equal" dxfId="62">
      <formula>"Muy Baja"</formula>
    </cfRule>
  </conditionalFormatting>
  <conditionalFormatting sqref="N19">
    <cfRule type="cellIs" priority="803" operator="equal" dxfId="2">
      <formula>"Catastrófico"</formula>
    </cfRule>
    <cfRule type="cellIs" priority="804" operator="equal" dxfId="36">
      <formula>"Mayor"</formula>
    </cfRule>
    <cfRule type="cellIs" priority="805" operator="equal" dxfId="1">
      <formula>"Moderado"</formula>
    </cfRule>
    <cfRule type="cellIs" priority="806" operator="equal" dxfId="0">
      <formula>"Menor"</formula>
    </cfRule>
    <cfRule type="cellIs" priority="807" operator="equal" dxfId="62">
      <formula>"Leve"</formula>
    </cfRule>
  </conditionalFormatting>
  <conditionalFormatting sqref="P19">
    <cfRule type="cellIs" priority="799" operator="equal" dxfId="2">
      <formula>"EXTREMO"</formula>
    </cfRule>
    <cfRule type="cellIs" priority="800" operator="equal" dxfId="44">
      <formula>"ALTO"</formula>
    </cfRule>
    <cfRule type="cellIs" priority="801" operator="equal" dxfId="1">
      <formula>"MODERADO"</formula>
    </cfRule>
    <cfRule type="cellIs" priority="802" operator="equal" dxfId="0">
      <formula>"BAJO"</formula>
    </cfRule>
  </conditionalFormatting>
  <conditionalFormatting sqref="Z19">
    <cfRule type="cellIs" priority="795" operator="equal" dxfId="2">
      <formula>"MUY ALTA"</formula>
    </cfRule>
    <cfRule type="cellIs" priority="796" operator="equal" dxfId="36">
      <formula>"ALTA"</formula>
    </cfRule>
    <cfRule type="cellIs" priority="797" operator="equal" dxfId="0">
      <formula>"BAJA"</formula>
    </cfRule>
    <cfRule type="cellIs" priority="798" operator="equal" dxfId="62">
      <formula>"MUY BAJA"</formula>
    </cfRule>
    <cfRule type="cellIs" priority="776" operator="equal" dxfId="1">
      <formula>"MEDIA"</formula>
    </cfRule>
  </conditionalFormatting>
  <conditionalFormatting sqref="AB19">
    <cfRule type="cellIs" priority="790" operator="equal" dxfId="2">
      <formula>"CATASTRÓFICO"</formula>
    </cfRule>
    <cfRule type="cellIs" priority="791" operator="equal" dxfId="36">
      <formula>"MAYOR"</formula>
    </cfRule>
    <cfRule type="cellIs" priority="792" operator="equal" dxfId="1">
      <formula>"MODERADO"</formula>
    </cfRule>
    <cfRule type="cellIs" priority="793" operator="equal" dxfId="0">
      <formula>"MENOR"</formula>
    </cfRule>
    <cfRule type="cellIs" priority="794" operator="equal" dxfId="62">
      <formula>"LEVE"</formula>
    </cfRule>
  </conditionalFormatting>
  <conditionalFormatting sqref="AC19 AE19">
    <cfRule type="cellIs" priority="786" operator="equal" dxfId="2">
      <formula>"EXTREMO"</formula>
    </cfRule>
    <cfRule type="cellIs" priority="787" operator="equal" dxfId="44">
      <formula>"ALTO"</formula>
    </cfRule>
    <cfRule type="cellIs" priority="788" operator="equal" dxfId="1">
      <formula>"MODERADO"</formula>
    </cfRule>
    <cfRule type="cellIs" priority="789" operator="equal" dxfId="0">
      <formula>"BAJO"</formula>
    </cfRule>
  </conditionalFormatting>
  <conditionalFormatting sqref="AM19">
    <cfRule type="cellIs" priority="781" operator="equal" dxfId="2">
      <formula>"MUY ALTA"</formula>
    </cfRule>
    <cfRule type="cellIs" priority="782" operator="equal" dxfId="36">
      <formula>"ALTA"</formula>
    </cfRule>
    <cfRule type="cellIs" priority="783" operator="equal" dxfId="1">
      <formula>"MEDIA"</formula>
    </cfRule>
    <cfRule type="cellIs" priority="784" operator="equal" dxfId="0">
      <formula>"BAJA"</formula>
    </cfRule>
    <cfRule type="cellIs" priority="785" operator="equal" dxfId="62">
      <formula>"MUY BAJA"</formula>
    </cfRule>
  </conditionalFormatting>
  <conditionalFormatting sqref="AO19">
    <cfRule type="cellIs" priority="777" operator="equal" dxfId="2">
      <formula>"CATASTRÓFICO"</formula>
    </cfRule>
    <cfRule type="cellIs" priority="778" operator="equal" dxfId="36">
      <formula>"MAYOR"</formula>
    </cfRule>
    <cfRule type="cellIs" priority="779" operator="equal" dxfId="1">
      <formula>"MODERADO"</formula>
    </cfRule>
    <cfRule type="cellIs" priority="780" operator="equal" dxfId="0">
      <formula>"MENOR"</formula>
    </cfRule>
    <cfRule type="cellIs" priority="775" operator="equal" dxfId="62">
      <formula>"LEVE"</formula>
    </cfRule>
  </conditionalFormatting>
  <conditionalFormatting sqref="AP20">
    <cfRule type="cellIs" priority="771" operator="equal" dxfId="2">
      <formula>"EXTREMO"</formula>
    </cfRule>
    <cfRule type="cellIs" priority="772" operator="equal" dxfId="3">
      <formula>"ALTO"</formula>
    </cfRule>
    <cfRule type="cellIs" priority="773" operator="equal" dxfId="1">
      <formula>"MODERADO"</formula>
    </cfRule>
    <cfRule type="cellIs" priority="774" operator="equal" dxfId="0">
      <formula>"BAJO"</formula>
    </cfRule>
  </conditionalFormatting>
  <conditionalFormatting sqref="Z20:Z21">
    <cfRule type="cellIs" priority="753" operator="equal" dxfId="2">
      <formula>"MUY ALTA"</formula>
    </cfRule>
    <cfRule type="cellIs" priority="754" operator="equal" dxfId="36">
      <formula>"ALTA"</formula>
    </cfRule>
    <cfRule type="cellIs" priority="755" operator="equal" dxfId="0">
      <formula>"BAJA"</formula>
    </cfRule>
    <cfRule type="cellIs" priority="756" operator="equal" dxfId="62">
      <formula>"MUY BAJA"</formula>
    </cfRule>
    <cfRule type="cellIs" priority="734" operator="equal" dxfId="1">
      <formula>"MEDIA"</formula>
    </cfRule>
  </conditionalFormatting>
  <conditionalFormatting sqref="AB20:AB21">
    <cfRule type="cellIs" priority="748" operator="equal" dxfId="2">
      <formula>"CATASTRÓFICO"</formula>
    </cfRule>
    <cfRule type="cellIs" priority="749" operator="equal" dxfId="36">
      <formula>"MAYOR"</formula>
    </cfRule>
    <cfRule type="cellIs" priority="750" operator="equal" dxfId="1">
      <formula>"MODERADO"</formula>
    </cfRule>
    <cfRule type="cellIs" priority="751" operator="equal" dxfId="0">
      <formula>"MENOR"</formula>
    </cfRule>
    <cfRule type="cellIs" priority="752" operator="equal" dxfId="62">
      <formula>"LEVE"</formula>
    </cfRule>
  </conditionalFormatting>
  <conditionalFormatting sqref="AC20 AC21:AE21 AE20">
    <cfRule type="cellIs" priority="744" operator="equal" dxfId="2">
      <formula>"EXTREMO"</formula>
    </cfRule>
    <cfRule type="cellIs" priority="745" operator="equal" dxfId="44">
      <formula>"ALTO"</formula>
    </cfRule>
    <cfRule type="cellIs" priority="746" operator="equal" dxfId="1">
      <formula>"MODERADO"</formula>
    </cfRule>
    <cfRule type="cellIs" priority="747" operator="equal" dxfId="0">
      <formula>"BAJO"</formula>
    </cfRule>
  </conditionalFormatting>
  <conditionalFormatting sqref="AM20:AM21">
    <cfRule type="cellIs" priority="739" operator="equal" dxfId="2">
      <formula>"MUY ALTA"</formula>
    </cfRule>
    <cfRule type="cellIs" priority="740" operator="equal" dxfId="36">
      <formula>"ALTA"</formula>
    </cfRule>
    <cfRule type="cellIs" priority="741" operator="equal" dxfId="1">
      <formula>"MEDIA"</formula>
    </cfRule>
    <cfRule type="cellIs" priority="742" operator="equal" dxfId="0">
      <formula>"BAJA"</formula>
    </cfRule>
    <cfRule type="cellIs" priority="743" operator="equal" dxfId="62">
      <formula>"MUY BAJA"</formula>
    </cfRule>
  </conditionalFormatting>
  <conditionalFormatting sqref="AO20:AO21">
    <cfRule type="cellIs" priority="735" operator="equal" dxfId="2">
      <formula>"CATASTRÓFICO"</formula>
    </cfRule>
    <cfRule type="cellIs" priority="736" operator="equal" dxfId="36">
      <formula>"MAYOR"</formula>
    </cfRule>
    <cfRule type="cellIs" priority="737" operator="equal" dxfId="1">
      <formula>"MODERADO"</formula>
    </cfRule>
    <cfRule type="cellIs" priority="738" operator="equal" dxfId="0">
      <formula>"MENOR"</formula>
    </cfRule>
    <cfRule type="cellIs" priority="733" operator="equal" dxfId="62">
      <formula>"LEVE"</formula>
    </cfRule>
  </conditionalFormatting>
  <conditionalFormatting sqref="AP22">
    <cfRule type="cellIs" priority="729" operator="equal" dxfId="2">
      <formula>"EXTREMO"</formula>
    </cfRule>
    <cfRule type="cellIs" priority="730" operator="equal" dxfId="3">
      <formula>"ALTO"</formula>
    </cfRule>
    <cfRule type="cellIs" priority="731" operator="equal" dxfId="1">
      <formula>"MODERADO"</formula>
    </cfRule>
    <cfRule type="cellIs" priority="732" operator="equal" dxfId="0">
      <formula>"BAJO"</formula>
    </cfRule>
  </conditionalFormatting>
  <conditionalFormatting sqref="K22">
    <cfRule type="cellIs" priority="724" operator="equal" dxfId="2">
      <formula>"Muy Alta"</formula>
    </cfRule>
    <cfRule type="cellIs" priority="725" operator="equal" dxfId="36">
      <formula>"Alta"</formula>
    </cfRule>
    <cfRule type="cellIs" priority="726" operator="equal" dxfId="1">
      <formula>"Media"</formula>
    </cfRule>
    <cfRule type="cellIs" priority="727" operator="equal" dxfId="0">
      <formula>"Baja"</formula>
    </cfRule>
    <cfRule type="cellIs" priority="728" operator="equal" dxfId="62">
      <formula>"Muy Baja"</formula>
    </cfRule>
  </conditionalFormatting>
  <conditionalFormatting sqref="N22">
    <cfRule type="cellIs" priority="719" operator="equal" dxfId="2">
      <formula>"Catastrófico"</formula>
    </cfRule>
    <cfRule type="cellIs" priority="720" operator="equal" dxfId="36">
      <formula>"Mayor"</formula>
    </cfRule>
    <cfRule type="cellIs" priority="721" operator="equal" dxfId="1">
      <formula>"Moderado"</formula>
    </cfRule>
    <cfRule type="cellIs" priority="722" operator="equal" dxfId="0">
      <formula>"Menor"</formula>
    </cfRule>
    <cfRule type="cellIs" priority="723" operator="equal" dxfId="62">
      <formula>"Leve"</formula>
    </cfRule>
  </conditionalFormatting>
  <conditionalFormatting sqref="P22">
    <cfRule type="cellIs" priority="715" operator="equal" dxfId="2">
      <formula>"EXTREMO"</formula>
    </cfRule>
    <cfRule type="cellIs" priority="716" operator="equal" dxfId="44">
      <formula>"ALTO"</formula>
    </cfRule>
    <cfRule type="cellIs" priority="717" operator="equal" dxfId="1">
      <formula>"MODERADO"</formula>
    </cfRule>
    <cfRule type="cellIs" priority="718" operator="equal" dxfId="0">
      <formula>"BAJO"</formula>
    </cfRule>
  </conditionalFormatting>
  <conditionalFormatting sqref="Z22:Z24">
    <cfRule type="cellIs" priority="711" operator="equal" dxfId="2">
      <formula>"MUY ALTA"</formula>
    </cfRule>
    <cfRule type="cellIs" priority="712" operator="equal" dxfId="36">
      <formula>"ALTA"</formula>
    </cfRule>
    <cfRule type="cellIs" priority="713" operator="equal" dxfId="0">
      <formula>"BAJA"</formula>
    </cfRule>
    <cfRule type="cellIs" priority="714" operator="equal" dxfId="62">
      <formula>"MUY BAJA"</formula>
    </cfRule>
    <cfRule type="cellIs" priority="692" operator="equal" dxfId="1">
      <formula>"MEDIA"</formula>
    </cfRule>
  </conditionalFormatting>
  <conditionalFormatting sqref="AB22:AB24">
    <cfRule type="cellIs" priority="706" operator="equal" dxfId="2">
      <formula>"CATASTRÓFICO"</formula>
    </cfRule>
    <cfRule type="cellIs" priority="707" operator="equal" dxfId="36">
      <formula>"MAYOR"</formula>
    </cfRule>
    <cfRule type="cellIs" priority="708" operator="equal" dxfId="1">
      <formula>"MODERADO"</formula>
    </cfRule>
    <cfRule type="cellIs" priority="709" operator="equal" dxfId="0">
      <formula>"MENOR"</formula>
    </cfRule>
    <cfRule type="cellIs" priority="710" operator="equal" dxfId="62">
      <formula>"LEVE"</formula>
    </cfRule>
  </conditionalFormatting>
  <conditionalFormatting sqref="AC22:AE24">
    <cfRule type="cellIs" priority="702" operator="equal" dxfId="2">
      <formula>"EXTREMO"</formula>
    </cfRule>
    <cfRule type="cellIs" priority="703" operator="equal" dxfId="44">
      <formula>"ALTO"</formula>
    </cfRule>
    <cfRule type="cellIs" priority="704" operator="equal" dxfId="1">
      <formula>"MODERADO"</formula>
    </cfRule>
    <cfRule type="cellIs" priority="705" operator="equal" dxfId="0">
      <formula>"BAJO"</formula>
    </cfRule>
  </conditionalFormatting>
  <conditionalFormatting sqref="AM22">
    <cfRule type="cellIs" priority="697" operator="equal" dxfId="2">
      <formula>"MUY ALTA"</formula>
    </cfRule>
    <cfRule type="cellIs" priority="698" operator="equal" dxfId="36">
      <formula>"ALTA"</formula>
    </cfRule>
    <cfRule type="cellIs" priority="699" operator="equal" dxfId="1">
      <formula>"MEDIA"</formula>
    </cfRule>
    <cfRule type="cellIs" priority="700" operator="equal" dxfId="0">
      <formula>"BAJA"</formula>
    </cfRule>
    <cfRule type="cellIs" priority="701" operator="equal" dxfId="62">
      <formula>"MUY BAJA"</formula>
    </cfRule>
  </conditionalFormatting>
  <conditionalFormatting sqref="AO22">
    <cfRule type="cellIs" priority="693" operator="equal" dxfId="2">
      <formula>"CATASTRÓFICO"</formula>
    </cfRule>
    <cfRule type="cellIs" priority="694" operator="equal" dxfId="36">
      <formula>"MAYOR"</formula>
    </cfRule>
    <cfRule type="cellIs" priority="695" operator="equal" dxfId="1">
      <formula>"MODERADO"</formula>
    </cfRule>
    <cfRule type="cellIs" priority="696" operator="equal" dxfId="0">
      <formula>"MENOR"</formula>
    </cfRule>
    <cfRule type="cellIs" priority="691" operator="equal" dxfId="62">
      <formula>"LEVE"</formula>
    </cfRule>
  </conditionalFormatting>
  <conditionalFormatting sqref="AP25">
    <cfRule type="cellIs" priority="645" operator="equal" dxfId="2">
      <formula>"EXTREMO"</formula>
    </cfRule>
    <cfRule type="cellIs" priority="646" operator="equal" dxfId="3">
      <formula>"ALTO"</formula>
    </cfRule>
    <cfRule type="cellIs" priority="647" operator="equal" dxfId="1">
      <formula>"MODERADO"</formula>
    </cfRule>
    <cfRule type="cellIs" priority="648" operator="equal" dxfId="0">
      <formula>"BAJO"</formula>
    </cfRule>
  </conditionalFormatting>
  <conditionalFormatting sqref="K25:K29">
    <cfRule type="cellIs" priority="640" operator="equal" dxfId="2">
      <formula>"Muy Alta"</formula>
    </cfRule>
    <cfRule type="cellIs" priority="641" operator="equal" dxfId="36">
      <formula>"Alta"</formula>
    </cfRule>
    <cfRule type="cellIs" priority="642" operator="equal" dxfId="1">
      <formula>"Media"</formula>
    </cfRule>
    <cfRule type="cellIs" priority="643" operator="equal" dxfId="0">
      <formula>"Baja"</formula>
    </cfRule>
    <cfRule type="cellIs" priority="644" operator="equal" dxfId="62">
      <formula>"Muy Baja"</formula>
    </cfRule>
  </conditionalFormatting>
  <conditionalFormatting sqref="N25:N29">
    <cfRule type="cellIs" priority="635" operator="equal" dxfId="2">
      <formula>"Catastrófico"</formula>
    </cfRule>
    <cfRule type="cellIs" priority="636" operator="equal" dxfId="36">
      <formula>"Mayor"</formula>
    </cfRule>
    <cfRule type="cellIs" priority="637" operator="equal" dxfId="1">
      <formula>"Moderado"</formula>
    </cfRule>
    <cfRule type="cellIs" priority="638" operator="equal" dxfId="0">
      <formula>"Menor"</formula>
    </cfRule>
    <cfRule type="cellIs" priority="639" operator="equal" dxfId="62">
      <formula>"Leve"</formula>
    </cfRule>
  </conditionalFormatting>
  <conditionalFormatting sqref="P25:P29">
    <cfRule type="cellIs" priority="631" operator="equal" dxfId="2">
      <formula>"EXTREMO"</formula>
    </cfRule>
    <cfRule type="cellIs" priority="632" operator="equal" dxfId="44">
      <formula>"ALTO"</formula>
    </cfRule>
    <cfRule type="cellIs" priority="633" operator="equal" dxfId="1">
      <formula>"MODERADO"</formula>
    </cfRule>
    <cfRule type="cellIs" priority="634" operator="equal" dxfId="0">
      <formula>"BAJO"</formula>
    </cfRule>
  </conditionalFormatting>
  <conditionalFormatting sqref="Z25:Z29">
    <cfRule type="cellIs" priority="627" operator="equal" dxfId="2">
      <formula>"MUY ALTA"</formula>
    </cfRule>
    <cfRule type="cellIs" priority="628" operator="equal" dxfId="36">
      <formula>"ALTA"</formula>
    </cfRule>
    <cfRule type="cellIs" priority="629" operator="equal" dxfId="0">
      <formula>"BAJA"</formula>
    </cfRule>
    <cfRule type="cellIs" priority="630" operator="equal" dxfId="62">
      <formula>"MUY BAJA"</formula>
    </cfRule>
    <cfRule type="cellIs" priority="608" operator="equal" dxfId="1">
      <formula>"MEDIA"</formula>
    </cfRule>
  </conditionalFormatting>
  <conditionalFormatting sqref="AB25:AB29">
    <cfRule type="cellIs" priority="622" operator="equal" dxfId="2">
      <formula>"CATASTRÓFICO"</formula>
    </cfRule>
    <cfRule type="cellIs" priority="623" operator="equal" dxfId="36">
      <formula>"MAYOR"</formula>
    </cfRule>
    <cfRule type="cellIs" priority="624" operator="equal" dxfId="1">
      <formula>"MODERADO"</formula>
    </cfRule>
    <cfRule type="cellIs" priority="625" operator="equal" dxfId="0">
      <formula>"MENOR"</formula>
    </cfRule>
    <cfRule type="cellIs" priority="626" operator="equal" dxfId="62">
      <formula>"LEVE"</formula>
    </cfRule>
  </conditionalFormatting>
  <conditionalFormatting sqref="AC25:AE29">
    <cfRule type="cellIs" priority="618" operator="equal" dxfId="2">
      <formula>"EXTREMO"</formula>
    </cfRule>
    <cfRule type="cellIs" priority="619" operator="equal" dxfId="44">
      <formula>"ALTO"</formula>
    </cfRule>
    <cfRule type="cellIs" priority="620" operator="equal" dxfId="1">
      <formula>"MODERADO"</formula>
    </cfRule>
    <cfRule type="cellIs" priority="621" operator="equal" dxfId="0">
      <formula>"BAJO"</formula>
    </cfRule>
  </conditionalFormatting>
  <conditionalFormatting sqref="AM25:AM29">
    <cfRule type="cellIs" priority="613" operator="equal" dxfId="2">
      <formula>"MUY ALTA"</formula>
    </cfRule>
    <cfRule type="cellIs" priority="614" operator="equal" dxfId="36">
      <formula>"ALTA"</formula>
    </cfRule>
    <cfRule type="cellIs" priority="615" operator="equal" dxfId="1">
      <formula>"MEDIA"</formula>
    </cfRule>
    <cfRule type="cellIs" priority="616" operator="equal" dxfId="0">
      <formula>"BAJA"</formula>
    </cfRule>
    <cfRule type="cellIs" priority="617" operator="equal" dxfId="62">
      <formula>"MUY BAJA"</formula>
    </cfRule>
  </conditionalFormatting>
  <conditionalFormatting sqref="AO25:AO29">
    <cfRule type="cellIs" priority="609" operator="equal" dxfId="2">
      <formula>"CATASTRÓFICO"</formula>
    </cfRule>
    <cfRule type="cellIs" priority="610" operator="equal" dxfId="36">
      <formula>"MAYOR"</formula>
    </cfRule>
    <cfRule type="cellIs" priority="611" operator="equal" dxfId="1">
      <formula>"MODERADO"</formula>
    </cfRule>
    <cfRule type="cellIs" priority="612" operator="equal" dxfId="0">
      <formula>"MENOR"</formula>
    </cfRule>
    <cfRule type="cellIs" priority="607" operator="equal" dxfId="62">
      <formula>"LEVE"</formula>
    </cfRule>
  </conditionalFormatting>
  <conditionalFormatting sqref="AP30">
    <cfRule type="cellIs" priority="603" operator="equal" dxfId="2">
      <formula>"EXTREMO"</formula>
    </cfRule>
    <cfRule type="cellIs" priority="604" operator="equal" dxfId="3">
      <formula>"ALTO"</formula>
    </cfRule>
    <cfRule type="cellIs" priority="605" operator="equal" dxfId="1">
      <formula>"MODERADO"</formula>
    </cfRule>
    <cfRule type="cellIs" priority="606" operator="equal" dxfId="0">
      <formula>"BAJO"</formula>
    </cfRule>
  </conditionalFormatting>
  <conditionalFormatting sqref="K30:K34">
    <cfRule type="cellIs" priority="598" operator="equal" dxfId="2">
      <formula>"Muy Alta"</formula>
    </cfRule>
    <cfRule type="cellIs" priority="599" operator="equal" dxfId="36">
      <formula>"Alta"</formula>
    </cfRule>
    <cfRule type="cellIs" priority="600" operator="equal" dxfId="1">
      <formula>"Media"</formula>
    </cfRule>
    <cfRule type="cellIs" priority="601" operator="equal" dxfId="0">
      <formula>"Baja"</formula>
    </cfRule>
    <cfRule type="cellIs" priority="602" operator="equal" dxfId="62">
      <formula>"Muy Baja"</formula>
    </cfRule>
  </conditionalFormatting>
  <conditionalFormatting sqref="N30:N34">
    <cfRule type="cellIs" priority="593" operator="equal" dxfId="2">
      <formula>"Catastrófico"</formula>
    </cfRule>
    <cfRule type="cellIs" priority="594" operator="equal" dxfId="36">
      <formula>"Mayor"</formula>
    </cfRule>
    <cfRule type="cellIs" priority="595" operator="equal" dxfId="1">
      <formula>"Moderado"</formula>
    </cfRule>
    <cfRule type="cellIs" priority="596" operator="equal" dxfId="0">
      <formula>"Menor"</formula>
    </cfRule>
    <cfRule type="cellIs" priority="597" operator="equal" dxfId="62">
      <formula>"Leve"</formula>
    </cfRule>
  </conditionalFormatting>
  <conditionalFormatting sqref="P30:P34">
    <cfRule type="cellIs" priority="589" operator="equal" dxfId="2">
      <formula>"EXTREMO"</formula>
    </cfRule>
    <cfRule type="cellIs" priority="590" operator="equal" dxfId="44">
      <formula>"ALTO"</formula>
    </cfRule>
    <cfRule type="cellIs" priority="591" operator="equal" dxfId="1">
      <formula>"MODERADO"</formula>
    </cfRule>
    <cfRule type="cellIs" priority="592" operator="equal" dxfId="0">
      <formula>"BAJO"</formula>
    </cfRule>
  </conditionalFormatting>
  <conditionalFormatting sqref="Z30:Z34">
    <cfRule type="cellIs" priority="585" operator="equal" dxfId="2">
      <formula>"MUY ALTA"</formula>
    </cfRule>
    <cfRule type="cellIs" priority="586" operator="equal" dxfId="36">
      <formula>"ALTA"</formula>
    </cfRule>
    <cfRule type="cellIs" priority="587" operator="equal" dxfId="0">
      <formula>"BAJA"</formula>
    </cfRule>
    <cfRule type="cellIs" priority="588" operator="equal" dxfId="62">
      <formula>"MUY BAJA"</formula>
    </cfRule>
    <cfRule type="cellIs" priority="566" operator="equal" dxfId="1">
      <formula>"MEDIA"</formula>
    </cfRule>
  </conditionalFormatting>
  <conditionalFormatting sqref="AB30:AB34">
    <cfRule type="cellIs" priority="580" operator="equal" dxfId="2">
      <formula>"CATASTRÓFICO"</formula>
    </cfRule>
    <cfRule type="cellIs" priority="581" operator="equal" dxfId="36">
      <formula>"MAYOR"</formula>
    </cfRule>
    <cfRule type="cellIs" priority="582" operator="equal" dxfId="1">
      <formula>"MODERADO"</formula>
    </cfRule>
    <cfRule type="cellIs" priority="583" operator="equal" dxfId="0">
      <formula>"MENOR"</formula>
    </cfRule>
    <cfRule type="cellIs" priority="584" operator="equal" dxfId="62">
      <formula>"LEVE"</formula>
    </cfRule>
  </conditionalFormatting>
  <conditionalFormatting sqref="AC30:AE34">
    <cfRule type="cellIs" priority="576" operator="equal" dxfId="2">
      <formula>"EXTREMO"</formula>
    </cfRule>
    <cfRule type="cellIs" priority="577" operator="equal" dxfId="44">
      <formula>"ALTO"</formula>
    </cfRule>
    <cfRule type="cellIs" priority="578" operator="equal" dxfId="1">
      <formula>"MODERADO"</formula>
    </cfRule>
    <cfRule type="cellIs" priority="579" operator="equal" dxfId="0">
      <formula>"BAJO"</formula>
    </cfRule>
  </conditionalFormatting>
  <conditionalFormatting sqref="AM30:AM34">
    <cfRule type="cellIs" priority="571" operator="equal" dxfId="2">
      <formula>"MUY ALTA"</formula>
    </cfRule>
    <cfRule type="cellIs" priority="572" operator="equal" dxfId="36">
      <formula>"ALTA"</formula>
    </cfRule>
    <cfRule type="cellIs" priority="573" operator="equal" dxfId="1">
      <formula>"MEDIA"</formula>
    </cfRule>
    <cfRule type="cellIs" priority="574" operator="equal" dxfId="0">
      <formula>"BAJA"</formula>
    </cfRule>
    <cfRule type="cellIs" priority="575" operator="equal" dxfId="62">
      <formula>"MUY BAJA"</formula>
    </cfRule>
  </conditionalFormatting>
  <conditionalFormatting sqref="AO30:AO34">
    <cfRule type="cellIs" priority="567" operator="equal" dxfId="2">
      <formula>"CATASTRÓFICO"</formula>
    </cfRule>
    <cfRule type="cellIs" priority="568" operator="equal" dxfId="36">
      <formula>"MAYOR"</formula>
    </cfRule>
    <cfRule type="cellIs" priority="569" operator="equal" dxfId="1">
      <formula>"MODERADO"</formula>
    </cfRule>
    <cfRule type="cellIs" priority="570" operator="equal" dxfId="0">
      <formula>"MENOR"</formula>
    </cfRule>
    <cfRule type="cellIs" priority="565" operator="equal" dxfId="62">
      <formula>"LEVE"</formula>
    </cfRule>
  </conditionalFormatting>
  <conditionalFormatting sqref="AP35">
    <cfRule type="cellIs" priority="561" operator="equal" dxfId="2">
      <formula>"EXTREMO"</formula>
    </cfRule>
    <cfRule type="cellIs" priority="562" operator="equal" dxfId="3">
      <formula>"ALTO"</formula>
    </cfRule>
    <cfRule type="cellIs" priority="563" operator="equal" dxfId="1">
      <formula>"MODERADO"</formula>
    </cfRule>
    <cfRule type="cellIs" priority="564" operator="equal" dxfId="0">
      <formula>"BAJO"</formula>
    </cfRule>
  </conditionalFormatting>
  <conditionalFormatting sqref="K35:K39">
    <cfRule type="cellIs" priority="556" operator="equal" dxfId="2">
      <formula>"Muy Alta"</formula>
    </cfRule>
    <cfRule type="cellIs" priority="557" operator="equal" dxfId="36">
      <formula>"Alta"</formula>
    </cfRule>
    <cfRule type="cellIs" priority="558" operator="equal" dxfId="1">
      <formula>"Media"</formula>
    </cfRule>
    <cfRule type="cellIs" priority="559" operator="equal" dxfId="0">
      <formula>"Baja"</formula>
    </cfRule>
    <cfRule type="cellIs" priority="560" operator="equal" dxfId="62">
      <formula>"Muy Baja"</formula>
    </cfRule>
  </conditionalFormatting>
  <conditionalFormatting sqref="N35:N39">
    <cfRule type="cellIs" priority="551" operator="equal" dxfId="2">
      <formula>"Catastrófico"</formula>
    </cfRule>
    <cfRule type="cellIs" priority="552" operator="equal" dxfId="36">
      <formula>"Mayor"</formula>
    </cfRule>
    <cfRule type="cellIs" priority="553" operator="equal" dxfId="1">
      <formula>"Moderado"</formula>
    </cfRule>
    <cfRule type="cellIs" priority="554" operator="equal" dxfId="0">
      <formula>"Menor"</formula>
    </cfRule>
    <cfRule type="cellIs" priority="555" operator="equal" dxfId="62">
      <formula>"Leve"</formula>
    </cfRule>
  </conditionalFormatting>
  <conditionalFormatting sqref="P35:P39">
    <cfRule type="cellIs" priority="547" operator="equal" dxfId="2">
      <formula>"EXTREMO"</formula>
    </cfRule>
    <cfRule type="cellIs" priority="548" operator="equal" dxfId="44">
      <formula>"ALTO"</formula>
    </cfRule>
    <cfRule type="cellIs" priority="549" operator="equal" dxfId="1">
      <formula>"MODERADO"</formula>
    </cfRule>
    <cfRule type="cellIs" priority="550" operator="equal" dxfId="0">
      <formula>"BAJO"</formula>
    </cfRule>
  </conditionalFormatting>
  <conditionalFormatting sqref="Z35:Z39">
    <cfRule type="cellIs" priority="543" operator="equal" dxfId="2">
      <formula>"MUY ALTA"</formula>
    </cfRule>
    <cfRule type="cellIs" priority="544" operator="equal" dxfId="36">
      <formula>"ALTA"</formula>
    </cfRule>
    <cfRule type="cellIs" priority="545" operator="equal" dxfId="0">
      <formula>"BAJA"</formula>
    </cfRule>
    <cfRule type="cellIs" priority="546" operator="equal" dxfId="62">
      <formula>"MUY BAJA"</formula>
    </cfRule>
    <cfRule type="cellIs" priority="524" operator="equal" dxfId="1">
      <formula>"MEDIA"</formula>
    </cfRule>
  </conditionalFormatting>
  <conditionalFormatting sqref="AB35:AB39">
    <cfRule type="cellIs" priority="538" operator="equal" dxfId="2">
      <formula>"CATASTRÓFICO"</formula>
    </cfRule>
    <cfRule type="cellIs" priority="539" operator="equal" dxfId="36">
      <formula>"MAYOR"</formula>
    </cfRule>
    <cfRule type="cellIs" priority="540" operator="equal" dxfId="1">
      <formula>"MODERADO"</formula>
    </cfRule>
    <cfRule type="cellIs" priority="541" operator="equal" dxfId="0">
      <formula>"MENOR"</formula>
    </cfRule>
    <cfRule type="cellIs" priority="542" operator="equal" dxfId="62">
      <formula>"LEVE"</formula>
    </cfRule>
  </conditionalFormatting>
  <conditionalFormatting sqref="AC35:AE39">
    <cfRule type="cellIs" priority="534" operator="equal" dxfId="2">
      <formula>"EXTREMO"</formula>
    </cfRule>
    <cfRule type="cellIs" priority="535" operator="equal" dxfId="44">
      <formula>"ALTO"</formula>
    </cfRule>
    <cfRule type="cellIs" priority="536" operator="equal" dxfId="1">
      <formula>"MODERADO"</formula>
    </cfRule>
    <cfRule type="cellIs" priority="537" operator="equal" dxfId="0">
      <formula>"BAJO"</formula>
    </cfRule>
  </conditionalFormatting>
  <conditionalFormatting sqref="AM35:AM39">
    <cfRule type="cellIs" priority="529" operator="equal" dxfId="2">
      <formula>"MUY ALTA"</formula>
    </cfRule>
    <cfRule type="cellIs" priority="530" operator="equal" dxfId="36">
      <formula>"ALTA"</formula>
    </cfRule>
    <cfRule type="cellIs" priority="531" operator="equal" dxfId="1">
      <formula>"MEDIA"</formula>
    </cfRule>
    <cfRule type="cellIs" priority="532" operator="equal" dxfId="0">
      <formula>"BAJA"</formula>
    </cfRule>
    <cfRule type="cellIs" priority="533" operator="equal" dxfId="62">
      <formula>"MUY BAJA"</formula>
    </cfRule>
  </conditionalFormatting>
  <conditionalFormatting sqref="AO35:AO39">
    <cfRule type="cellIs" priority="525" operator="equal" dxfId="2">
      <formula>"CATASTRÓFICO"</formula>
    </cfRule>
    <cfRule type="cellIs" priority="526" operator="equal" dxfId="36">
      <formula>"MAYOR"</formula>
    </cfRule>
    <cfRule type="cellIs" priority="527" operator="equal" dxfId="1">
      <formula>"MODERADO"</formula>
    </cfRule>
    <cfRule type="cellIs" priority="528" operator="equal" dxfId="0">
      <formula>"MENOR"</formula>
    </cfRule>
    <cfRule type="cellIs" priority="523" operator="equal" dxfId="62">
      <formula>"LEVE"</formula>
    </cfRule>
  </conditionalFormatting>
  <conditionalFormatting sqref="AP40">
    <cfRule type="cellIs" priority="519" operator="equal" dxfId="2">
      <formula>"EXTREMO"</formula>
    </cfRule>
    <cfRule type="cellIs" priority="520" operator="equal" dxfId="3">
      <formula>"ALTO"</formula>
    </cfRule>
    <cfRule type="cellIs" priority="521" operator="equal" dxfId="1">
      <formula>"MODERADO"</formula>
    </cfRule>
    <cfRule type="cellIs" priority="522" operator="equal" dxfId="0">
      <formula>"BAJO"</formula>
    </cfRule>
  </conditionalFormatting>
  <conditionalFormatting sqref="K40:K44">
    <cfRule type="cellIs" priority="514" operator="equal" dxfId="2">
      <formula>"Muy Alta"</formula>
    </cfRule>
    <cfRule type="cellIs" priority="515" operator="equal" dxfId="36">
      <formula>"Alta"</formula>
    </cfRule>
    <cfRule type="cellIs" priority="516" operator="equal" dxfId="1">
      <formula>"Media"</formula>
    </cfRule>
    <cfRule type="cellIs" priority="517" operator="equal" dxfId="0">
      <formula>"Baja"</formula>
    </cfRule>
    <cfRule type="cellIs" priority="518" operator="equal" dxfId="62">
      <formula>"Muy Baja"</formula>
    </cfRule>
  </conditionalFormatting>
  <conditionalFormatting sqref="N40:N44">
    <cfRule type="cellIs" priority="509" operator="equal" dxfId="2">
      <formula>"Catastrófico"</formula>
    </cfRule>
    <cfRule type="cellIs" priority="510" operator="equal" dxfId="36">
      <formula>"Mayor"</formula>
    </cfRule>
    <cfRule type="cellIs" priority="511" operator="equal" dxfId="1">
      <formula>"Moderado"</formula>
    </cfRule>
    <cfRule type="cellIs" priority="512" operator="equal" dxfId="0">
      <formula>"Menor"</formula>
    </cfRule>
    <cfRule type="cellIs" priority="513" operator="equal" dxfId="62">
      <formula>"Leve"</formula>
    </cfRule>
  </conditionalFormatting>
  <conditionalFormatting sqref="P40:P44">
    <cfRule type="cellIs" priority="505" operator="equal" dxfId="2">
      <formula>"EXTREMO"</formula>
    </cfRule>
    <cfRule type="cellIs" priority="506" operator="equal" dxfId="44">
      <formula>"ALTO"</formula>
    </cfRule>
    <cfRule type="cellIs" priority="507" operator="equal" dxfId="1">
      <formula>"MODERADO"</formula>
    </cfRule>
    <cfRule type="cellIs" priority="508" operator="equal" dxfId="0">
      <formula>"BAJO"</formula>
    </cfRule>
  </conditionalFormatting>
  <conditionalFormatting sqref="Z40:Z44">
    <cfRule type="cellIs" priority="501" operator="equal" dxfId="2">
      <formula>"MUY ALTA"</formula>
    </cfRule>
    <cfRule type="cellIs" priority="502" operator="equal" dxfId="36">
      <formula>"ALTA"</formula>
    </cfRule>
    <cfRule type="cellIs" priority="503" operator="equal" dxfId="0">
      <formula>"BAJA"</formula>
    </cfRule>
    <cfRule type="cellIs" priority="504" operator="equal" dxfId="62">
      <formula>"MUY BAJA"</formula>
    </cfRule>
    <cfRule type="cellIs" priority="482" operator="equal" dxfId="1">
      <formula>"MEDIA"</formula>
    </cfRule>
  </conditionalFormatting>
  <conditionalFormatting sqref="AB40:AB44">
    <cfRule type="cellIs" priority="496" operator="equal" dxfId="2">
      <formula>"CATASTRÓFICO"</formula>
    </cfRule>
    <cfRule type="cellIs" priority="497" operator="equal" dxfId="36">
      <formula>"MAYOR"</formula>
    </cfRule>
    <cfRule type="cellIs" priority="498" operator="equal" dxfId="1">
      <formula>"MODERADO"</formula>
    </cfRule>
    <cfRule type="cellIs" priority="499" operator="equal" dxfId="0">
      <formula>"MENOR"</formula>
    </cfRule>
    <cfRule type="cellIs" priority="500" operator="equal" dxfId="62">
      <formula>"LEVE"</formula>
    </cfRule>
  </conditionalFormatting>
  <conditionalFormatting sqref="AC40:AE44">
    <cfRule type="cellIs" priority="492" operator="equal" dxfId="2">
      <formula>"EXTREMO"</formula>
    </cfRule>
    <cfRule type="cellIs" priority="493" operator="equal" dxfId="44">
      <formula>"ALTO"</formula>
    </cfRule>
    <cfRule type="cellIs" priority="494" operator="equal" dxfId="1">
      <formula>"MODERADO"</formula>
    </cfRule>
    <cfRule type="cellIs" priority="495" operator="equal" dxfId="0">
      <formula>"BAJO"</formula>
    </cfRule>
  </conditionalFormatting>
  <conditionalFormatting sqref="AM40:AM44">
    <cfRule type="cellIs" priority="487" operator="equal" dxfId="2">
      <formula>"MUY ALTA"</formula>
    </cfRule>
    <cfRule type="cellIs" priority="488" operator="equal" dxfId="36">
      <formula>"ALTA"</formula>
    </cfRule>
    <cfRule type="cellIs" priority="489" operator="equal" dxfId="1">
      <formula>"MEDIA"</formula>
    </cfRule>
    <cfRule type="cellIs" priority="490" operator="equal" dxfId="0">
      <formula>"BAJA"</formula>
    </cfRule>
    <cfRule type="cellIs" priority="491" operator="equal" dxfId="62">
      <formula>"MUY BAJA"</formula>
    </cfRule>
  </conditionalFormatting>
  <conditionalFormatting sqref="AO40:AO44">
    <cfRule type="cellIs" priority="483" operator="equal" dxfId="2">
      <formula>"CATASTRÓFICO"</formula>
    </cfRule>
    <cfRule type="cellIs" priority="484" operator="equal" dxfId="36">
      <formula>"MAYOR"</formula>
    </cfRule>
    <cfRule type="cellIs" priority="485" operator="equal" dxfId="1">
      <formula>"MODERADO"</formula>
    </cfRule>
    <cfRule type="cellIs" priority="486" operator="equal" dxfId="0">
      <formula>"MENOR"</formula>
    </cfRule>
    <cfRule type="cellIs" priority="481" operator="equal" dxfId="62">
      <formula>"LEVE"</formula>
    </cfRule>
  </conditionalFormatting>
  <conditionalFormatting sqref="AP45">
    <cfRule type="cellIs" priority="477" operator="equal" dxfId="2">
      <formula>"EXTREMO"</formula>
    </cfRule>
    <cfRule type="cellIs" priority="478" operator="equal" dxfId="3">
      <formula>"ALTO"</formula>
    </cfRule>
    <cfRule type="cellIs" priority="479" operator="equal" dxfId="1">
      <formula>"MODERADO"</formula>
    </cfRule>
    <cfRule type="cellIs" priority="480" operator="equal" dxfId="0">
      <formula>"BAJO"</formula>
    </cfRule>
  </conditionalFormatting>
  <conditionalFormatting sqref="K45:K49">
    <cfRule type="cellIs" priority="472" operator="equal" dxfId="2">
      <formula>"Muy Alta"</formula>
    </cfRule>
    <cfRule type="cellIs" priority="473" operator="equal" dxfId="36">
      <formula>"Alta"</formula>
    </cfRule>
    <cfRule type="cellIs" priority="474" operator="equal" dxfId="1">
      <formula>"Media"</formula>
    </cfRule>
    <cfRule type="cellIs" priority="475" operator="equal" dxfId="0">
      <formula>"Baja"</formula>
    </cfRule>
    <cfRule type="cellIs" priority="476" operator="equal" dxfId="62">
      <formula>"Muy Baja"</formula>
    </cfRule>
  </conditionalFormatting>
  <conditionalFormatting sqref="N45:N49">
    <cfRule type="cellIs" priority="467" operator="equal" dxfId="2">
      <formula>"Catastrófico"</formula>
    </cfRule>
    <cfRule type="cellIs" priority="468" operator="equal" dxfId="36">
      <formula>"Mayor"</formula>
    </cfRule>
    <cfRule type="cellIs" priority="469" operator="equal" dxfId="1">
      <formula>"Moderado"</formula>
    </cfRule>
    <cfRule type="cellIs" priority="470" operator="equal" dxfId="0">
      <formula>"Menor"</formula>
    </cfRule>
    <cfRule type="cellIs" priority="471" operator="equal" dxfId="62">
      <formula>"Leve"</formula>
    </cfRule>
  </conditionalFormatting>
  <conditionalFormatting sqref="P45:P49">
    <cfRule type="cellIs" priority="463" operator="equal" dxfId="2">
      <formula>"EXTREMO"</formula>
    </cfRule>
    <cfRule type="cellIs" priority="464" operator="equal" dxfId="44">
      <formula>"ALTO"</formula>
    </cfRule>
    <cfRule type="cellIs" priority="465" operator="equal" dxfId="1">
      <formula>"MODERADO"</formula>
    </cfRule>
    <cfRule type="cellIs" priority="466" operator="equal" dxfId="0">
      <formula>"BAJO"</formula>
    </cfRule>
  </conditionalFormatting>
  <conditionalFormatting sqref="Z45:Z49">
    <cfRule type="cellIs" priority="459" operator="equal" dxfId="2">
      <formula>"MUY ALTA"</formula>
    </cfRule>
    <cfRule type="cellIs" priority="460" operator="equal" dxfId="36">
      <formula>"ALTA"</formula>
    </cfRule>
    <cfRule type="cellIs" priority="461" operator="equal" dxfId="0">
      <formula>"BAJA"</formula>
    </cfRule>
    <cfRule type="cellIs" priority="462" operator="equal" dxfId="62">
      <formula>"MUY BAJA"</formula>
    </cfRule>
    <cfRule type="cellIs" priority="440" operator="equal" dxfId="1">
      <formula>"MEDIA"</formula>
    </cfRule>
  </conditionalFormatting>
  <conditionalFormatting sqref="AB45:AB49">
    <cfRule type="cellIs" priority="454" operator="equal" dxfId="2">
      <formula>"CATASTRÓFICO"</formula>
    </cfRule>
    <cfRule type="cellIs" priority="455" operator="equal" dxfId="36">
      <formula>"MAYOR"</formula>
    </cfRule>
    <cfRule type="cellIs" priority="456" operator="equal" dxfId="1">
      <formula>"MODERADO"</formula>
    </cfRule>
    <cfRule type="cellIs" priority="457" operator="equal" dxfId="0">
      <formula>"MENOR"</formula>
    </cfRule>
    <cfRule type="cellIs" priority="458" operator="equal" dxfId="62">
      <formula>"LEVE"</formula>
    </cfRule>
  </conditionalFormatting>
  <conditionalFormatting sqref="AC45:AE49">
    <cfRule type="cellIs" priority="450" operator="equal" dxfId="2">
      <formula>"EXTREMO"</formula>
    </cfRule>
    <cfRule type="cellIs" priority="451" operator="equal" dxfId="44">
      <formula>"ALTO"</formula>
    </cfRule>
    <cfRule type="cellIs" priority="452" operator="equal" dxfId="1">
      <formula>"MODERADO"</formula>
    </cfRule>
    <cfRule type="cellIs" priority="453" operator="equal" dxfId="0">
      <formula>"BAJO"</formula>
    </cfRule>
  </conditionalFormatting>
  <conditionalFormatting sqref="AM45:AM49">
    <cfRule type="cellIs" priority="445" operator="equal" dxfId="2">
      <formula>"MUY ALTA"</formula>
    </cfRule>
    <cfRule type="cellIs" priority="446" operator="equal" dxfId="36">
      <formula>"ALTA"</formula>
    </cfRule>
    <cfRule type="cellIs" priority="447" operator="equal" dxfId="1">
      <formula>"MEDIA"</formula>
    </cfRule>
    <cfRule type="cellIs" priority="448" operator="equal" dxfId="0">
      <formula>"BAJA"</formula>
    </cfRule>
    <cfRule type="cellIs" priority="449" operator="equal" dxfId="62">
      <formula>"MUY BAJA"</formula>
    </cfRule>
  </conditionalFormatting>
  <conditionalFormatting sqref="AO45:AO49">
    <cfRule type="cellIs" priority="441" operator="equal" dxfId="2">
      <formula>"CATASTRÓFICO"</formula>
    </cfRule>
    <cfRule type="cellIs" priority="442" operator="equal" dxfId="36">
      <formula>"MAYOR"</formula>
    </cfRule>
    <cfRule type="cellIs" priority="443" operator="equal" dxfId="1">
      <formula>"MODERADO"</formula>
    </cfRule>
    <cfRule type="cellIs" priority="444" operator="equal" dxfId="0">
      <formula>"MENOR"</formula>
    </cfRule>
    <cfRule type="cellIs" priority="439" operator="equal" dxfId="62">
      <formula>"LEVE"</formula>
    </cfRule>
  </conditionalFormatting>
  <conditionalFormatting sqref="AP50">
    <cfRule type="cellIs" priority="435" operator="equal" dxfId="2">
      <formula>"EXTREMO"</formula>
    </cfRule>
    <cfRule type="cellIs" priority="436" operator="equal" dxfId="3">
      <formula>"ALTO"</formula>
    </cfRule>
    <cfRule type="cellIs" priority="437" operator="equal" dxfId="1">
      <formula>"MODERADO"</formula>
    </cfRule>
    <cfRule type="cellIs" priority="438" operator="equal" dxfId="0">
      <formula>"BAJO"</formula>
    </cfRule>
  </conditionalFormatting>
  <conditionalFormatting sqref="K50:K54">
    <cfRule type="cellIs" priority="430" operator="equal" dxfId="2">
      <formula>"Muy Alta"</formula>
    </cfRule>
    <cfRule type="cellIs" priority="431" operator="equal" dxfId="36">
      <formula>"Alta"</formula>
    </cfRule>
    <cfRule type="cellIs" priority="432" operator="equal" dxfId="1">
      <formula>"Media"</formula>
    </cfRule>
    <cfRule type="cellIs" priority="433" operator="equal" dxfId="0">
      <formula>"Baja"</formula>
    </cfRule>
    <cfRule type="cellIs" priority="434" operator="equal" dxfId="62">
      <formula>"Muy Baja"</formula>
    </cfRule>
  </conditionalFormatting>
  <conditionalFormatting sqref="N50:N54">
    <cfRule type="cellIs" priority="425" operator="equal" dxfId="2">
      <formula>"Catastrófico"</formula>
    </cfRule>
    <cfRule type="cellIs" priority="426" operator="equal" dxfId="36">
      <formula>"Mayor"</formula>
    </cfRule>
    <cfRule type="cellIs" priority="427" operator="equal" dxfId="1">
      <formula>"Moderado"</formula>
    </cfRule>
    <cfRule type="cellIs" priority="428" operator="equal" dxfId="0">
      <formula>"Menor"</formula>
    </cfRule>
    <cfRule type="cellIs" priority="429" operator="equal" dxfId="62">
      <formula>"Leve"</formula>
    </cfRule>
  </conditionalFormatting>
  <conditionalFormatting sqref="P50:P54">
    <cfRule type="cellIs" priority="421" operator="equal" dxfId="2">
      <formula>"EXTREMO"</formula>
    </cfRule>
    <cfRule type="cellIs" priority="422" operator="equal" dxfId="44">
      <formula>"ALTO"</formula>
    </cfRule>
    <cfRule type="cellIs" priority="423" operator="equal" dxfId="1">
      <formula>"MODERADO"</formula>
    </cfRule>
    <cfRule type="cellIs" priority="424" operator="equal" dxfId="0">
      <formula>"BAJO"</formula>
    </cfRule>
  </conditionalFormatting>
  <conditionalFormatting sqref="Z50:Z54">
    <cfRule type="cellIs" priority="417" operator="equal" dxfId="2">
      <formula>"MUY ALTA"</formula>
    </cfRule>
    <cfRule type="cellIs" priority="418" operator="equal" dxfId="36">
      <formula>"ALTA"</formula>
    </cfRule>
    <cfRule type="cellIs" priority="419" operator="equal" dxfId="0">
      <formula>"BAJA"</formula>
    </cfRule>
    <cfRule type="cellIs" priority="420" operator="equal" dxfId="62">
      <formula>"MUY BAJA"</formula>
    </cfRule>
    <cfRule type="cellIs" priority="398" operator="equal" dxfId="1">
      <formula>"MEDIA"</formula>
    </cfRule>
  </conditionalFormatting>
  <conditionalFormatting sqref="AB50:AB54">
    <cfRule type="cellIs" priority="412" operator="equal" dxfId="2">
      <formula>"CATASTRÓFICO"</formula>
    </cfRule>
    <cfRule type="cellIs" priority="413" operator="equal" dxfId="36">
      <formula>"MAYOR"</formula>
    </cfRule>
    <cfRule type="cellIs" priority="414" operator="equal" dxfId="1">
      <formula>"MODERADO"</formula>
    </cfRule>
    <cfRule type="cellIs" priority="415" operator="equal" dxfId="0">
      <formula>"MENOR"</formula>
    </cfRule>
    <cfRule type="cellIs" priority="416" operator="equal" dxfId="62">
      <formula>"LEVE"</formula>
    </cfRule>
  </conditionalFormatting>
  <conditionalFormatting sqref="AC50:AE54">
    <cfRule type="cellIs" priority="408" operator="equal" dxfId="2">
      <formula>"EXTREMO"</formula>
    </cfRule>
    <cfRule type="cellIs" priority="409" operator="equal" dxfId="44">
      <formula>"ALTO"</formula>
    </cfRule>
    <cfRule type="cellIs" priority="410" operator="equal" dxfId="1">
      <formula>"MODERADO"</formula>
    </cfRule>
    <cfRule type="cellIs" priority="411" operator="equal" dxfId="0">
      <formula>"BAJO"</formula>
    </cfRule>
  </conditionalFormatting>
  <conditionalFormatting sqref="AM50:AM54">
    <cfRule type="cellIs" priority="403" operator="equal" dxfId="2">
      <formula>"MUY ALTA"</formula>
    </cfRule>
    <cfRule type="cellIs" priority="404" operator="equal" dxfId="36">
      <formula>"ALTA"</formula>
    </cfRule>
    <cfRule type="cellIs" priority="405" operator="equal" dxfId="1">
      <formula>"MEDIA"</formula>
    </cfRule>
    <cfRule type="cellIs" priority="406" operator="equal" dxfId="0">
      <formula>"BAJA"</formula>
    </cfRule>
    <cfRule type="cellIs" priority="407" operator="equal" dxfId="62">
      <formula>"MUY BAJA"</formula>
    </cfRule>
  </conditionalFormatting>
  <conditionalFormatting sqref="AO50:AO54">
    <cfRule type="cellIs" priority="399" operator="equal" dxfId="2">
      <formula>"CATASTRÓFICO"</formula>
    </cfRule>
    <cfRule type="cellIs" priority="400" operator="equal" dxfId="36">
      <formula>"MAYOR"</formula>
    </cfRule>
    <cfRule type="cellIs" priority="401" operator="equal" dxfId="1">
      <formula>"MODERADO"</formula>
    </cfRule>
    <cfRule type="cellIs" priority="402" operator="equal" dxfId="0">
      <formula>"MENOR"</formula>
    </cfRule>
    <cfRule type="cellIs" priority="397" operator="equal" dxfId="62">
      <formula>"LEVE"</formula>
    </cfRule>
  </conditionalFormatting>
  <conditionalFormatting sqref="AP55">
    <cfRule type="cellIs" priority="393" operator="equal" dxfId="2">
      <formula>"EXTREMO"</formula>
    </cfRule>
    <cfRule type="cellIs" priority="394" operator="equal" dxfId="3">
      <formula>"ALTO"</formula>
    </cfRule>
    <cfRule type="cellIs" priority="395" operator="equal" dxfId="1">
      <formula>"MODERADO"</formula>
    </cfRule>
    <cfRule type="cellIs" priority="396" operator="equal" dxfId="0">
      <formula>"BAJO"</formula>
    </cfRule>
  </conditionalFormatting>
  <conditionalFormatting sqref="K55:K59">
    <cfRule type="cellIs" priority="388" operator="equal" dxfId="2">
      <formula>"Muy Alta"</formula>
    </cfRule>
    <cfRule type="cellIs" priority="389" operator="equal" dxfId="36">
      <formula>"Alta"</formula>
    </cfRule>
    <cfRule type="cellIs" priority="390" operator="equal" dxfId="1">
      <formula>"Media"</formula>
    </cfRule>
    <cfRule type="cellIs" priority="391" operator="equal" dxfId="0">
      <formula>"Baja"</formula>
    </cfRule>
    <cfRule type="cellIs" priority="392" operator="equal" dxfId="62">
      <formula>"Muy Baja"</formula>
    </cfRule>
  </conditionalFormatting>
  <conditionalFormatting sqref="N55:N59">
    <cfRule type="cellIs" priority="383" operator="equal" dxfId="2">
      <formula>"Catastrófico"</formula>
    </cfRule>
    <cfRule type="cellIs" priority="384" operator="equal" dxfId="36">
      <formula>"Mayor"</formula>
    </cfRule>
    <cfRule type="cellIs" priority="385" operator="equal" dxfId="1">
      <formula>"Moderado"</formula>
    </cfRule>
    <cfRule type="cellIs" priority="386" operator="equal" dxfId="0">
      <formula>"Menor"</formula>
    </cfRule>
    <cfRule type="cellIs" priority="387" operator="equal" dxfId="62">
      <formula>"Leve"</formula>
    </cfRule>
  </conditionalFormatting>
  <conditionalFormatting sqref="P55:P59">
    <cfRule type="cellIs" priority="379" operator="equal" dxfId="2">
      <formula>"EXTREMO"</formula>
    </cfRule>
    <cfRule type="cellIs" priority="380" operator="equal" dxfId="44">
      <formula>"ALTO"</formula>
    </cfRule>
    <cfRule type="cellIs" priority="381" operator="equal" dxfId="1">
      <formula>"MODERADO"</formula>
    </cfRule>
    <cfRule type="cellIs" priority="382" operator="equal" dxfId="0">
      <formula>"BAJO"</formula>
    </cfRule>
  </conditionalFormatting>
  <conditionalFormatting sqref="Z55:Z59">
    <cfRule type="cellIs" priority="375" operator="equal" dxfId="2">
      <formula>"MUY ALTA"</formula>
    </cfRule>
    <cfRule type="cellIs" priority="376" operator="equal" dxfId="36">
      <formula>"ALTA"</formula>
    </cfRule>
    <cfRule type="cellIs" priority="377" operator="equal" dxfId="0">
      <formula>"BAJA"</formula>
    </cfRule>
    <cfRule type="cellIs" priority="378" operator="equal" dxfId="62">
      <formula>"MUY BAJA"</formula>
    </cfRule>
    <cfRule type="cellIs" priority="356" operator="equal" dxfId="1">
      <formula>"MEDIA"</formula>
    </cfRule>
  </conditionalFormatting>
  <conditionalFormatting sqref="AB55:AB59">
    <cfRule type="cellIs" priority="370" operator="equal" dxfId="2">
      <formula>"CATASTRÓFICO"</formula>
    </cfRule>
    <cfRule type="cellIs" priority="371" operator="equal" dxfId="36">
      <formula>"MAYOR"</formula>
    </cfRule>
    <cfRule type="cellIs" priority="372" operator="equal" dxfId="1">
      <formula>"MODERADO"</formula>
    </cfRule>
    <cfRule type="cellIs" priority="373" operator="equal" dxfId="0">
      <formula>"MENOR"</formula>
    </cfRule>
    <cfRule type="cellIs" priority="374" operator="equal" dxfId="62">
      <formula>"LEVE"</formula>
    </cfRule>
  </conditionalFormatting>
  <conditionalFormatting sqref="AC55:AE59">
    <cfRule type="cellIs" priority="366" operator="equal" dxfId="2">
      <formula>"EXTREMO"</formula>
    </cfRule>
    <cfRule type="cellIs" priority="367" operator="equal" dxfId="44">
      <formula>"ALTO"</formula>
    </cfRule>
    <cfRule type="cellIs" priority="368" operator="equal" dxfId="1">
      <formula>"MODERADO"</formula>
    </cfRule>
    <cfRule type="cellIs" priority="369" operator="equal" dxfId="0">
      <formula>"BAJO"</formula>
    </cfRule>
  </conditionalFormatting>
  <conditionalFormatting sqref="AM55:AM59">
    <cfRule type="cellIs" priority="361" operator="equal" dxfId="2">
      <formula>"MUY ALTA"</formula>
    </cfRule>
    <cfRule type="cellIs" priority="362" operator="equal" dxfId="36">
      <formula>"ALTA"</formula>
    </cfRule>
    <cfRule type="cellIs" priority="363" operator="equal" dxfId="1">
      <formula>"MEDIA"</formula>
    </cfRule>
    <cfRule type="cellIs" priority="364" operator="equal" dxfId="0">
      <formula>"BAJA"</formula>
    </cfRule>
    <cfRule type="cellIs" priority="365" operator="equal" dxfId="62">
      <formula>"MUY BAJA"</formula>
    </cfRule>
  </conditionalFormatting>
  <conditionalFormatting sqref="AO55:AO59">
    <cfRule type="cellIs" priority="357" operator="equal" dxfId="2">
      <formula>"CATASTRÓFICO"</formula>
    </cfRule>
    <cfRule type="cellIs" priority="358" operator="equal" dxfId="36">
      <formula>"MAYOR"</formula>
    </cfRule>
    <cfRule type="cellIs" priority="359" operator="equal" dxfId="1">
      <formula>"MODERADO"</formula>
    </cfRule>
    <cfRule type="cellIs" priority="360" operator="equal" dxfId="0">
      <formula>"MENOR"</formula>
    </cfRule>
    <cfRule type="cellIs" priority="355" operator="equal" dxfId="62">
      <formula>"LEVE"</formula>
    </cfRule>
  </conditionalFormatting>
  <conditionalFormatting sqref="AP60">
    <cfRule type="cellIs" priority="351" operator="equal" dxfId="2">
      <formula>"EXTREMO"</formula>
    </cfRule>
    <cfRule type="cellIs" priority="352" operator="equal" dxfId="3">
      <formula>"ALTO"</formula>
    </cfRule>
    <cfRule type="cellIs" priority="353" operator="equal" dxfId="1">
      <formula>"MODERADO"</formula>
    </cfRule>
    <cfRule type="cellIs" priority="354" operator="equal" dxfId="0">
      <formula>"BAJO"</formula>
    </cfRule>
  </conditionalFormatting>
  <conditionalFormatting sqref="K60:K64">
    <cfRule type="cellIs" priority="346" operator="equal" dxfId="2">
      <formula>"Muy Alta"</formula>
    </cfRule>
    <cfRule type="cellIs" priority="347" operator="equal" dxfId="36">
      <formula>"Alta"</formula>
    </cfRule>
    <cfRule type="cellIs" priority="348" operator="equal" dxfId="1">
      <formula>"Media"</formula>
    </cfRule>
    <cfRule type="cellIs" priority="349" operator="equal" dxfId="0">
      <formula>"Baja"</formula>
    </cfRule>
    <cfRule type="cellIs" priority="350" operator="equal" dxfId="62">
      <formula>"Muy Baja"</formula>
    </cfRule>
  </conditionalFormatting>
  <conditionalFormatting sqref="N60:N64">
    <cfRule type="cellIs" priority="341" operator="equal" dxfId="2">
      <formula>"Catastrófico"</formula>
    </cfRule>
    <cfRule type="cellIs" priority="342" operator="equal" dxfId="36">
      <formula>"Mayor"</formula>
    </cfRule>
    <cfRule type="cellIs" priority="343" operator="equal" dxfId="1">
      <formula>"Moderado"</formula>
    </cfRule>
    <cfRule type="cellIs" priority="344" operator="equal" dxfId="0">
      <formula>"Menor"</formula>
    </cfRule>
    <cfRule type="cellIs" priority="345" operator="equal" dxfId="62">
      <formula>"Leve"</formula>
    </cfRule>
  </conditionalFormatting>
  <conditionalFormatting sqref="P60:P64">
    <cfRule type="cellIs" priority="337" operator="equal" dxfId="2">
      <formula>"EXTREMO"</formula>
    </cfRule>
    <cfRule type="cellIs" priority="338" operator="equal" dxfId="44">
      <formula>"ALTO"</formula>
    </cfRule>
    <cfRule type="cellIs" priority="339" operator="equal" dxfId="1">
      <formula>"MODERADO"</formula>
    </cfRule>
    <cfRule type="cellIs" priority="340" operator="equal" dxfId="0">
      <formula>"BAJO"</formula>
    </cfRule>
  </conditionalFormatting>
  <conditionalFormatting sqref="Z60:Z64">
    <cfRule type="cellIs" priority="333" operator="equal" dxfId="2">
      <formula>"MUY ALTA"</formula>
    </cfRule>
    <cfRule type="cellIs" priority="334" operator="equal" dxfId="36">
      <formula>"ALTA"</formula>
    </cfRule>
    <cfRule type="cellIs" priority="335" operator="equal" dxfId="0">
      <formula>"BAJA"</formula>
    </cfRule>
    <cfRule type="cellIs" priority="336" operator="equal" dxfId="62">
      <formula>"MUY BAJA"</formula>
    </cfRule>
    <cfRule type="cellIs" priority="314" operator="equal" dxfId="1">
      <formula>"MEDIA"</formula>
    </cfRule>
  </conditionalFormatting>
  <conditionalFormatting sqref="AB60:AB64">
    <cfRule type="cellIs" priority="328" operator="equal" dxfId="2">
      <formula>"CATASTRÓFICO"</formula>
    </cfRule>
    <cfRule type="cellIs" priority="329" operator="equal" dxfId="36">
      <formula>"MAYOR"</formula>
    </cfRule>
    <cfRule type="cellIs" priority="330" operator="equal" dxfId="1">
      <formula>"MODERADO"</formula>
    </cfRule>
    <cfRule type="cellIs" priority="331" operator="equal" dxfId="0">
      <formula>"MENOR"</formula>
    </cfRule>
    <cfRule type="cellIs" priority="332" operator="equal" dxfId="62">
      <formula>"LEVE"</formula>
    </cfRule>
  </conditionalFormatting>
  <conditionalFormatting sqref="AC60:AE64">
    <cfRule type="cellIs" priority="324" operator="equal" dxfId="2">
      <formula>"EXTREMO"</formula>
    </cfRule>
    <cfRule type="cellIs" priority="325" operator="equal" dxfId="44">
      <formula>"ALTO"</formula>
    </cfRule>
    <cfRule type="cellIs" priority="326" operator="equal" dxfId="1">
      <formula>"MODERADO"</formula>
    </cfRule>
    <cfRule type="cellIs" priority="327" operator="equal" dxfId="0">
      <formula>"BAJO"</formula>
    </cfRule>
  </conditionalFormatting>
  <conditionalFormatting sqref="AM60:AM64">
    <cfRule type="cellIs" priority="319" operator="equal" dxfId="2">
      <formula>"MUY ALTA"</formula>
    </cfRule>
    <cfRule type="cellIs" priority="320" operator="equal" dxfId="36">
      <formula>"ALTA"</formula>
    </cfRule>
    <cfRule type="cellIs" priority="321" operator="equal" dxfId="1">
      <formula>"MEDIA"</formula>
    </cfRule>
    <cfRule type="cellIs" priority="322" operator="equal" dxfId="0">
      <formula>"BAJA"</formula>
    </cfRule>
    <cfRule type="cellIs" priority="323" operator="equal" dxfId="62">
      <formula>"MUY BAJA"</formula>
    </cfRule>
  </conditionalFormatting>
  <conditionalFormatting sqref="AO60:AO64">
    <cfRule type="cellIs" priority="315" operator="equal" dxfId="2">
      <formula>"CATASTRÓFICO"</formula>
    </cfRule>
    <cfRule type="cellIs" priority="316" operator="equal" dxfId="36">
      <formula>"MAYOR"</formula>
    </cfRule>
    <cfRule type="cellIs" priority="317" operator="equal" dxfId="1">
      <formula>"MODERADO"</formula>
    </cfRule>
    <cfRule type="cellIs" priority="318" operator="equal" dxfId="0">
      <formula>"MENOR"</formula>
    </cfRule>
    <cfRule type="cellIs" priority="313" operator="equal" dxfId="62">
      <formula>"LEVE"</formula>
    </cfRule>
  </conditionalFormatting>
  <conditionalFormatting sqref="AD13">
    <cfRule type="cellIs" priority="309" operator="equal" dxfId="2">
      <formula>"EXTREMO"</formula>
    </cfRule>
    <cfRule type="cellIs" priority="310" operator="equal" dxfId="44">
      <formula>"ALTO"</formula>
    </cfRule>
    <cfRule type="cellIs" priority="311" operator="equal" dxfId="1">
      <formula>"MODERADO"</formula>
    </cfRule>
    <cfRule type="cellIs" priority="312" operator="equal" dxfId="0">
      <formula>"BAJO"</formula>
    </cfRule>
  </conditionalFormatting>
  <conditionalFormatting sqref="AD14">
    <cfRule type="cellIs" priority="305" operator="equal" dxfId="2">
      <formula>"EXTREMO"</formula>
    </cfRule>
    <cfRule type="cellIs" priority="306" operator="equal" dxfId="44">
      <formula>"ALTO"</formula>
    </cfRule>
    <cfRule type="cellIs" priority="307" operator="equal" dxfId="1">
      <formula>"MODERADO"</formula>
    </cfRule>
    <cfRule type="cellIs" priority="308" operator="equal" dxfId="0">
      <formula>"BAJO"</formula>
    </cfRule>
  </conditionalFormatting>
  <conditionalFormatting sqref="AD19">
    <cfRule type="cellIs" priority="301" operator="equal" dxfId="2">
      <formula>"EXTREMO"</formula>
    </cfRule>
    <cfRule type="cellIs" priority="302" operator="equal" dxfId="44">
      <formula>"ALTO"</formula>
    </cfRule>
    <cfRule type="cellIs" priority="303" operator="equal" dxfId="1">
      <formula>"MODERADO"</formula>
    </cfRule>
    <cfRule type="cellIs" priority="304" operator="equal" dxfId="0">
      <formula>"BAJO"</formula>
    </cfRule>
  </conditionalFormatting>
  <conditionalFormatting sqref="AD20">
    <cfRule type="cellIs" priority="297" operator="equal" dxfId="2">
      <formula>"EXTREMO"</formula>
    </cfRule>
    <cfRule type="cellIs" priority="298" operator="equal" dxfId="44">
      <formula>"ALTO"</formula>
    </cfRule>
    <cfRule type="cellIs" priority="299" operator="equal" dxfId="1">
      <formula>"MODERADO"</formula>
    </cfRule>
    <cfRule type="cellIs" priority="300" operator="equal" dxfId="0">
      <formula>"BAJO"</formula>
    </cfRule>
  </conditionalFormatting>
  <conditionalFormatting sqref="AF10:AK10 AF65:AK91">
    <cfRule type="cellIs" priority="293" operator="equal" dxfId="2">
      <formula>"EXTREMO"</formula>
    </cfRule>
    <cfRule type="cellIs" priority="294" operator="equal" dxfId="44">
      <formula>"ALTO"</formula>
    </cfRule>
    <cfRule type="cellIs" priority="295" operator="equal" dxfId="1">
      <formula>"MODERADO"</formula>
    </cfRule>
    <cfRule type="cellIs" priority="296" operator="equal" dxfId="0">
      <formula>"BAJO"</formula>
    </cfRule>
  </conditionalFormatting>
  <conditionalFormatting sqref="AG13:AK13">
    <cfRule type="cellIs" priority="289" operator="equal" dxfId="2">
      <formula>"EXTREMO"</formula>
    </cfRule>
    <cfRule type="cellIs" priority="290" operator="equal" dxfId="44">
      <formula>"ALTO"</formula>
    </cfRule>
    <cfRule type="cellIs" priority="291" operator="equal" dxfId="1">
      <formula>"MODERADO"</formula>
    </cfRule>
    <cfRule type="cellIs" priority="292" operator="equal" dxfId="0">
      <formula>"BAJO"</formula>
    </cfRule>
  </conditionalFormatting>
  <conditionalFormatting sqref="AG14">
    <cfRule type="cellIs" priority="285" operator="equal" dxfId="2">
      <formula>"EXTREMO"</formula>
    </cfRule>
    <cfRule type="cellIs" priority="286" operator="equal" dxfId="44">
      <formula>"ALTO"</formula>
    </cfRule>
    <cfRule type="cellIs" priority="287" operator="equal" dxfId="1">
      <formula>"MODERADO"</formula>
    </cfRule>
    <cfRule type="cellIs" priority="288" operator="equal" dxfId="0">
      <formula>"BAJO"</formula>
    </cfRule>
  </conditionalFormatting>
  <conditionalFormatting sqref="AG19">
    <cfRule type="cellIs" priority="281" operator="equal" dxfId="2">
      <formula>"EXTREMO"</formula>
    </cfRule>
    <cfRule type="cellIs" priority="282" operator="equal" dxfId="44">
      <formula>"ALTO"</formula>
    </cfRule>
    <cfRule type="cellIs" priority="283" operator="equal" dxfId="1">
      <formula>"MODERADO"</formula>
    </cfRule>
    <cfRule type="cellIs" priority="284" operator="equal" dxfId="0">
      <formula>"BAJO"</formula>
    </cfRule>
  </conditionalFormatting>
  <conditionalFormatting sqref="AF21:AK21 AG20">
    <cfRule type="cellIs" priority="277" operator="equal" dxfId="2">
      <formula>"EXTREMO"</formula>
    </cfRule>
    <cfRule type="cellIs" priority="278" operator="equal" dxfId="44">
      <formula>"ALTO"</formula>
    </cfRule>
    <cfRule type="cellIs" priority="279" operator="equal" dxfId="1">
      <formula>"MODERADO"</formula>
    </cfRule>
    <cfRule type="cellIs" priority="280" operator="equal" dxfId="0">
      <formula>"BAJO"</formula>
    </cfRule>
  </conditionalFormatting>
  <conditionalFormatting sqref="AF22:AG24 AI23:AI24 AK23:AK24">
    <cfRule type="cellIs" priority="273" operator="equal" dxfId="2">
      <formula>"EXTREMO"</formula>
    </cfRule>
    <cfRule type="cellIs" priority="274" operator="equal" dxfId="44">
      <formula>"ALTO"</formula>
    </cfRule>
    <cfRule type="cellIs" priority="275" operator="equal" dxfId="1">
      <formula>"MODERADO"</formula>
    </cfRule>
    <cfRule type="cellIs" priority="276" operator="equal" dxfId="0">
      <formula>"BAJO"</formula>
    </cfRule>
  </conditionalFormatting>
  <conditionalFormatting sqref="AF25:AK29">
    <cfRule type="cellIs" priority="265" operator="equal" dxfId="2">
      <formula>"EXTREMO"</formula>
    </cfRule>
    <cfRule type="cellIs" priority="266" operator="equal" dxfId="44">
      <formula>"ALTO"</formula>
    </cfRule>
    <cfRule type="cellIs" priority="267" operator="equal" dxfId="1">
      <formula>"MODERADO"</formula>
    </cfRule>
    <cfRule type="cellIs" priority="268" operator="equal" dxfId="0">
      <formula>"BAJO"</formula>
    </cfRule>
  </conditionalFormatting>
  <conditionalFormatting sqref="AF30:AK34">
    <cfRule type="cellIs" priority="261" operator="equal" dxfId="2">
      <formula>"EXTREMO"</formula>
    </cfRule>
    <cfRule type="cellIs" priority="262" operator="equal" dxfId="44">
      <formula>"ALTO"</formula>
    </cfRule>
    <cfRule type="cellIs" priority="263" operator="equal" dxfId="1">
      <formula>"MODERADO"</formula>
    </cfRule>
    <cfRule type="cellIs" priority="264" operator="equal" dxfId="0">
      <formula>"BAJO"</formula>
    </cfRule>
  </conditionalFormatting>
  <conditionalFormatting sqref="AF35:AK39">
    <cfRule type="cellIs" priority="257" operator="equal" dxfId="2">
      <formula>"EXTREMO"</formula>
    </cfRule>
    <cfRule type="cellIs" priority="258" operator="equal" dxfId="44">
      <formula>"ALTO"</formula>
    </cfRule>
    <cfRule type="cellIs" priority="259" operator="equal" dxfId="1">
      <formula>"MODERADO"</formula>
    </cfRule>
    <cfRule type="cellIs" priority="260" operator="equal" dxfId="0">
      <formula>"BAJO"</formula>
    </cfRule>
  </conditionalFormatting>
  <conditionalFormatting sqref="AF40:AK44">
    <cfRule type="cellIs" priority="253" operator="equal" dxfId="2">
      <formula>"EXTREMO"</formula>
    </cfRule>
    <cfRule type="cellIs" priority="254" operator="equal" dxfId="44">
      <formula>"ALTO"</formula>
    </cfRule>
    <cfRule type="cellIs" priority="255" operator="equal" dxfId="1">
      <formula>"MODERADO"</formula>
    </cfRule>
    <cfRule type="cellIs" priority="256" operator="equal" dxfId="0">
      <formula>"BAJO"</formula>
    </cfRule>
  </conditionalFormatting>
  <conditionalFormatting sqref="AF45:AK49">
    <cfRule type="cellIs" priority="249" operator="equal" dxfId="2">
      <formula>"EXTREMO"</formula>
    </cfRule>
    <cfRule type="cellIs" priority="250" operator="equal" dxfId="44">
      <formula>"ALTO"</formula>
    </cfRule>
    <cfRule type="cellIs" priority="251" operator="equal" dxfId="1">
      <formula>"MODERADO"</formula>
    </cfRule>
    <cfRule type="cellIs" priority="252" operator="equal" dxfId="0">
      <formula>"BAJO"</formula>
    </cfRule>
  </conditionalFormatting>
  <conditionalFormatting sqref="AF50:AK54">
    <cfRule type="cellIs" priority="245" operator="equal" dxfId="2">
      <formula>"EXTREMO"</formula>
    </cfRule>
    <cfRule type="cellIs" priority="246" operator="equal" dxfId="44">
      <formula>"ALTO"</formula>
    </cfRule>
    <cfRule type="cellIs" priority="247" operator="equal" dxfId="1">
      <formula>"MODERADO"</formula>
    </cfRule>
    <cfRule type="cellIs" priority="248" operator="equal" dxfId="0">
      <formula>"BAJO"</formula>
    </cfRule>
  </conditionalFormatting>
  <conditionalFormatting sqref="AF55:AK59">
    <cfRule type="cellIs" priority="241" operator="equal" dxfId="2">
      <formula>"EXTREMO"</formula>
    </cfRule>
    <cfRule type="cellIs" priority="242" operator="equal" dxfId="44">
      <formula>"ALTO"</formula>
    </cfRule>
    <cfRule type="cellIs" priority="243" operator="equal" dxfId="1">
      <formula>"MODERADO"</formula>
    </cfRule>
    <cfRule type="cellIs" priority="244" operator="equal" dxfId="0">
      <formula>"BAJO"</formula>
    </cfRule>
  </conditionalFormatting>
  <conditionalFormatting sqref="AF60:AK64">
    <cfRule type="cellIs" priority="237" operator="equal" dxfId="2">
      <formula>"EXTREMO"</formula>
    </cfRule>
    <cfRule type="cellIs" priority="238" operator="equal" dxfId="44">
      <formula>"ALTO"</formula>
    </cfRule>
    <cfRule type="cellIs" priority="239" operator="equal" dxfId="1">
      <formula>"MODERADO"</formula>
    </cfRule>
    <cfRule type="cellIs" priority="240" operator="equal" dxfId="0">
      <formula>"BAJO"</formula>
    </cfRule>
  </conditionalFormatting>
  <conditionalFormatting sqref="AF13">
    <cfRule type="cellIs" priority="233" operator="equal" dxfId="2">
      <formula>"EXTREMO"</formula>
    </cfRule>
    <cfRule type="cellIs" priority="234" operator="equal" dxfId="44">
      <formula>"ALTO"</formula>
    </cfRule>
    <cfRule type="cellIs" priority="235" operator="equal" dxfId="1">
      <formula>"MODERADO"</formula>
    </cfRule>
    <cfRule type="cellIs" priority="236" operator="equal" dxfId="0">
      <formula>"BAJO"</formula>
    </cfRule>
  </conditionalFormatting>
  <conditionalFormatting sqref="AF14">
    <cfRule type="cellIs" priority="229" operator="equal" dxfId="2">
      <formula>"EXTREMO"</formula>
    </cfRule>
    <cfRule type="cellIs" priority="230" operator="equal" dxfId="44">
      <formula>"ALTO"</formula>
    </cfRule>
    <cfRule type="cellIs" priority="231" operator="equal" dxfId="1">
      <formula>"MODERADO"</formula>
    </cfRule>
    <cfRule type="cellIs" priority="232" operator="equal" dxfId="0">
      <formula>"BAJO"</formula>
    </cfRule>
  </conditionalFormatting>
  <conditionalFormatting sqref="AF19">
    <cfRule type="cellIs" priority="225" operator="equal" dxfId="2">
      <formula>"EXTREMO"</formula>
    </cfRule>
    <cfRule type="cellIs" priority="226" operator="equal" dxfId="44">
      <formula>"ALTO"</formula>
    </cfRule>
    <cfRule type="cellIs" priority="227" operator="equal" dxfId="1">
      <formula>"MODERADO"</formula>
    </cfRule>
    <cfRule type="cellIs" priority="228" operator="equal" dxfId="0">
      <formula>"BAJO"</formula>
    </cfRule>
  </conditionalFormatting>
  <conditionalFormatting sqref="AF20">
    <cfRule type="cellIs" priority="221" operator="equal" dxfId="2">
      <formula>"EXTREMO"</formula>
    </cfRule>
    <cfRule type="cellIs" priority="222" operator="equal" dxfId="44">
      <formula>"ALTO"</formula>
    </cfRule>
    <cfRule type="cellIs" priority="223" operator="equal" dxfId="1">
      <formula>"MODERADO"</formula>
    </cfRule>
    <cfRule type="cellIs" priority="224" operator="equal" dxfId="0">
      <formula>"BAJO"</formula>
    </cfRule>
  </conditionalFormatting>
  <conditionalFormatting sqref="K150">
    <cfRule type="cellIs" priority="58" operator="equal" dxfId="2">
      <formula>"Muy Alta"</formula>
    </cfRule>
    <cfRule type="cellIs" priority="59" operator="equal" dxfId="36">
      <formula>"Alta"</formula>
    </cfRule>
    <cfRule type="cellIs" priority="60" operator="equal" dxfId="1">
      <formula>"Media"</formula>
    </cfRule>
    <cfRule type="cellIs" priority="61" operator="equal" dxfId="0">
      <formula>"Baja"</formula>
    </cfRule>
    <cfRule type="cellIs" priority="62" operator="equal" dxfId="62">
      <formula>"Muy Baja"</formula>
    </cfRule>
  </conditionalFormatting>
  <conditionalFormatting sqref="N150">
    <cfRule type="cellIs" priority="53" operator="equal" dxfId="2">
      <formula>"Catastrófico"</formula>
    </cfRule>
    <cfRule type="cellIs" priority="54" operator="equal" dxfId="36">
      <formula>"Mayor"</formula>
    </cfRule>
    <cfRule type="cellIs" priority="55" operator="equal" dxfId="1">
      <formula>"Moderado"</formula>
    </cfRule>
    <cfRule type="cellIs" priority="56" operator="equal" dxfId="0">
      <formula>"Menor"</formula>
    </cfRule>
    <cfRule type="cellIs" priority="57" operator="equal" dxfId="62">
      <formula>"Leve"</formula>
    </cfRule>
  </conditionalFormatting>
  <conditionalFormatting sqref="P150">
    <cfRule type="cellIs" priority="49" operator="equal" dxfId="2">
      <formula>"EXTREMO"</formula>
    </cfRule>
    <cfRule type="cellIs" priority="50" operator="equal" dxfId="44">
      <formula>"ALTO"</formula>
    </cfRule>
    <cfRule type="cellIs" priority="51" operator="equal" dxfId="1">
      <formula>"MODERADO"</formula>
    </cfRule>
    <cfRule type="cellIs" priority="52" operator="equal" dxfId="0">
      <formula>"BAJO"</formula>
    </cfRule>
  </conditionalFormatting>
  <conditionalFormatting sqref="Z150:Z152">
    <cfRule type="cellIs" priority="45" operator="equal" dxfId="2">
      <formula>"MUY ALTA"</formula>
    </cfRule>
    <cfRule type="cellIs" priority="46" operator="equal" dxfId="36">
      <formula>"ALTA"</formula>
    </cfRule>
    <cfRule type="cellIs" priority="47" operator="equal" dxfId="0">
      <formula>"BAJA"</formula>
    </cfRule>
    <cfRule type="cellIs" priority="48" operator="equal" dxfId="62">
      <formula>"MUY BAJA"</formula>
    </cfRule>
    <cfRule type="cellIs" priority="35" operator="equal" dxfId="1">
      <formula>"MEDIA"</formula>
    </cfRule>
  </conditionalFormatting>
  <conditionalFormatting sqref="AB150:AB152">
    <cfRule type="cellIs" priority="40" operator="equal" dxfId="2">
      <formula>"CATASTRÓFICO"</formula>
    </cfRule>
    <cfRule type="cellIs" priority="41" operator="equal" dxfId="36">
      <formula>"MAYOR"</formula>
    </cfRule>
    <cfRule type="cellIs" priority="42" operator="equal" dxfId="1">
      <formula>"MODERADO"</formula>
    </cfRule>
    <cfRule type="cellIs" priority="43" operator="equal" dxfId="0">
      <formula>"MENOR"</formula>
    </cfRule>
    <cfRule type="cellIs" priority="44" operator="equal" dxfId="62">
      <formula>"LEVE"</formula>
    </cfRule>
  </conditionalFormatting>
  <conditionalFormatting sqref="AC150:AC152">
    <cfRule type="cellIs" priority="36" operator="equal" dxfId="2">
      <formula>"EXTREMO"</formula>
    </cfRule>
    <cfRule type="cellIs" priority="37" operator="equal" dxfId="44">
      <formula>"ALTO"</formula>
    </cfRule>
    <cfRule type="cellIs" priority="38" operator="equal" dxfId="1">
      <formula>"MODERADO"</formula>
    </cfRule>
    <cfRule type="cellIs" priority="39" operator="equal" dxfId="0">
      <formula>"BAJO"</formula>
    </cfRule>
  </conditionalFormatting>
  <conditionalFormatting sqref="AP150">
    <cfRule type="cellIs" priority="31" operator="equal" dxfId="2">
      <formula>"EXTREMO"</formula>
    </cfRule>
    <cfRule type="cellIs" priority="32" operator="equal" dxfId="3">
      <formula>"ALTO"</formula>
    </cfRule>
    <cfRule type="cellIs" priority="33" operator="equal" dxfId="1">
      <formula>"MODERADO"</formula>
    </cfRule>
    <cfRule type="cellIs" priority="34" operator="equal" dxfId="0">
      <formula>"BAJO"</formula>
    </cfRule>
  </conditionalFormatting>
  <conditionalFormatting sqref="AM150">
    <cfRule type="cellIs" priority="26" operator="equal" dxfId="2">
      <formula>"MUY ALTA"</formula>
    </cfRule>
    <cfRule type="cellIs" priority="27" operator="equal" dxfId="36">
      <formula>"ALTA"</formula>
    </cfRule>
    <cfRule type="cellIs" priority="28" operator="equal" dxfId="1">
      <formula>"MEDIA"</formula>
    </cfRule>
    <cfRule type="cellIs" priority="29" operator="equal" dxfId="0">
      <formula>"BAJA"</formula>
    </cfRule>
    <cfRule type="cellIs" priority="30" operator="equal" dxfId="62">
      <formula>"MUY BAJA"</formula>
    </cfRule>
  </conditionalFormatting>
  <conditionalFormatting sqref="AO150">
    <cfRule type="cellIs" priority="22" operator="equal" dxfId="2">
      <formula>"CATASTRÓFICO"</formula>
    </cfRule>
    <cfRule type="cellIs" priority="23" operator="equal" dxfId="36">
      <formula>"MAYOR"</formula>
    </cfRule>
    <cfRule type="cellIs" priority="24" operator="equal" dxfId="1">
      <formula>"MODERADO"</formula>
    </cfRule>
    <cfRule type="cellIs" priority="25" operator="equal" dxfId="0">
      <formula>"MENOR"</formula>
    </cfRule>
    <cfRule type="cellIs" priority="21" operator="equal" dxfId="62">
      <formula>"LEVE"</formula>
    </cfRule>
  </conditionalFormatting>
  <conditionalFormatting sqref="AH14:AK14">
    <cfRule type="cellIs" priority="17" operator="equal" dxfId="2">
      <formula>"EXTREMO"</formula>
    </cfRule>
    <cfRule type="cellIs" priority="18" operator="equal" dxfId="44">
      <formula>"ALTO"</formula>
    </cfRule>
    <cfRule type="cellIs" priority="19" operator="equal" dxfId="1">
      <formula>"MODERADO"</formula>
    </cfRule>
    <cfRule type="cellIs" priority="20" operator="equal" dxfId="0">
      <formula>"BAJO"</formula>
    </cfRule>
  </conditionalFormatting>
  <conditionalFormatting sqref="AI19 AK19">
    <cfRule type="cellIs" priority="13" operator="equal" dxfId="2">
      <formula>"EXTREMO"</formula>
    </cfRule>
    <cfRule type="cellIs" priority="14" operator="equal" dxfId="44">
      <formula>"ALTO"</formula>
    </cfRule>
    <cfRule type="cellIs" priority="15" operator="equal" dxfId="1">
      <formula>"MODERADO"</formula>
    </cfRule>
    <cfRule type="cellIs" priority="16" operator="equal" dxfId="0">
      <formula>"BAJO"</formula>
    </cfRule>
  </conditionalFormatting>
  <conditionalFormatting sqref="AH19 AJ19">
    <cfRule type="cellIs" priority="9" operator="equal" dxfId="2">
      <formula>"EXTREMO"</formula>
    </cfRule>
    <cfRule type="cellIs" priority="10" operator="equal" dxfId="44">
      <formula>"ALTO"</formula>
    </cfRule>
    <cfRule type="cellIs" priority="11" operator="equal" dxfId="1">
      <formula>"MODERADO"</formula>
    </cfRule>
    <cfRule type="cellIs" priority="12" operator="equal" dxfId="0">
      <formula>"BAJO"</formula>
    </cfRule>
  </conditionalFormatting>
  <conditionalFormatting sqref="AH20 AJ20">
    <cfRule type="cellIs" priority="5" operator="equal" dxfId="2">
      <formula>"EXTREMO"</formula>
    </cfRule>
    <cfRule type="cellIs" priority="6" operator="equal" dxfId="44">
      <formula>"ALTO"</formula>
    </cfRule>
    <cfRule type="cellIs" priority="7" operator="equal" dxfId="1">
      <formula>"MODERADO"</formula>
    </cfRule>
    <cfRule type="cellIs" priority="8" operator="equal" dxfId="0">
      <formula>"BAJO"</formula>
    </cfRule>
  </conditionalFormatting>
  <conditionalFormatting sqref="AH22:AK22">
    <cfRule type="cellIs" priority="1" operator="equal" dxfId="2">
      <formula>"EXTREMO"</formula>
    </cfRule>
    <cfRule type="cellIs" priority="2" operator="equal" dxfId="44">
      <formula>"ALTO"</formula>
    </cfRule>
    <cfRule type="cellIs" priority="3" operator="equal" dxfId="1">
      <formula>"MODERADO"</formula>
    </cfRule>
    <cfRule type="cellIs" priority="4" operator="equal" dxfId="0">
      <formula>"BAJO"</formula>
    </cfRule>
  </conditionalFormatting>
  <dataValidations xWindow="1041" yWindow="386" count="13">
    <dataValidation sqref="N10:P10 N13:P14 N19:P20 N22:P22 N25:P25 N30:P30 N35:P35 N40:P40 N45:P45 N50:P50 N55:P55 N60:P60 N65:P150 AP10 AP13:AP14 AP19:AP20 AP22 AP25 AP30 AP35 AP40 AP45 AP50 AP55 AP60 AP65:AP150"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10:L10 K13:L14 K19:L20 K22:L22 K25:L25 K30:L30 K35:L35 K40:L40 K45:L45 K50:L50 K55:L55 K60:L60 K65:L150"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L10:AO10 AL13:AO14 AL19:AO20 AL22:AO22 AL25:AO25 AL30:AO30 AL35:AO35 AL40:AO40 AL45:AO45 AL50:AO50 AL55:AO55 AL60:AO60 AL65:AO150" showDropDown="0" showInputMessage="0" showErrorMessage="0" allowBlank="1" errorStyle="warning"/>
    <dataValidation sqref="F9"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9" showDropDown="0" showInputMessage="1" showErrorMessage="1" allowBlank="1" promptTitle="CAUSAS" prompt="Todos aquellos factores internos y externos que solos o en combinación con otros, pueden producir la materialización de un riesgo (Guía riesgos-DAFP,2020)."/>
    <dataValidation sqref="G9 J9"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9"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9" showDropDown="0" showInputMessage="1" showErrorMessage="1" allowBlank="1" promptTitle="IMPACTO" prompt="Son las consecuencias que puede ocasionar a la organización la materialización del riesgo; pueden ser &quot;Reputacional o Económico&quot;. (Guía riesgos-DAFP,2020)."/>
    <dataValidation sqref="K9"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9:R9" showDropDown="0" showInputMessage="1" showErrorMessage="1" allowBlank="1" promptTitle="CONTROL" prompt="Un control se define como la medida que permite reducir o mitigar el riesgo mediante una acción, disposición, normatividad o intervención. (Guía riesgos-DAFP, 2020)."/>
    <dataValidation sqref="I8" showDropDown="0" showInputMessage="1" showErrorMessage="1" allowBlank="1" promptTitle="RIESGO INHERENTE" prompt="Nivel de riesgo propio de la actividad. El resultado de combinar la probabilidad con el impacto, nos permite determinar el nivel del riesgo (Guía riesgos-DAFP,2020)."/>
    <dataValidation sqref="AL8:AP8" showDropDown="0" showInputMessage="1" showErrorMessage="1" allowBlank="1" promptTitle="RIESGO RESIDUAL" prompt="Es el resultado de aplicar la efectividad de los controles al riesgo inherente (Guía riesgos - DAFP)."/>
    <dataValidation sqref="S9" showDropDown="0" showInputMessage="1" showErrorMessage="1" allowBlank="1" prompt="Por política de control interno y lineamientos de MIPG, los controles previamente definidos, deben estar documentados (procedimiento, manual, instructivo, etc)"/>
  </dataValidations>
  <hyperlinks>
    <hyperlink ref="E7" location="'IDENTIFICACIÓN DOFA'!A1" display="REGRESAR"/>
  </hyperlinks>
  <pageMargins left="0.25" right="0.25" top="0.75" bottom="0.75" header="0.3" footer="0.3"/>
  <pageSetup orientation="landscape" paperSize="8" scale="10"/>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4">
    <tabColor rgb="FFD5C93D"/>
    <outlinePr summaryBelow="1" summaryRight="1"/>
    <pageSetUpPr/>
  </sheetPr>
  <dimension ref="A2:BJ203"/>
  <sheetViews>
    <sheetView workbookViewId="0">
      <selection activeCell="A1" sqref="A1"/>
    </sheetView>
    <sheetView workbookViewId="1">
      <selection activeCell="A1" sqref="A1"/>
    </sheetView>
  </sheetViews>
  <sheetFormatPr baseColWidth="10" defaultColWidth="11.42578125" defaultRowHeight="15"/>
  <cols>
    <col width="11.42578125" customWidth="1" style="10" min="1" max="1"/>
    <col width="7.42578125" bestFit="1" customWidth="1" style="10" min="2" max="2"/>
    <col width="25.140625" customWidth="1" style="10" min="3" max="3"/>
    <col width="27.140625" customWidth="1" style="10" min="4" max="6"/>
    <col width="14" customWidth="1" style="10" min="7" max="10"/>
    <col width="11.85546875" customWidth="1" style="11" min="11" max="11"/>
    <col width="11.42578125" customWidth="1" style="10" min="12" max="12"/>
    <col width="11.42578125" customWidth="1" style="12" min="13" max="13"/>
    <col width="11.85546875" customWidth="1" style="12" min="14" max="14"/>
    <col width="11.42578125" customWidth="1" style="12" min="15" max="16383"/>
    <col width="11.42578125" customWidth="1" style="12" min="16384" max="16384"/>
  </cols>
  <sheetData>
    <row r="2">
      <c r="A2" s="54" t="inlineStr">
        <is>
          <t>REGRESAR</t>
        </is>
      </c>
      <c r="B2" s="648" t="inlineStr">
        <is>
          <t>MAPA DE RIESGOS DE LA UNIVERSIDAD DE CUNDINAMARCA</t>
        </is>
      </c>
      <c r="C2" s="879" t="n"/>
      <c r="D2" s="879" t="n"/>
      <c r="E2" s="879" t="n"/>
      <c r="F2" s="879" t="n"/>
      <c r="G2" s="879" t="n"/>
      <c r="H2" s="879" t="n"/>
      <c r="I2" s="879" t="n"/>
      <c r="J2" s="880" t="n"/>
    </row>
    <row r="3">
      <c r="B3" s="881" t="n"/>
      <c r="C3" s="882" t="n"/>
      <c r="D3" s="882" t="n"/>
      <c r="E3" s="882" t="n"/>
      <c r="F3" s="882" t="n"/>
      <c r="G3" s="882" t="n"/>
      <c r="H3" s="882" t="n"/>
      <c r="I3" s="882" t="n"/>
      <c r="J3" s="883" t="n"/>
    </row>
    <row r="4" ht="18" customHeight="1">
      <c r="B4" s="649" t="inlineStr">
        <is>
          <t>IMPACTO</t>
        </is>
      </c>
      <c r="C4" s="880" t="n"/>
      <c r="D4" s="884" t="inlineStr">
        <is>
          <t>Leve 20%</t>
        </is>
      </c>
      <c r="E4" s="884" t="inlineStr">
        <is>
          <t>Menor 40%</t>
        </is>
      </c>
      <c r="F4" s="884" t="inlineStr">
        <is>
          <t>Moderado 60%</t>
        </is>
      </c>
      <c r="G4" s="884" t="inlineStr">
        <is>
          <t>Mayor 80%</t>
        </is>
      </c>
      <c r="H4" s="880" t="n"/>
      <c r="I4" s="884" t="inlineStr">
        <is>
          <t>Catastrófico 100%</t>
        </is>
      </c>
      <c r="J4" s="880" t="n"/>
      <c r="N4" s="12">
        <f>IF(N5&lt;&gt;""," -R","")</f>
        <v/>
      </c>
      <c r="P4" s="12">
        <f>IF(P5&lt;&gt;""," -R","")</f>
        <v/>
      </c>
      <c r="R4" s="12">
        <f>IF(R5&lt;&gt;""," -R","")</f>
        <v/>
      </c>
      <c r="T4" s="12">
        <f>IF(T5&lt;&gt;""," -R","")</f>
        <v/>
      </c>
      <c r="V4" s="12">
        <f>IF(V5&lt;&gt;""," -R","")</f>
        <v/>
      </c>
      <c r="X4" s="12">
        <f>IF(X5&lt;&gt;""," -R","")</f>
        <v/>
      </c>
      <c r="Z4" s="12">
        <f>IF(Z5&lt;&gt;""," -R","")</f>
        <v/>
      </c>
      <c r="AB4" s="12">
        <f>IF(AB5&lt;&gt;""," -R","")</f>
        <v/>
      </c>
      <c r="AD4" s="12">
        <f>IF(AD5&lt;&gt;""," -R","")</f>
        <v/>
      </c>
      <c r="AF4" s="12">
        <f>IF(AF5&lt;&gt;""," -R","")</f>
        <v/>
      </c>
      <c r="AH4" s="12">
        <f>IF(AH5&lt;&gt;""," -R","")</f>
        <v/>
      </c>
      <c r="AJ4" s="12">
        <f>IF(AJ5&lt;&gt;""," -R","")</f>
        <v/>
      </c>
      <c r="AL4" s="12">
        <f>IF(AL5&lt;&gt;""," -R","")</f>
        <v/>
      </c>
      <c r="AN4" s="12">
        <f>IF(AN5&lt;&gt;""," -R","")</f>
        <v/>
      </c>
      <c r="AP4" s="12">
        <f>IF(AP5&lt;&gt;""," -R","")</f>
        <v/>
      </c>
      <c r="AR4" s="12">
        <f>IF(AR5&lt;&gt;""," -R","")</f>
        <v/>
      </c>
      <c r="AT4" s="12">
        <f>IF(AT5&lt;&gt;""," -R","")</f>
        <v/>
      </c>
      <c r="AV4" s="12">
        <f>IF(AV5&lt;&gt;""," -R","")</f>
        <v/>
      </c>
      <c r="AX4" s="12">
        <f>IF(AX5&lt;&gt;""," -R","")</f>
        <v/>
      </c>
      <c r="AZ4" s="12">
        <f>IF(AZ5&lt;&gt;""," -R","")</f>
        <v/>
      </c>
      <c r="BB4" s="12">
        <f>IF(BB5&lt;&gt;""," -R","")</f>
        <v/>
      </c>
      <c r="BD4" s="12">
        <f>IF(BD5&lt;&gt;""," -R","")</f>
        <v/>
      </c>
      <c r="BF4" s="12">
        <f>IF(BF5&lt;&gt;""," -R","")</f>
        <v/>
      </c>
      <c r="BH4" s="12">
        <f>IF(BH5&lt;&gt;""," -R","")</f>
        <v/>
      </c>
      <c r="BJ4" s="12">
        <f>IF(BJ5&lt;&gt;""," -R","")</f>
        <v/>
      </c>
    </row>
    <row r="5" ht="24.75" customHeight="1">
      <c r="B5" s="650" t="inlineStr">
        <is>
          <t>PROBABILIDAD</t>
        </is>
      </c>
      <c r="C5" s="883" t="n"/>
      <c r="D5" s="885" t="n"/>
      <c r="E5" s="885" t="n"/>
      <c r="F5" s="885" t="n"/>
      <c r="G5" s="881" t="n"/>
      <c r="H5" s="883" t="n"/>
      <c r="I5" s="881" t="n"/>
      <c r="J5" s="883" t="n"/>
      <c r="M5" s="12" t="n">
        <v>1.01</v>
      </c>
      <c r="N5" s="12">
        <f>IFERROR(VLOOKUP(M5,'CRUCE RIESGOS'!$C$10:$D$149,2,FALSE),"")</f>
        <v/>
      </c>
      <c r="O5" s="12" t="n">
        <v>2.01</v>
      </c>
      <c r="P5" s="12">
        <f>IFERROR(VLOOKUP(O5,'CRUCE RIESGOS'!$C$10:$D$149,2,FALSE),"")</f>
        <v/>
      </c>
      <c r="Q5" s="12" t="n">
        <v>3.01</v>
      </c>
      <c r="R5" s="12">
        <f>IFERROR(VLOOKUP(Q5,'CRUCE RIESGOS'!$C$10:$D$149,2,FALSE),"")</f>
        <v/>
      </c>
      <c r="S5" s="12" t="n">
        <v>4.01</v>
      </c>
      <c r="T5" s="12">
        <f>IFERROR(VLOOKUP(S5,'CRUCE RIESGOS'!$C$10:$D$149,2,FALSE),"")</f>
        <v/>
      </c>
      <c r="U5" s="12" t="n">
        <v>5.01</v>
      </c>
      <c r="V5" s="12">
        <f>IFERROR(VLOOKUP(U5,'CRUCE RIESGOS'!$C$10:$D$149,2,FALSE),"")</f>
        <v/>
      </c>
      <c r="W5" s="12" t="n">
        <v>6.01</v>
      </c>
      <c r="X5" s="12">
        <f>IFERROR(VLOOKUP(W5,'CRUCE RIESGOS'!$C$10:$D$149,2,FALSE),"")</f>
        <v/>
      </c>
      <c r="Y5" s="12" t="n">
        <v>7.01</v>
      </c>
      <c r="Z5" s="12">
        <f>IFERROR(VLOOKUP(Y5,'CRUCE RIESGOS'!$C$10:$D$149,2,FALSE),"")</f>
        <v/>
      </c>
      <c r="AA5" s="12" t="n">
        <v>8.01</v>
      </c>
      <c r="AB5" s="12">
        <f>IFERROR(VLOOKUP(AA5,'CRUCE RIESGOS'!$C$10:$D$149,2,FALSE),"")</f>
        <v/>
      </c>
      <c r="AC5" s="12" t="n">
        <v>9.01</v>
      </c>
      <c r="AD5" s="12">
        <f>IFERROR(VLOOKUP(AC5,'CRUCE RIESGOS'!$C$10:$D$149,2,FALSE),"")</f>
        <v/>
      </c>
      <c r="AE5" s="12" t="n">
        <v>10.01</v>
      </c>
      <c r="AF5" s="12">
        <f>IFERROR(VLOOKUP(AE5,'CRUCE RIESGOS'!$C$10:$D$149,2,FALSE),"")</f>
        <v/>
      </c>
      <c r="AG5" s="12" t="n">
        <v>11.01</v>
      </c>
      <c r="AH5" s="12">
        <f>IFERROR(VLOOKUP(AG5,'CRUCE RIESGOS'!$C$10:$D$149,2,FALSE),"")</f>
        <v/>
      </c>
      <c r="AI5" s="12" t="n">
        <v>12.01</v>
      </c>
      <c r="AJ5" s="12">
        <f>IFERROR(VLOOKUP(AI5,'CRUCE RIESGOS'!$C$10:$D$149,2,FALSE),"")</f>
        <v/>
      </c>
      <c r="AK5" s="12" t="n">
        <v>13.01</v>
      </c>
      <c r="AL5" s="12">
        <f>IFERROR(VLOOKUP(AK5,'CRUCE RIESGOS'!$C$10:$D$149,2,FALSE),"")</f>
        <v/>
      </c>
      <c r="AM5" s="12" t="n">
        <v>14.01</v>
      </c>
      <c r="AN5" s="12">
        <f>IFERROR(VLOOKUP(AM5,'CRUCE RIESGOS'!$C$10:$D$149,2,FALSE),"")</f>
        <v/>
      </c>
      <c r="AO5" s="12" t="n">
        <v>15.01</v>
      </c>
      <c r="AP5" s="12">
        <f>IFERROR(VLOOKUP(AO5,'CRUCE RIESGOS'!$C$10:$D$149,2,FALSE),"")</f>
        <v/>
      </c>
      <c r="AQ5" s="12" t="n">
        <v>16.01</v>
      </c>
      <c r="AR5" s="12">
        <f>IFERROR(VLOOKUP(AQ5,'CRUCE RIESGOS'!$C$10:$D$149,2,FALSE),"")</f>
        <v/>
      </c>
      <c r="AS5" s="12" t="n">
        <v>17.01</v>
      </c>
      <c r="AT5" s="12">
        <f>IFERROR(VLOOKUP(AS5,'CRUCE RIESGOS'!$C$10:$D$149,2,FALSE),"")</f>
        <v/>
      </c>
      <c r="AU5" s="12" t="n">
        <v>18.01</v>
      </c>
      <c r="AV5" s="12">
        <f>IFERROR(VLOOKUP(AU5,'CRUCE RIESGOS'!$C$10:$D$149,2,FALSE),"")</f>
        <v/>
      </c>
      <c r="AW5" s="12" t="n">
        <v>19.01</v>
      </c>
      <c r="AX5" s="12">
        <f>IFERROR(VLOOKUP(AW5,'CRUCE RIESGOS'!$C$10:$D$149,2,FALSE),"")</f>
        <v/>
      </c>
      <c r="AY5" s="12" t="n">
        <v>20.01</v>
      </c>
      <c r="AZ5" s="12">
        <f>IFERROR(VLOOKUP(AY5,'CRUCE RIESGOS'!$C$10:$D$149,2,FALSE),"")</f>
        <v/>
      </c>
      <c r="BA5" s="12" t="n">
        <v>21.01</v>
      </c>
      <c r="BB5" s="12">
        <f>IFERROR(VLOOKUP(BA5,'CRUCE RIESGOS'!$C$10:$D$149,2,FALSE),"")</f>
        <v/>
      </c>
      <c r="BC5" s="12" t="n">
        <v>22.01</v>
      </c>
      <c r="BD5" s="12">
        <f>IFERROR(VLOOKUP(BC5,'CRUCE RIESGOS'!$C$10:$D$149,2,FALSE),"")</f>
        <v/>
      </c>
      <c r="BE5" s="12" t="n">
        <v>23.01</v>
      </c>
      <c r="BF5" s="12">
        <f>IFERROR(VLOOKUP(BE5,'CRUCE RIESGOS'!$C$10:$D$149,2,FALSE),"")</f>
        <v/>
      </c>
      <c r="BG5" s="12" t="n">
        <v>24.01</v>
      </c>
      <c r="BH5" s="12">
        <f>IFERROR(VLOOKUP(BG5,'CRUCE RIESGOS'!$C$10:$D$149,2,FALSE),"")</f>
        <v/>
      </c>
      <c r="BI5" s="12" t="n">
        <v>25.01</v>
      </c>
      <c r="BJ5" s="12">
        <f>IFERROR(VLOOKUP(BI5,'CRUCE RIESGOS'!$C$10:$D$149,2,FALSE),"")</f>
        <v/>
      </c>
    </row>
    <row r="6" ht="50.25" customHeight="1">
      <c r="B6" s="626" t="inlineStr">
        <is>
          <t>Muy Baja 20%</t>
        </is>
      </c>
      <c r="C6" s="886" t="n"/>
      <c r="D6" s="3">
        <f>CONCATENATE(N4,N5,N6,N7,N8,N9,N10,N12,N13,N15,N16,N17,N18,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f>
        <v/>
      </c>
      <c r="E6" s="3">
        <f>CONCATENATE(P4,P5,P6,P7,P8,P9,P10,P12,P13,P15,P16,P17,P18,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f>
        <v/>
      </c>
      <c r="F6" s="4">
        <f>CONCATENATE(R4,R5,R6,R7,R8,R9,R10,R12,R13,R15,R16,R17,R18,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f>
        <v/>
      </c>
      <c r="G6" s="113">
        <f>CONCATENATE(T4,T5,T6,T7,T8,T9,T10,T12,T13,T15,T16,T17,T18,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f>
        <v/>
      </c>
      <c r="H6" s="886" t="n"/>
      <c r="I6" s="639">
        <f>CONCATENATE(V4,V5,V6,V7,V8,V9,V10,V12,V13,V15,V16,V17,V18,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f>
        <v/>
      </c>
      <c r="J6" s="886" t="n"/>
      <c r="N6" s="12">
        <f>IF(N7&lt;&gt;""," -R","")</f>
        <v/>
      </c>
      <c r="P6" s="12">
        <f>IF(P7&lt;&gt;""," -R","")</f>
        <v/>
      </c>
      <c r="R6" s="12">
        <f>IF(R7&lt;&gt;""," -R","")</f>
        <v/>
      </c>
      <c r="T6" s="12">
        <f>IF(T7&lt;&gt;""," -R","")</f>
        <v/>
      </c>
      <c r="V6" s="12">
        <f>IF(V7&lt;&gt;""," -R","")</f>
        <v/>
      </c>
      <c r="X6" s="12">
        <f>IF(X7&lt;&gt;""," -R","")</f>
        <v/>
      </c>
      <c r="Z6" s="12">
        <f>IF(Z7&lt;&gt;""," -R","")</f>
        <v/>
      </c>
      <c r="AB6" s="12">
        <f>IF(AB7&lt;&gt;""," -R","")</f>
        <v/>
      </c>
      <c r="AD6" s="12">
        <f>IF(AD7&lt;&gt;""," -R","")</f>
        <v/>
      </c>
      <c r="AF6" s="12">
        <f>IF(AF7&lt;&gt;""," -R","")</f>
        <v/>
      </c>
      <c r="AH6" s="12">
        <f>IF(AH7&lt;&gt;""," -R","")</f>
        <v/>
      </c>
      <c r="AJ6" s="12">
        <f>IF(AJ7&lt;&gt;""," -R","")</f>
        <v/>
      </c>
      <c r="AL6" s="12">
        <f>IF(AL7&lt;&gt;""," -R","")</f>
        <v/>
      </c>
      <c r="AN6" s="12">
        <f>IF(AN7&lt;&gt;""," -R","")</f>
        <v/>
      </c>
      <c r="AP6" s="12">
        <f>IF(AP7&lt;&gt;""," -R","")</f>
        <v/>
      </c>
      <c r="AR6" s="12">
        <f>IF(AR7&lt;&gt;""," -R","")</f>
        <v/>
      </c>
      <c r="AT6" s="12">
        <f>IF(AT7&lt;&gt;""," -R","")</f>
        <v/>
      </c>
      <c r="AV6" s="12">
        <f>IF(AV7&lt;&gt;""," -R","")</f>
        <v/>
      </c>
      <c r="AX6" s="12">
        <f>IF(AX7&lt;&gt;""," -R","")</f>
        <v/>
      </c>
      <c r="AZ6" s="12">
        <f>IF(AZ7&lt;&gt;""," -R","")</f>
        <v/>
      </c>
      <c r="BB6" s="12">
        <f>IF(BB7&lt;&gt;""," -R","")</f>
        <v/>
      </c>
      <c r="BD6" s="12">
        <f>IF(BD7&lt;&gt;""," -R","")</f>
        <v/>
      </c>
      <c r="BF6" s="12">
        <f>IF(BF7&lt;&gt;""," -R","")</f>
        <v/>
      </c>
      <c r="BH6" s="12">
        <f>IF(BH7&lt;&gt;""," -R","")</f>
        <v/>
      </c>
      <c r="BJ6" s="12">
        <f>IF(BJ7&lt;&gt;""," -R","")</f>
        <v/>
      </c>
    </row>
    <row r="7" ht="50.25" customHeight="1">
      <c r="B7" s="626" t="inlineStr">
        <is>
          <t>Baja 40%</t>
        </is>
      </c>
      <c r="C7" s="886" t="n"/>
      <c r="D7" s="3">
        <f>CONCATENATE(X4,X5,X6,X7,X8,X9,X10,X12,X13,X15,X16,X17,X18,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f>
        <v/>
      </c>
      <c r="E7" s="4">
        <f>CONCATENATE(Z4,Z5,Z6,Z7,Z8,Z9,Z10,Z12,Z13,Z15,Z16,Z17,Z18,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f>
        <v/>
      </c>
      <c r="F7" s="4">
        <f>CONCATENATE(AB4,AB5,AB6,AB7,AB8,AB9,AB10,AB12,AB13,AB15,AB16,AB17,AB18,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f>
        <v/>
      </c>
      <c r="G7" s="113">
        <f>CONCATENATE(AD4,AD5,AD6,AD7,AD8,AD9,AD10,AD12,AD13,AD15,AD16,AD17,AD18,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f>
        <v/>
      </c>
      <c r="H7" s="886" t="n"/>
      <c r="I7" s="639">
        <f>CONCATENATE(AF4,AF5,AF6,AF7,AF8,AF9,AF10,AF12,AF13,AF15,AF16,AF17,AF18,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f>
        <v/>
      </c>
      <c r="J7" s="886" t="n"/>
      <c r="M7" s="12" t="n">
        <v>1.02</v>
      </c>
      <c r="N7" s="12">
        <f>IFERROR(VLOOKUP(M7,'CRUCE RIESGOS'!$C$10:$D$149,2,FALSE),"")</f>
        <v/>
      </c>
      <c r="O7" s="12" t="n">
        <v>2.02</v>
      </c>
      <c r="P7" s="12">
        <f>IFERROR(VLOOKUP(O7,'CRUCE RIESGOS'!$C$10:$D$149,2,FALSE),"")</f>
        <v/>
      </c>
      <c r="Q7" s="12" t="n">
        <v>3.02</v>
      </c>
      <c r="R7" s="12">
        <f>IFERROR(VLOOKUP(Q7,'CRUCE RIESGOS'!$C$10:$D$149,2,FALSE),"")</f>
        <v/>
      </c>
      <c r="S7" s="12" t="n">
        <v>4.02</v>
      </c>
      <c r="T7" s="12">
        <f>IFERROR(VLOOKUP(S7,'CRUCE RIESGOS'!$C$10:$D$149,2,FALSE),"")</f>
        <v/>
      </c>
      <c r="U7" s="12" t="n">
        <v>5.02</v>
      </c>
      <c r="V7" s="12">
        <f>IFERROR(VLOOKUP(U7,'CRUCE RIESGOS'!$C$10:$D$149,2,FALSE),"")</f>
        <v/>
      </c>
      <c r="W7" s="12" t="n">
        <v>6.02</v>
      </c>
      <c r="X7" s="12">
        <f>IFERROR(VLOOKUP(W7,'CRUCE RIESGOS'!$C$10:$D$149,2,FALSE),"")</f>
        <v/>
      </c>
      <c r="Y7" s="12" t="n">
        <v>7.02</v>
      </c>
      <c r="Z7" s="12">
        <f>IFERROR(VLOOKUP(Y7,'CRUCE RIESGOS'!$C$10:$D$149,2,FALSE),"")</f>
        <v/>
      </c>
      <c r="AA7" s="12" t="n">
        <v>8.02</v>
      </c>
      <c r="AB7" s="12">
        <f>IFERROR(VLOOKUP(AA7,'CRUCE RIESGOS'!$C$10:$D$149,2,FALSE),"")</f>
        <v/>
      </c>
      <c r="AC7" s="12" t="n">
        <v>9.02</v>
      </c>
      <c r="AD7" s="12">
        <f>IFERROR(VLOOKUP(AC7,'CRUCE RIESGOS'!$C$10:$D$149,2,FALSE),"")</f>
        <v/>
      </c>
      <c r="AE7" s="12" t="n">
        <v>10.02</v>
      </c>
      <c r="AF7" s="12">
        <f>IFERROR(VLOOKUP(AE7,'CRUCE RIESGOS'!$C$10:$D$149,2,FALSE),"")</f>
        <v/>
      </c>
      <c r="AG7" s="12" t="n">
        <v>11.02</v>
      </c>
      <c r="AH7" s="12">
        <f>IFERROR(VLOOKUP(AG7,'CRUCE RIESGOS'!$C$10:$D$149,2,FALSE),"")</f>
        <v/>
      </c>
      <c r="AI7" s="12" t="n">
        <v>12.02</v>
      </c>
      <c r="AJ7" s="12">
        <f>IFERROR(VLOOKUP(AI7,'CRUCE RIESGOS'!$C$10:$D$149,2,FALSE),"")</f>
        <v/>
      </c>
      <c r="AK7" s="12" t="n">
        <v>13.02</v>
      </c>
      <c r="AL7" s="12">
        <f>IFERROR(VLOOKUP(AK7,'CRUCE RIESGOS'!$C$10:$D$149,2,FALSE),"")</f>
        <v/>
      </c>
      <c r="AM7" s="12" t="n">
        <v>14.02</v>
      </c>
      <c r="AN7" s="12">
        <f>IFERROR(VLOOKUP(AM7,'CRUCE RIESGOS'!$C$10:$D$149,2,FALSE),"")</f>
        <v/>
      </c>
      <c r="AO7" s="12" t="n">
        <v>15.02</v>
      </c>
      <c r="AP7" s="12">
        <f>IFERROR(VLOOKUP(AO7,'CRUCE RIESGOS'!$C$10:$D$149,2,FALSE),"")</f>
        <v/>
      </c>
      <c r="AQ7" s="12" t="n">
        <v>16.02</v>
      </c>
      <c r="AR7" s="12">
        <f>IFERROR(VLOOKUP(AQ7,'CRUCE RIESGOS'!$C$10:$D$149,2,FALSE),"")</f>
        <v/>
      </c>
      <c r="AS7" s="12" t="n">
        <v>17.02</v>
      </c>
      <c r="AT7" s="12">
        <f>IFERROR(VLOOKUP(AS7,'CRUCE RIESGOS'!$C$10:$D$149,2,FALSE),"")</f>
        <v/>
      </c>
      <c r="AU7" s="12" t="n">
        <v>18.02</v>
      </c>
      <c r="AV7" s="12">
        <f>IFERROR(VLOOKUP(AU7,'CRUCE RIESGOS'!$C$10:$D$149,2,FALSE),"")</f>
        <v/>
      </c>
      <c r="AW7" s="12" t="n">
        <v>19.02</v>
      </c>
      <c r="AX7" s="12">
        <f>IFERROR(VLOOKUP(AW7,'CRUCE RIESGOS'!$C$10:$D$149,2,FALSE),"")</f>
        <v/>
      </c>
      <c r="AY7" s="12" t="n">
        <v>20.02</v>
      </c>
      <c r="AZ7" s="12">
        <f>IFERROR(VLOOKUP(AY7,'CRUCE RIESGOS'!$C$10:$D$149,2,FALSE),"")</f>
        <v/>
      </c>
      <c r="BA7" s="12" t="n">
        <v>21.02</v>
      </c>
      <c r="BB7" s="12">
        <f>IFERROR(VLOOKUP(BA7,'CRUCE RIESGOS'!$C$10:$D$149,2,FALSE),"")</f>
        <v/>
      </c>
      <c r="BC7" s="12" t="n">
        <v>22.02</v>
      </c>
      <c r="BD7" s="12">
        <f>IFERROR(VLOOKUP(BC7,'CRUCE RIESGOS'!$C$10:$D$149,2,FALSE),"")</f>
        <v/>
      </c>
      <c r="BE7" s="12" t="n">
        <v>23.02</v>
      </c>
      <c r="BF7" s="12">
        <f>IFERROR(VLOOKUP(BE7,'CRUCE RIESGOS'!$C$10:$D$149,2,FALSE),"")</f>
        <v/>
      </c>
      <c r="BG7" s="12" t="n">
        <v>24.02</v>
      </c>
      <c r="BH7" s="12">
        <f>IFERROR(VLOOKUP(BG7,'CRUCE RIESGOS'!$C$10:$D$149,2,FALSE),"")</f>
        <v/>
      </c>
      <c r="BI7" s="12" t="n">
        <v>25.02</v>
      </c>
      <c r="BJ7" s="12">
        <f>IFERROR(VLOOKUP(BI7,'CRUCE RIESGOS'!$C$10:$D$149,2,FALSE),"")</f>
        <v/>
      </c>
    </row>
    <row r="8" ht="50.25" customHeight="1">
      <c r="B8" s="626" t="inlineStr">
        <is>
          <t>Media 60%</t>
        </is>
      </c>
      <c r="C8" s="886" t="n"/>
      <c r="D8" s="4">
        <f>CONCATENATE(AH4,AH5,AH6,AH7,AH8,AH9,AH10,AH12,AH13,AH15,AH16,AH17,AH18,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f>
        <v/>
      </c>
      <c r="E8" s="5">
        <f>CONCATENATE(AJ4,AJ5,AJ6,AJ7,AJ8,AJ9,AJ10,AJ12,AJ13,AJ15,AJ16,AJ17,AJ18,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f>
        <v/>
      </c>
      <c r="F8" s="4">
        <f>CONCATENATE(AL4,AL5,AL6,AL7,AL8,AL9,AL10,AL12,AL13,AL15,AL16,AL17,AL18,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f>
        <v/>
      </c>
      <c r="G8" s="113">
        <f>CONCATENATE(AN4,AN5,AN6,AN7,AN8,AN9,AN10,AN12,AN13,AN15,AN16,AN17,AN18,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f>
        <v/>
      </c>
      <c r="H8" s="886" t="n"/>
      <c r="I8" s="639">
        <f>CONCATENATE(AP4,AP5,AP6,AP7,AP8,AP9,AP10,AP12,AP13,AP15,AP16,AP17,AP18,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f>
        <v/>
      </c>
      <c r="J8" s="886" t="n"/>
      <c r="N8" s="12">
        <f>IF(N9&lt;&gt;""," -R","")</f>
        <v/>
      </c>
      <c r="P8" s="12">
        <f>IF(P9&lt;&gt;""," -R","")</f>
        <v/>
      </c>
      <c r="R8" s="12">
        <f>IF(R9&lt;&gt;""," -R","")</f>
        <v/>
      </c>
      <c r="T8" s="12">
        <f>IF(T9&lt;&gt;""," -R","")</f>
        <v/>
      </c>
      <c r="V8" s="12">
        <f>IF(V9&lt;&gt;""," -R","")</f>
        <v/>
      </c>
      <c r="X8" s="12">
        <f>IF(X9&lt;&gt;""," -R","")</f>
        <v/>
      </c>
      <c r="Z8" s="12">
        <f>IF(Z9&lt;&gt;""," -R","")</f>
        <v/>
      </c>
      <c r="AB8" s="12">
        <f>IF(AB9&lt;&gt;""," -R","")</f>
        <v/>
      </c>
      <c r="AD8" s="12">
        <f>IF(AD9&lt;&gt;""," -R","")</f>
        <v/>
      </c>
      <c r="AF8" s="12">
        <f>IF(AF9&lt;&gt;""," -R","")</f>
        <v/>
      </c>
      <c r="AH8" s="12">
        <f>IF(AH9&lt;&gt;""," -R","")</f>
        <v/>
      </c>
      <c r="AJ8" s="12">
        <f>IF(AJ9&lt;&gt;""," -R","")</f>
        <v/>
      </c>
      <c r="AL8" s="12">
        <f>IF(AL9&lt;&gt;""," -R","")</f>
        <v/>
      </c>
      <c r="AN8" s="12">
        <f>IF(AN9&lt;&gt;""," -R","")</f>
        <v/>
      </c>
      <c r="AP8" s="12">
        <f>IF(AP9&lt;&gt;""," -R","")</f>
        <v/>
      </c>
      <c r="AR8" s="12">
        <f>IF(AR9&lt;&gt;""," -R","")</f>
        <v/>
      </c>
      <c r="AT8" s="12">
        <f>IF(AT9&lt;&gt;""," -R","")</f>
        <v/>
      </c>
      <c r="AV8" s="12">
        <f>IF(AV9&lt;&gt;""," -R","")</f>
        <v/>
      </c>
      <c r="AX8" s="12">
        <f>IF(AX9&lt;&gt;""," -R","")</f>
        <v/>
      </c>
      <c r="AZ8" s="12">
        <f>IF(AZ9&lt;&gt;""," -R","")</f>
        <v/>
      </c>
      <c r="BB8" s="12">
        <f>IF(BB9&lt;&gt;""," -R","")</f>
        <v/>
      </c>
      <c r="BD8" s="12">
        <f>IF(BD9&lt;&gt;""," -R","")</f>
        <v/>
      </c>
      <c r="BF8" s="12">
        <f>IF(BF9&lt;&gt;""," -R","")</f>
        <v/>
      </c>
      <c r="BH8" s="12">
        <f>IF(BH9&lt;&gt;""," -R","")</f>
        <v/>
      </c>
      <c r="BJ8" s="12">
        <f>IF(BJ9&lt;&gt;""," -R","")</f>
        <v/>
      </c>
    </row>
    <row r="9" ht="50.25" customHeight="1">
      <c r="B9" s="626" t="inlineStr">
        <is>
          <t>Alta 80%</t>
        </is>
      </c>
      <c r="C9" s="886" t="n"/>
      <c r="D9" s="4">
        <f>CONCATENATE(AR4,AR5,AR6,AR7,AR8,AR9,AR10,AR12,AR13,AR15,AR16,AR17,AR18,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f>
        <v/>
      </c>
      <c r="E9" s="4">
        <f>CONCATENATE(AT4,AT5,AT6,AT7,AT8,AT9,AT10,AT12,AT13,AT15,AT16,AT17,AT18,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f>
        <v/>
      </c>
      <c r="F9" s="113">
        <f>CONCATENATE(AV4,AV5,AV6,AV7,AV8,AV9,AV10,AV12,AV13,AV15,AV16,AV17,AV18,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f>
        <v/>
      </c>
      <c r="G9" s="113">
        <f>CONCATENATE(AX4,AX5,AX6,AX7,AX8,AX9,AX10,AX12,AX13,AX15,AX16,AX17,AX18,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f>
        <v/>
      </c>
      <c r="H9" s="886" t="n"/>
      <c r="I9" s="639">
        <f>CONCATENATE(AZ4,AZ5,AZ6,AZ7,AZ8,AZ9,AZ10,AZ12,AZ13,AZ15,AZ16,AZ17,AZ18,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f>
        <v/>
      </c>
      <c r="J9" s="886" t="n"/>
      <c r="M9" s="12" t="n">
        <v>1.03</v>
      </c>
      <c r="N9" s="12">
        <f>IFERROR(VLOOKUP(M9,'CRUCE RIESGOS'!$C$10:$D$149,2,FALSE),"")</f>
        <v/>
      </c>
      <c r="O9" s="12" t="n">
        <v>2.03</v>
      </c>
      <c r="P9" s="12">
        <f>IFERROR(VLOOKUP(O9,'CRUCE RIESGOS'!$C$10:$D$149,2,FALSE),"")</f>
        <v/>
      </c>
      <c r="Q9" s="12" t="n">
        <v>3.03</v>
      </c>
      <c r="R9" s="12">
        <f>IFERROR(VLOOKUP(Q9,'CRUCE RIESGOS'!$C$10:$D$149,2,FALSE),"")</f>
        <v/>
      </c>
      <c r="S9" s="12" t="n">
        <v>4.03</v>
      </c>
      <c r="T9" s="12">
        <f>IFERROR(VLOOKUP(S9,'CRUCE RIESGOS'!$C$10:$D$149,2,FALSE),"")</f>
        <v/>
      </c>
      <c r="U9" s="12" t="n">
        <v>5.03</v>
      </c>
      <c r="V9" s="12">
        <f>IFERROR(VLOOKUP(U9,'CRUCE RIESGOS'!$C$10:$D$149,2,FALSE),"")</f>
        <v/>
      </c>
      <c r="W9" s="12" t="n">
        <v>6.03</v>
      </c>
      <c r="X9" s="12">
        <f>IFERROR(VLOOKUP(W9,'CRUCE RIESGOS'!$C$10:$D$149,2,FALSE),"")</f>
        <v/>
      </c>
      <c r="Y9" s="12" t="n">
        <v>7.03</v>
      </c>
      <c r="Z9" s="12">
        <f>IFERROR(VLOOKUP(Y9,'CRUCE RIESGOS'!$C$10:$D$149,2,FALSE),"")</f>
        <v/>
      </c>
      <c r="AA9" s="12" t="n">
        <v>8.029999999999999</v>
      </c>
      <c r="AB9" s="12">
        <f>IFERROR(VLOOKUP(AA9,'CRUCE RIESGOS'!$C$10:$D$149,2,FALSE),"")</f>
        <v/>
      </c>
      <c r="AC9" s="12" t="n">
        <v>9.029999999999999</v>
      </c>
      <c r="AD9" s="12">
        <f>IFERROR(VLOOKUP(AC9,'CRUCE RIESGOS'!$C$10:$D$149,2,FALSE),"")</f>
        <v/>
      </c>
      <c r="AE9" s="12" t="n">
        <v>10.03</v>
      </c>
      <c r="AF9" s="12">
        <f>IFERROR(VLOOKUP(AE9,'CRUCE RIESGOS'!$C$10:$D$149,2,FALSE),"")</f>
        <v/>
      </c>
      <c r="AG9" s="12" t="n">
        <v>11.03</v>
      </c>
      <c r="AH9" s="12">
        <f>IFERROR(VLOOKUP(AG9,'CRUCE RIESGOS'!$C$10:$D$149,2,FALSE),"")</f>
        <v/>
      </c>
      <c r="AI9" s="12" t="n">
        <v>12.03</v>
      </c>
      <c r="AJ9" s="12">
        <f>IFERROR(VLOOKUP(AI9,'CRUCE RIESGOS'!$C$10:$D$149,2,FALSE),"")</f>
        <v/>
      </c>
      <c r="AK9" s="12" t="n">
        <v>13.03</v>
      </c>
      <c r="AL9" s="12">
        <f>IFERROR(VLOOKUP(AK9,'CRUCE RIESGOS'!$C$10:$D$149,2,FALSE),"")</f>
        <v/>
      </c>
      <c r="AM9" s="12" t="n">
        <v>14.03</v>
      </c>
      <c r="AN9" s="12">
        <f>IFERROR(VLOOKUP(AM9,'CRUCE RIESGOS'!$C$10:$D$149,2,FALSE),"")</f>
        <v/>
      </c>
      <c r="AO9" s="12" t="n">
        <v>15.03</v>
      </c>
      <c r="AP9" s="12">
        <f>IFERROR(VLOOKUP(AO9,'CRUCE RIESGOS'!$C$10:$D$149,2,FALSE),"")</f>
        <v/>
      </c>
      <c r="AQ9" s="12" t="n">
        <v>16.03</v>
      </c>
      <c r="AR9" s="12">
        <f>IFERROR(VLOOKUP(AQ9,'CRUCE RIESGOS'!$C$10:$D$149,2,FALSE),"")</f>
        <v/>
      </c>
      <c r="AS9" s="12" t="n">
        <v>17.03</v>
      </c>
      <c r="AT9" s="12">
        <f>IFERROR(VLOOKUP(AS9,'CRUCE RIESGOS'!$C$10:$D$149,2,FALSE),"")</f>
        <v/>
      </c>
      <c r="AU9" s="12" t="n">
        <v>18.03</v>
      </c>
      <c r="AV9" s="12">
        <f>IFERROR(VLOOKUP(AU9,'CRUCE RIESGOS'!$C$10:$D$149,2,FALSE),"")</f>
        <v/>
      </c>
      <c r="AW9" s="12" t="n">
        <v>19.03</v>
      </c>
      <c r="AX9" s="12">
        <f>IFERROR(VLOOKUP(AW9,'CRUCE RIESGOS'!$C$10:$D$149,2,FALSE),"")</f>
        <v/>
      </c>
      <c r="AY9" s="12" t="n">
        <v>20.03</v>
      </c>
      <c r="AZ9" s="12">
        <f>IFERROR(VLOOKUP(AY9,'CRUCE RIESGOS'!$C$10:$D$149,2,FALSE),"")</f>
        <v/>
      </c>
      <c r="BA9" s="12" t="n">
        <v>21.03</v>
      </c>
      <c r="BB9" s="12">
        <f>IFERROR(VLOOKUP(BA9,'CRUCE RIESGOS'!$C$10:$D$149,2,FALSE),"")</f>
        <v/>
      </c>
      <c r="BC9" s="12" t="n">
        <v>22.03</v>
      </c>
      <c r="BD9" s="12">
        <f>IFERROR(VLOOKUP(BC9,'CRUCE RIESGOS'!$C$10:$D$149,2,FALSE),"")</f>
        <v/>
      </c>
      <c r="BE9" s="12" t="n">
        <v>23.03</v>
      </c>
      <c r="BF9" s="12">
        <f>IFERROR(VLOOKUP(BE9,'CRUCE RIESGOS'!$C$10:$D$149,2,FALSE),"")</f>
        <v/>
      </c>
      <c r="BG9" s="12" t="n">
        <v>24.03</v>
      </c>
      <c r="BH9" s="12">
        <f>IFERROR(VLOOKUP(BG9,'CRUCE RIESGOS'!$C$10:$D$149,2,FALSE),"")</f>
        <v/>
      </c>
      <c r="BI9" s="12" t="n">
        <v>25.03</v>
      </c>
      <c r="BJ9" s="12">
        <f>IFERROR(VLOOKUP(BI9,'CRUCE RIESGOS'!$C$10:$D$149,2,FALSE),"")</f>
        <v/>
      </c>
    </row>
    <row r="10" ht="50.25" customHeight="1">
      <c r="B10" s="626" t="inlineStr">
        <is>
          <t>Muy Alta 100%</t>
        </is>
      </c>
      <c r="C10" s="886" t="n"/>
      <c r="D10" s="113">
        <f>CONCATENATE(BB4,BB5,BB6,BB7,BB8,BB9,BB10,BB12,BB13,BB15,BB16,BB17,BB18,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f>
        <v/>
      </c>
      <c r="E10" s="113">
        <f>CONCATENATE(BD4,BD5,BD6,BD7,BD8,BD9,BD10,BD12,BD13,BD15,BD16,BD17,BD18,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f>
        <v/>
      </c>
      <c r="F10" s="647">
        <f>CONCATENATE(BF4,BF5,BF6,BF7,BF8,BF9,BF10,BF12,BF13,BF15,BF16,BF17,BF18,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f>
        <v/>
      </c>
      <c r="G10" s="647">
        <f>CONCATENATE(BH4,BH5,BH6,BH7,BH8,BH9,BH10,BH12,BH13,BH15,BH16,BH17,BH18,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f>
        <v/>
      </c>
      <c r="H10" s="886" t="n"/>
      <c r="I10" s="639">
        <f>CONCATENATE(BJ4,BJ5,BJ6,BJ7,BJ8,BJ9,BJ10,BJ12,BJ13,BJ15,BJ16,BJ17,BJ18,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f>
        <v/>
      </c>
      <c r="J10" s="886" t="n"/>
      <c r="N10" s="12">
        <f>IF(N12&lt;&gt;""," -R","")</f>
        <v/>
      </c>
      <c r="P10" s="12">
        <f>IF(P12&lt;&gt;""," -R","")</f>
        <v/>
      </c>
      <c r="R10" s="12">
        <f>IF(R12&lt;&gt;""," -R","")</f>
        <v/>
      </c>
      <c r="T10" s="12">
        <f>IF(T12&lt;&gt;""," -R","")</f>
        <v/>
      </c>
      <c r="V10" s="12">
        <f>IF(V12&lt;&gt;""," -R","")</f>
        <v/>
      </c>
      <c r="X10" s="12">
        <f>IF(X12&lt;&gt;""," -R","")</f>
        <v/>
      </c>
      <c r="Z10" s="12">
        <f>IF(Z12&lt;&gt;""," -R","")</f>
        <v/>
      </c>
      <c r="AB10" s="12">
        <f>IF(AB12&lt;&gt;""," -R","")</f>
        <v/>
      </c>
      <c r="AD10" s="12">
        <f>IF(AD12&lt;&gt;""," -R","")</f>
        <v/>
      </c>
      <c r="AF10" s="12">
        <f>IF(AF12&lt;&gt;""," -R","")</f>
        <v/>
      </c>
      <c r="AH10" s="12">
        <f>IF(AH12&lt;&gt;""," -R","")</f>
        <v/>
      </c>
      <c r="AJ10" s="12">
        <f>IF(AJ12&lt;&gt;""," -R","")</f>
        <v/>
      </c>
      <c r="AL10" s="12">
        <f>IF(AL12&lt;&gt;""," -R","")</f>
        <v/>
      </c>
      <c r="AN10" s="12">
        <f>IF(AN12&lt;&gt;""," -R","")</f>
        <v/>
      </c>
      <c r="AP10" s="12">
        <f>IF(AP12&lt;&gt;""," -R","")</f>
        <v/>
      </c>
      <c r="AR10" s="12">
        <f>IF(AR12&lt;&gt;""," -R","")</f>
        <v/>
      </c>
      <c r="AT10" s="12">
        <f>IF(AT12&lt;&gt;""," -R","")</f>
        <v/>
      </c>
      <c r="AV10" s="12">
        <f>IF(AV12&lt;&gt;""," -R","")</f>
        <v/>
      </c>
      <c r="AX10" s="12">
        <f>IF(AX12&lt;&gt;""," -R","")</f>
        <v/>
      </c>
      <c r="AZ10" s="12">
        <f>IF(AZ12&lt;&gt;""," -R","")</f>
        <v/>
      </c>
      <c r="BB10" s="12">
        <f>IF(BB12&lt;&gt;""," -R","")</f>
        <v/>
      </c>
      <c r="BD10" s="12">
        <f>IF(BD12&lt;&gt;""," -R","")</f>
        <v/>
      </c>
      <c r="BF10" s="12">
        <f>IF(BF12&lt;&gt;""," -R","")</f>
        <v/>
      </c>
      <c r="BH10" s="12">
        <f>IF(BH12&lt;&gt;""," -R","")</f>
        <v/>
      </c>
      <c r="BJ10" s="12">
        <f>IF(BJ12&lt;&gt;""," -R","")</f>
        <v/>
      </c>
    </row>
    <row r="11" ht="15.75" customHeight="1">
      <c r="B11" s="57" t="inlineStr">
        <is>
          <t>COLOR</t>
        </is>
      </c>
      <c r="C11" s="646" t="inlineStr">
        <is>
          <t>INTERPRETACIÓN DE LA ZONA</t>
        </is>
      </c>
      <c r="D11" s="887" t="n"/>
      <c r="E11" s="886" t="n"/>
      <c r="F11" s="58" t="inlineStr">
        <is>
          <t>CANTIDAD DE RIESGOS POR ZONA</t>
        </is>
      </c>
      <c r="G11" s="646" t="inlineStr">
        <is>
          <t>PROMEDIO DE RIESGO DEL PROCESO</t>
        </is>
      </c>
      <c r="H11" s="887" t="n"/>
      <c r="I11" s="887" t="n"/>
      <c r="J11" s="886" t="n"/>
    </row>
    <row r="12" ht="15" customHeight="1">
      <c r="B12" s="6" t="n"/>
      <c r="C12" s="630" t="inlineStr">
        <is>
          <t xml:space="preserve"> Zona de riesgo baja: Asumir el riesgo</t>
        </is>
      </c>
      <c r="D12" s="887" t="n"/>
      <c r="E12" s="886" t="n"/>
      <c r="F12" s="53">
        <f>COUNTIF('CRUCE RIESGOS'!$AP$10:$AP$149,"BAJO")</f>
        <v/>
      </c>
      <c r="G12" s="646" t="inlineStr">
        <is>
          <t>PROBABILIDAD</t>
        </is>
      </c>
      <c r="H12" s="646" t="inlineStr">
        <is>
          <t>IMPACTO</t>
        </is>
      </c>
      <c r="I12" s="888" t="inlineStr">
        <is>
          <t>VALORACIÓN</t>
        </is>
      </c>
      <c r="J12" s="886" t="n"/>
      <c r="M12" s="12" t="n">
        <v>1.04</v>
      </c>
      <c r="N12" s="12">
        <f>IFERROR(VLOOKUP(M12,'CRUCE RIESGOS'!$C$10:$D$149,2,FALSE),"")</f>
        <v/>
      </c>
      <c r="O12" s="12" t="n">
        <v>2.04</v>
      </c>
      <c r="P12" s="12">
        <f>IFERROR(VLOOKUP(O12,'CRUCE RIESGOS'!$C$10:$D$149,2,FALSE),"")</f>
        <v/>
      </c>
      <c r="Q12" s="12" t="n">
        <v>3.04</v>
      </c>
      <c r="R12" s="12">
        <f>IFERROR(VLOOKUP(Q12,'CRUCE RIESGOS'!$C$10:$D$149,2,FALSE),"")</f>
        <v/>
      </c>
      <c r="S12" s="12" t="n">
        <v>4.04</v>
      </c>
      <c r="T12" s="12">
        <f>IFERROR(VLOOKUP(S12,'CRUCE RIESGOS'!$C$10:$D$149,2,FALSE),"")</f>
        <v/>
      </c>
      <c r="U12" s="12" t="n">
        <v>5.04</v>
      </c>
      <c r="V12" s="12">
        <f>IFERROR(VLOOKUP(U12,'CRUCE RIESGOS'!$C$10:$D$149,2,FALSE),"")</f>
        <v/>
      </c>
      <c r="W12" s="12" t="n">
        <v>6.04</v>
      </c>
      <c r="X12" s="12">
        <f>IFERROR(VLOOKUP(W12,'CRUCE RIESGOS'!$C$10:$D$149,2,FALSE),"")</f>
        <v/>
      </c>
      <c r="Y12" s="12" t="n">
        <v>7.04</v>
      </c>
      <c r="Z12" s="12">
        <f>IFERROR(VLOOKUP(Y12,'CRUCE RIESGOS'!$C$10:$D$149,2,FALSE),"")</f>
        <v/>
      </c>
      <c r="AA12" s="12" t="n">
        <v>8.039999999999999</v>
      </c>
      <c r="AB12" s="12">
        <f>IFERROR(VLOOKUP(AA12,'CRUCE RIESGOS'!$C$10:$D$149,2,FALSE),"")</f>
        <v/>
      </c>
      <c r="AC12" s="12" t="n">
        <v>9.039999999999999</v>
      </c>
      <c r="AD12" s="12">
        <f>IFERROR(VLOOKUP(AC12,'CRUCE RIESGOS'!$C$10:$D$149,2,FALSE),"")</f>
        <v/>
      </c>
      <c r="AE12" s="12" t="n">
        <v>10.04</v>
      </c>
      <c r="AF12" s="12">
        <f>IFERROR(VLOOKUP(AE12,'CRUCE RIESGOS'!$C$10:$D$149,2,FALSE),"")</f>
        <v/>
      </c>
      <c r="AG12" s="12" t="n">
        <v>11.04</v>
      </c>
      <c r="AH12" s="12">
        <f>IFERROR(VLOOKUP(AG12,'CRUCE RIESGOS'!$C$10:$D$149,2,FALSE),"")</f>
        <v/>
      </c>
      <c r="AI12" s="12" t="n">
        <v>12.04</v>
      </c>
      <c r="AJ12" s="12">
        <f>IFERROR(VLOOKUP(AI12,'CRUCE RIESGOS'!$C$10:$D$149,2,FALSE),"")</f>
        <v/>
      </c>
      <c r="AK12" s="12" t="n">
        <v>13.04</v>
      </c>
      <c r="AL12" s="12">
        <f>IFERROR(VLOOKUP(AK12,'CRUCE RIESGOS'!$C$10:$D$149,2,FALSE),"")</f>
        <v/>
      </c>
      <c r="AM12" s="12" t="n">
        <v>14.04</v>
      </c>
      <c r="AN12" s="12">
        <f>IFERROR(VLOOKUP(AM12,'CRUCE RIESGOS'!$C$10:$D$149,2,FALSE),"")</f>
        <v/>
      </c>
      <c r="AO12" s="12" t="n">
        <v>15.04</v>
      </c>
      <c r="AP12" s="12">
        <f>IFERROR(VLOOKUP(AO12,'CRUCE RIESGOS'!$C$10:$D$149,2,FALSE),"")</f>
        <v/>
      </c>
      <c r="AQ12" s="12" t="n">
        <v>16.04</v>
      </c>
      <c r="AR12" s="12">
        <f>IFERROR(VLOOKUP(AQ12,'CRUCE RIESGOS'!$C$10:$D$149,2,FALSE),"")</f>
        <v/>
      </c>
      <c r="AS12" s="12" t="n">
        <v>17.04</v>
      </c>
      <c r="AT12" s="12">
        <f>IFERROR(VLOOKUP(AS12,'CRUCE RIESGOS'!$C$10:$D$149,2,FALSE),"")</f>
        <v/>
      </c>
      <c r="AU12" s="12" t="n">
        <v>18.04</v>
      </c>
      <c r="AV12" s="12">
        <f>IFERROR(VLOOKUP(AU12,'CRUCE RIESGOS'!$C$10:$D$149,2,FALSE),"")</f>
        <v/>
      </c>
      <c r="AW12" s="12" t="n">
        <v>19.04</v>
      </c>
      <c r="AX12" s="12">
        <f>IFERROR(VLOOKUP(AW12,'CRUCE RIESGOS'!$C$10:$D$149,2,FALSE),"")</f>
        <v/>
      </c>
      <c r="AY12" s="12" t="n">
        <v>20.04</v>
      </c>
      <c r="AZ12" s="12">
        <f>IFERROR(VLOOKUP(AY12,'CRUCE RIESGOS'!$C$10:$D$149,2,FALSE),"")</f>
        <v/>
      </c>
      <c r="BA12" s="12" t="n">
        <v>21.04</v>
      </c>
      <c r="BB12" s="12">
        <f>IFERROR(VLOOKUP(BA12,'CRUCE RIESGOS'!$C$10:$D$149,2,FALSE),"")</f>
        <v/>
      </c>
      <c r="BC12" s="12" t="n">
        <v>22.04</v>
      </c>
      <c r="BD12" s="12">
        <f>IFERROR(VLOOKUP(BC12,'CRUCE RIESGOS'!$C$10:$D$149,2,FALSE),"")</f>
        <v/>
      </c>
      <c r="BE12" s="12" t="n">
        <v>23.04</v>
      </c>
      <c r="BF12" s="12">
        <f>IFERROR(VLOOKUP(BE12,'CRUCE RIESGOS'!$C$10:$D$149,2,FALSE),"")</f>
        <v/>
      </c>
      <c r="BG12" s="12" t="n">
        <v>24.04</v>
      </c>
      <c r="BH12" s="12">
        <f>IFERROR(VLOOKUP(BG12,'CRUCE RIESGOS'!$C$10:$D$149,2,FALSE),"")</f>
        <v/>
      </c>
      <c r="BI12" s="12" t="n">
        <v>25.04</v>
      </c>
      <c r="BJ12" s="12">
        <f>IFERROR(VLOOKUP(BI12,'CRUCE RIESGOS'!$C$10:$D$149,2,FALSE),"")</f>
        <v/>
      </c>
    </row>
    <row r="13" ht="15" customHeight="1">
      <c r="B13" s="7" t="n"/>
      <c r="C13" s="630" t="inlineStr">
        <is>
          <t xml:space="preserve"> Zona de riesgo moderada: Asumir el riesgo, reducir el riesgo</t>
        </is>
      </c>
      <c r="D13" s="887" t="n"/>
      <c r="E13" s="886" t="n"/>
      <c r="F13" s="53">
        <f>COUNTIF('CRUCE RIESGOS'!$AP$10:$AP$149,"MODERADO")</f>
        <v/>
      </c>
      <c r="G13" s="629">
        <f>IFERROR(IF(AVERAGE('CRUCE RIESGOS'!AL10:AL149)="","",IF(AVERAGE('CRUCE RIESGOS'!AL10:AL149)&lt;=0.2,"MUY BAJA",IF(AVERAGE('CRUCE RIESGOS'!AL10:AL149)&lt;=0.4,"BAJA",IF(AVERAGE('CRUCE RIESGOS'!AL10:AL149)&lt;=0.6,"MEDIA",IF(AVERAGE('CRUCE RIESGOS'!AL10:AL149)&lt;=0.8,"ALTA",IF(AVERAGE('CRUCE RIESGOS'!AL10:AL149)=1,"MUY ALTA")))))),"")</f>
        <v/>
      </c>
      <c r="H13" s="629">
        <f>IFERROR(IF(AVERAGE('CRUCE RIESGOS'!AN10:AN148)="","",IF(AVERAGE('CRUCE RIESGOS'!AN10:AN148)&lt;=0.2,"LEVE",IF(AVERAGE('CRUCE RIESGOS'!AN10:AN148)&lt;=0.4,"MENOR",IF(AVERAGE('CRUCE RIESGOS'!AN10:AN148)&lt;=0.6,"MODERADO",IF(AVERAGE('CRUCE RIESGOS'!AN10:AN148)&lt;=0.8,"MAYOR",IF(AVERAGE('CRUCE RIESGOS'!AN10:AN148)=1,"CATASTRÓFICO")))))),"")</f>
        <v/>
      </c>
      <c r="I13" s="629">
        <f>IFERROR(IF(OR(AND(G13="Muy Baja",H13="Leve"),AND(G13="Muy Baja",H13="Menor"),AND(G13="Baja",H13="Leve")),"BAJO",IF(OR(AND(G13="Muy baja",H13="Moderado"),AND(G13="Baja",H13="Menor"),AND(G13="Baja",H13="Moderado"),AND(G13="Media",H13="Leve"),AND(G13="Media",H13="Menor"),AND(G13="Media",H13="Moderado"),AND(G13="Alta",H13="Leve"),AND(G13="Alta",H13="Menor")),"MODERADO",IF(OR(AND(G13="Muy Baja",H13="Mayor"),AND(G13="Baja",H13="Mayor"),AND(G13="Media",H13="Mayor"),AND(G13="Alta",H13="Moderado"),AND(G13="Alta",H13="Mayor"),AND(G13="Muy Alta",H13="Leve"),AND(G13="Muy Alta",H13="Menor"),AND(G13="Muy Alta",H13="Moderado"),AND(G13="Muy Alta",H13="Mayor")),"ALTO",IF(OR(AND(G13="Muy Baja",H13="Catastrófico"),AND(G13="Baja",H13="Catastrófico"),AND(G13="Media",H13="Catastrófico"),AND(G13="Alta",H13="Catastrófico"),AND(G13="Muy Alta",H13="Catastrófico")),"EXTREMO","")))),"")</f>
        <v/>
      </c>
      <c r="J13" s="880" t="n"/>
      <c r="N13" s="12">
        <f>IF(N15&lt;&gt;""," -R","")</f>
        <v/>
      </c>
      <c r="P13" s="12">
        <f>IF(P15&lt;&gt;""," -R","")</f>
        <v/>
      </c>
      <c r="R13" s="12">
        <f>IF(R15&lt;&gt;""," -R","")</f>
        <v/>
      </c>
      <c r="T13" s="12">
        <f>IF(T15&lt;&gt;""," -R","")</f>
        <v/>
      </c>
      <c r="V13" s="12">
        <f>IF(V15&lt;&gt;""," -R","")</f>
        <v/>
      </c>
      <c r="X13" s="12">
        <f>IF(X15&lt;&gt;""," -R","")</f>
        <v/>
      </c>
      <c r="Z13" s="12">
        <f>IF(Z15&lt;&gt;""," -R","")</f>
        <v/>
      </c>
      <c r="AB13" s="12">
        <f>IF(AB15&lt;&gt;""," -R","")</f>
        <v/>
      </c>
      <c r="AD13" s="12">
        <f>IF(AD15&lt;&gt;""," -R","")</f>
        <v/>
      </c>
      <c r="AF13" s="12">
        <f>IF(AF15&lt;&gt;""," -R","")</f>
        <v/>
      </c>
      <c r="AH13" s="12">
        <f>IF(AH15&lt;&gt;""," -R","")</f>
        <v/>
      </c>
      <c r="AJ13" s="12">
        <f>IF(AJ15&lt;&gt;""," -R","")</f>
        <v/>
      </c>
      <c r="AL13" s="12">
        <f>IF(AL15&lt;&gt;""," -R","")</f>
        <v/>
      </c>
      <c r="AN13" s="12">
        <f>IF(AN15&lt;&gt;""," -R","")</f>
        <v/>
      </c>
      <c r="AP13" s="12">
        <f>IF(AP15&lt;&gt;""," -R","")</f>
        <v/>
      </c>
      <c r="AR13" s="12">
        <f>IF(AR15&lt;&gt;""," -R","")</f>
        <v/>
      </c>
      <c r="AT13" s="12">
        <f>IF(AT15&lt;&gt;""," -R","")</f>
        <v/>
      </c>
      <c r="AV13" s="12">
        <f>IF(AV15&lt;&gt;""," -R","")</f>
        <v/>
      </c>
      <c r="AX13" s="12">
        <f>IF(AX15&lt;&gt;""," -R","")</f>
        <v/>
      </c>
      <c r="AZ13" s="12">
        <f>IF(AZ15&lt;&gt;""," -R","")</f>
        <v/>
      </c>
      <c r="BB13" s="12">
        <f>IF(BB15&lt;&gt;""," -R","")</f>
        <v/>
      </c>
      <c r="BD13" s="12">
        <f>IF(BD15&lt;&gt;""," -R","")</f>
        <v/>
      </c>
      <c r="BF13" s="12">
        <f>IF(BF15&lt;&gt;""," -R","")</f>
        <v/>
      </c>
      <c r="BH13" s="12">
        <f>IF(BH15&lt;&gt;""," -R","")</f>
        <v/>
      </c>
      <c r="BJ13" s="12">
        <f>IF(BJ15&lt;&gt;""," -R","")</f>
        <v/>
      </c>
    </row>
    <row r="14" ht="15" customHeight="1">
      <c r="B14" s="8" t="n"/>
      <c r="C14" s="630" t="inlineStr">
        <is>
          <t xml:space="preserve"> Zona de riesgo alta: reducir el riesgo, evitar, compartir o transferir</t>
        </is>
      </c>
      <c r="D14" s="887" t="n"/>
      <c r="E14" s="886" t="n"/>
      <c r="F14" s="53">
        <f>COUNTIF('CRUCE RIESGOS'!$AP$10:$AP$149,"ALTO")</f>
        <v/>
      </c>
      <c r="G14" s="889" t="n"/>
      <c r="H14" s="889" t="n"/>
      <c r="I14" s="890" t="n"/>
      <c r="J14" s="891" t="n"/>
    </row>
    <row r="15" ht="15" customHeight="1">
      <c r="B15" s="9" t="n"/>
      <c r="C15" s="630" t="inlineStr">
        <is>
          <t xml:space="preserve"> Zona de riesgo extrema: Reducir el riesgo, Evitar, Compartir o Transferir</t>
        </is>
      </c>
      <c r="D15" s="887" t="n"/>
      <c r="E15" s="886" t="n"/>
      <c r="F15" s="53">
        <f>COUNTIF('CRUCE RIESGOS'!$AP$10:$AP$149,"EXTREMO")</f>
        <v/>
      </c>
      <c r="G15" s="885" t="n"/>
      <c r="H15" s="885" t="n"/>
      <c r="I15" s="881" t="n"/>
      <c r="J15" s="883" t="n"/>
      <c r="M15" s="12" t="n">
        <v>1.05</v>
      </c>
      <c r="N15" s="12">
        <f>IFERROR(VLOOKUP(M15,'CRUCE RIESGOS'!$C$10:$D$149,2,FALSE),"")</f>
        <v/>
      </c>
      <c r="O15" s="12" t="n">
        <v>2.05</v>
      </c>
      <c r="P15" s="12">
        <f>IFERROR(VLOOKUP(O15,'CRUCE RIESGOS'!$C$10:$D$149,2,FALSE),"")</f>
        <v/>
      </c>
      <c r="Q15" s="12" t="n">
        <v>3.05</v>
      </c>
      <c r="R15" s="12">
        <f>IFERROR(VLOOKUP(Q15,'CRUCE RIESGOS'!$C$10:$D$149,2,FALSE),"")</f>
        <v/>
      </c>
      <c r="S15" s="12" t="n">
        <v>4.05</v>
      </c>
      <c r="T15" s="12">
        <f>IFERROR(VLOOKUP(S15,'CRUCE RIESGOS'!$C$10:$D$149,2,FALSE),"")</f>
        <v/>
      </c>
      <c r="U15" s="12" t="n">
        <v>5.05</v>
      </c>
      <c r="V15" s="12">
        <f>IFERROR(VLOOKUP(U15,'CRUCE RIESGOS'!$C$10:$D$149,2,FALSE),"")</f>
        <v/>
      </c>
      <c r="W15" s="12" t="n">
        <v>6.05</v>
      </c>
      <c r="X15" s="12">
        <f>IFERROR(VLOOKUP(W15,'CRUCE RIESGOS'!$C$10:$D$149,2,FALSE),"")</f>
        <v/>
      </c>
      <c r="Y15" s="12" t="n">
        <v>7.05</v>
      </c>
      <c r="Z15" s="12">
        <f>IFERROR(VLOOKUP(Y15,'CRUCE RIESGOS'!$C$10:$D$149,2,FALSE),"")</f>
        <v/>
      </c>
      <c r="AA15" s="12" t="n">
        <v>8.050000000000001</v>
      </c>
      <c r="AB15" s="12">
        <f>IFERROR(VLOOKUP(AA15,'CRUCE RIESGOS'!$C$10:$D$149,2,FALSE),"")</f>
        <v/>
      </c>
      <c r="AC15" s="12" t="n">
        <v>9.050000000000001</v>
      </c>
      <c r="AD15" s="12">
        <f>IFERROR(VLOOKUP(AC15,'CRUCE RIESGOS'!$C$10:$D$149,2,FALSE),"")</f>
        <v/>
      </c>
      <c r="AE15" s="12" t="n">
        <v>10.05</v>
      </c>
      <c r="AF15" s="12">
        <f>IFERROR(VLOOKUP(AE15,'CRUCE RIESGOS'!$C$10:$D$149,2,FALSE),"")</f>
        <v/>
      </c>
      <c r="AG15" s="12" t="n">
        <v>11.05</v>
      </c>
      <c r="AH15" s="12">
        <f>IFERROR(VLOOKUP(AG15,'CRUCE RIESGOS'!$C$10:$D$149,2,FALSE),"")</f>
        <v/>
      </c>
      <c r="AI15" s="12" t="n">
        <v>12.05</v>
      </c>
      <c r="AJ15" s="12">
        <f>IFERROR(VLOOKUP(AI15,'CRUCE RIESGOS'!$C$10:$D$149,2,FALSE),"")</f>
        <v/>
      </c>
      <c r="AK15" s="12" t="n">
        <v>13.05</v>
      </c>
      <c r="AL15" s="12">
        <f>IFERROR(VLOOKUP(AK15,'CRUCE RIESGOS'!$C$10:$D$149,2,FALSE),"")</f>
        <v/>
      </c>
      <c r="AM15" s="12" t="n">
        <v>14.05</v>
      </c>
      <c r="AN15" s="12">
        <f>IFERROR(VLOOKUP(AM15,'CRUCE RIESGOS'!$C$10:$D$149,2,FALSE),"")</f>
        <v/>
      </c>
      <c r="AO15" s="12" t="n">
        <v>15.05</v>
      </c>
      <c r="AP15" s="12">
        <f>IFERROR(VLOOKUP(AO15,'CRUCE RIESGOS'!$C$10:$D$149,2,FALSE),"")</f>
        <v/>
      </c>
      <c r="AQ15" s="12" t="n">
        <v>16.05</v>
      </c>
      <c r="AR15" s="12">
        <f>IFERROR(VLOOKUP(AQ15,'CRUCE RIESGOS'!$C$10:$D$149,2,FALSE),"")</f>
        <v/>
      </c>
      <c r="AS15" s="12" t="n">
        <v>17.05</v>
      </c>
      <c r="AT15" s="12">
        <f>IFERROR(VLOOKUP(AS15,'CRUCE RIESGOS'!$C$10:$D$149,2,FALSE),"")</f>
        <v/>
      </c>
      <c r="AU15" s="12" t="n">
        <v>18.05</v>
      </c>
      <c r="AV15" s="12">
        <f>IFERROR(VLOOKUP(AU15,'CRUCE RIESGOS'!$C$10:$D$149,2,FALSE),"")</f>
        <v/>
      </c>
      <c r="AW15" s="12" t="n">
        <v>19.05</v>
      </c>
      <c r="AX15" s="12">
        <f>IFERROR(VLOOKUP(AW15,'CRUCE RIESGOS'!$C$10:$D$149,2,FALSE),"")</f>
        <v/>
      </c>
      <c r="AY15" s="12" t="n">
        <v>20.05</v>
      </c>
      <c r="AZ15" s="12">
        <f>IFERROR(VLOOKUP(AY15,'CRUCE RIESGOS'!$C$10:$D$149,2,FALSE),"")</f>
        <v/>
      </c>
      <c r="BA15" s="12" t="n">
        <v>21.05</v>
      </c>
      <c r="BB15" s="12">
        <f>IFERROR(VLOOKUP(BA15,'CRUCE RIESGOS'!$C$10:$D$149,2,FALSE),"")</f>
        <v/>
      </c>
      <c r="BC15" s="12" t="n">
        <v>22.05</v>
      </c>
      <c r="BD15" s="12">
        <f>IFERROR(VLOOKUP(BC15,'CRUCE RIESGOS'!$C$10:$D$149,2,FALSE),"")</f>
        <v/>
      </c>
      <c r="BE15" s="12" t="n">
        <v>23.05</v>
      </c>
      <c r="BF15" s="12">
        <f>IFERROR(VLOOKUP(BE15,'CRUCE RIESGOS'!$C$10:$D$149,2,FALSE),"")</f>
        <v/>
      </c>
      <c r="BG15" s="12" t="n">
        <v>24.05</v>
      </c>
      <c r="BH15" s="12">
        <f>IFERROR(VLOOKUP(BG15,'CRUCE RIESGOS'!$C$10:$D$149,2,FALSE),"")</f>
        <v/>
      </c>
      <c r="BI15" s="12" t="n">
        <v>25.05</v>
      </c>
      <c r="BJ15" s="12">
        <f>IFERROR(VLOOKUP(BI15,'CRUCE RIESGOS'!$C$10:$D$149,2,FALSE),"")</f>
        <v/>
      </c>
    </row>
    <row r="16">
      <c r="N16" s="12">
        <f>IF(N17&lt;&gt;""," -R","")</f>
        <v/>
      </c>
      <c r="P16" s="12">
        <f>IF(P17&lt;&gt;""," -R","")</f>
        <v/>
      </c>
      <c r="R16" s="12">
        <f>IF(R17&lt;&gt;""," -R","")</f>
        <v/>
      </c>
      <c r="T16" s="12">
        <f>IF(T17&lt;&gt;""," -R","")</f>
        <v/>
      </c>
      <c r="V16" s="12">
        <f>IF(V17&lt;&gt;""," -R","")</f>
        <v/>
      </c>
      <c r="X16" s="12">
        <f>IF(X17&lt;&gt;""," -R","")</f>
        <v/>
      </c>
      <c r="Z16" s="12">
        <f>IF(Z17&lt;&gt;""," -R","")</f>
        <v/>
      </c>
      <c r="AB16" s="12">
        <f>IF(AB17&lt;&gt;""," -R","")</f>
        <v/>
      </c>
      <c r="AD16" s="12">
        <f>IF(AD17&lt;&gt;""," -R","")</f>
        <v/>
      </c>
      <c r="AF16" s="12">
        <f>IF(AF17&lt;&gt;""," -R","")</f>
        <v/>
      </c>
      <c r="AH16" s="12">
        <f>IF(AH17&lt;&gt;""," -R","")</f>
        <v/>
      </c>
      <c r="AJ16" s="12">
        <f>IF(AJ17&lt;&gt;""," -R","")</f>
        <v/>
      </c>
      <c r="AL16" s="12">
        <f>IF(AL17&lt;&gt;""," -R","")</f>
        <v/>
      </c>
      <c r="AN16" s="12">
        <f>IF(AN17&lt;&gt;""," -R","")</f>
        <v/>
      </c>
      <c r="AP16" s="12">
        <f>IF(AP17&lt;&gt;""," -R","")</f>
        <v/>
      </c>
      <c r="AR16" s="12">
        <f>IF(AR17&lt;&gt;""," -R","")</f>
        <v/>
      </c>
      <c r="AT16" s="12">
        <f>IF(AT17&lt;&gt;""," -R","")</f>
        <v/>
      </c>
      <c r="AV16" s="12">
        <f>IF(AV17&lt;&gt;""," -R","")</f>
        <v/>
      </c>
      <c r="AX16" s="12">
        <f>IF(AX17&lt;&gt;""," -R","")</f>
        <v/>
      </c>
      <c r="AZ16" s="12">
        <f>IF(AZ17&lt;&gt;""," -R","")</f>
        <v/>
      </c>
      <c r="BB16" s="12">
        <f>IF(BB17&lt;&gt;""," -R","")</f>
        <v/>
      </c>
      <c r="BD16" s="12">
        <f>IF(BD17&lt;&gt;""," -R","")</f>
        <v/>
      </c>
      <c r="BF16" s="12">
        <f>IF(BF17&lt;&gt;""," -R","")</f>
        <v/>
      </c>
      <c r="BH16" s="12">
        <f>IF(BH17&lt;&gt;""," -R","")</f>
        <v/>
      </c>
      <c r="BJ16" s="12">
        <f>IF(BJ17&lt;&gt;""," -R","")</f>
        <v/>
      </c>
    </row>
    <row r="17">
      <c r="M17" s="12" t="n">
        <v>1.06</v>
      </c>
      <c r="N17" s="12">
        <f>IFERROR(VLOOKUP(M17,'CRUCE RIESGOS'!$C$10:$D$149,2,FALSE),"")</f>
        <v/>
      </c>
      <c r="O17" s="12" t="n">
        <v>2.06</v>
      </c>
      <c r="P17" s="12">
        <f>IFERROR(VLOOKUP(O17,'CRUCE RIESGOS'!$C$10:$D$149,2,FALSE),"")</f>
        <v/>
      </c>
      <c r="Q17" s="12" t="n">
        <v>3.06</v>
      </c>
      <c r="R17" s="12">
        <f>IFERROR(VLOOKUP(Q17,'CRUCE RIESGOS'!$C$10:$D$149,2,FALSE),"")</f>
        <v/>
      </c>
      <c r="S17" s="12" t="n">
        <v>4.06</v>
      </c>
      <c r="T17" s="12">
        <f>IFERROR(VLOOKUP(S17,'CRUCE RIESGOS'!$C$10:$D$149,2,FALSE),"")</f>
        <v/>
      </c>
      <c r="U17" s="12" t="n">
        <v>5.06</v>
      </c>
      <c r="V17" s="12">
        <f>IFERROR(VLOOKUP(U17,'CRUCE RIESGOS'!$C$10:$D$149,2,FALSE),"")</f>
        <v/>
      </c>
      <c r="W17" s="12" t="n">
        <v>6.06</v>
      </c>
      <c r="X17" s="12">
        <f>IFERROR(VLOOKUP(W17,'CRUCE RIESGOS'!$C$10:$D$149,2,FALSE),"")</f>
        <v/>
      </c>
      <c r="Y17" s="12" t="n">
        <v>7.06</v>
      </c>
      <c r="Z17" s="12">
        <f>IFERROR(VLOOKUP(Y17,'CRUCE RIESGOS'!$C$10:$D$149,2,FALSE),"")</f>
        <v/>
      </c>
      <c r="AA17" s="12" t="n">
        <v>8.06</v>
      </c>
      <c r="AB17" s="12">
        <f>IFERROR(VLOOKUP(AA17,'CRUCE RIESGOS'!$C$10:$D$149,2,FALSE),"")</f>
        <v/>
      </c>
      <c r="AC17" s="12" t="n">
        <v>9.06</v>
      </c>
      <c r="AD17" s="12">
        <f>IFERROR(VLOOKUP(AC17,'CRUCE RIESGOS'!$C$10:$D$149,2,FALSE),"")</f>
        <v/>
      </c>
      <c r="AE17" s="12" t="n">
        <v>10.06</v>
      </c>
      <c r="AF17" s="12">
        <f>IFERROR(VLOOKUP(AE17,'CRUCE RIESGOS'!$C$10:$D$149,2,FALSE),"")</f>
        <v/>
      </c>
      <c r="AG17" s="12" t="n">
        <v>11.06</v>
      </c>
      <c r="AH17" s="12">
        <f>IFERROR(VLOOKUP(AG17,'CRUCE RIESGOS'!$C$10:$D$149,2,FALSE),"")</f>
        <v/>
      </c>
      <c r="AI17" s="12" t="n">
        <v>12.06</v>
      </c>
      <c r="AJ17" s="12">
        <f>IFERROR(VLOOKUP(AI17,'CRUCE RIESGOS'!$C$10:$D$149,2,FALSE),"")</f>
        <v/>
      </c>
      <c r="AK17" s="12" t="n">
        <v>13.06</v>
      </c>
      <c r="AL17" s="12">
        <f>IFERROR(VLOOKUP(AK17,'CRUCE RIESGOS'!$C$10:$D$149,2,FALSE),"")</f>
        <v/>
      </c>
      <c r="AM17" s="12" t="n">
        <v>14.06</v>
      </c>
      <c r="AN17" s="12">
        <f>IFERROR(VLOOKUP(AM17,'CRUCE RIESGOS'!$C$10:$D$149,2,FALSE),"")</f>
        <v/>
      </c>
      <c r="AO17" s="12" t="n">
        <v>15.06</v>
      </c>
      <c r="AP17" s="12">
        <f>IFERROR(VLOOKUP(AO17,'CRUCE RIESGOS'!$C$10:$D$149,2,FALSE),"")</f>
        <v/>
      </c>
      <c r="AQ17" s="12" t="n">
        <v>16.06</v>
      </c>
      <c r="AR17" s="12">
        <f>IFERROR(VLOOKUP(AQ17,'CRUCE RIESGOS'!$C$10:$D$149,2,FALSE),"")</f>
        <v/>
      </c>
      <c r="AS17" s="12" t="n">
        <v>17.06</v>
      </c>
      <c r="AT17" s="12">
        <f>IFERROR(VLOOKUP(AS17,'CRUCE RIESGOS'!$C$10:$D$149,2,FALSE),"")</f>
        <v/>
      </c>
      <c r="AU17" s="12" t="n">
        <v>18.06</v>
      </c>
      <c r="AV17" s="12">
        <f>IFERROR(VLOOKUP(AU17,'CRUCE RIESGOS'!$C$10:$D$149,2,FALSE),"")</f>
        <v/>
      </c>
      <c r="AW17" s="12" t="n">
        <v>19.06</v>
      </c>
      <c r="AX17" s="12">
        <f>IFERROR(VLOOKUP(AW17,'CRUCE RIESGOS'!$C$10:$D$149,2,FALSE),"")</f>
        <v/>
      </c>
      <c r="AY17" s="12" t="n">
        <v>20.06</v>
      </c>
      <c r="AZ17" s="12">
        <f>IFERROR(VLOOKUP(AY17,'CRUCE RIESGOS'!$C$10:$D$149,2,FALSE),"")</f>
        <v/>
      </c>
      <c r="BA17" s="12" t="n">
        <v>21.06</v>
      </c>
      <c r="BB17" s="12">
        <f>IFERROR(VLOOKUP(BA17,'CRUCE RIESGOS'!$C$10:$D$149,2,FALSE),"")</f>
        <v/>
      </c>
      <c r="BC17" s="12" t="n">
        <v>22.06</v>
      </c>
      <c r="BD17" s="12">
        <f>IFERROR(VLOOKUP(BC17,'CRUCE RIESGOS'!$C$10:$D$149,2,FALSE),"")</f>
        <v/>
      </c>
      <c r="BE17" s="12" t="n">
        <v>23.06</v>
      </c>
      <c r="BF17" s="12">
        <f>IFERROR(VLOOKUP(BE17,'CRUCE RIESGOS'!$C$10:$D$149,2,FALSE),"")</f>
        <v/>
      </c>
      <c r="BG17" s="12" t="n">
        <v>24.06</v>
      </c>
      <c r="BH17" s="12">
        <f>IFERROR(VLOOKUP(BG17,'CRUCE RIESGOS'!$C$10:$D$149,2,FALSE),"")</f>
        <v/>
      </c>
      <c r="BI17" s="12" t="n">
        <v>25.06</v>
      </c>
      <c r="BJ17" s="12">
        <f>IFERROR(VLOOKUP(BI17,'CRUCE RIESGOS'!$C$10:$D$149,2,FALSE),"")</f>
        <v/>
      </c>
    </row>
    <row r="18">
      <c r="N18" s="12">
        <f>IF(N19&lt;&gt;""," -R","")</f>
        <v/>
      </c>
      <c r="P18" s="12">
        <f>IF(P19&lt;&gt;""," -R","")</f>
        <v/>
      </c>
      <c r="R18" s="12">
        <f>IF(R19&lt;&gt;""," -R","")</f>
        <v/>
      </c>
      <c r="T18" s="12">
        <f>IF(T19&lt;&gt;""," -R","")</f>
        <v/>
      </c>
      <c r="V18" s="12">
        <f>IF(V19&lt;&gt;""," -R","")</f>
        <v/>
      </c>
      <c r="X18" s="12">
        <f>IF(X19&lt;&gt;""," -R","")</f>
        <v/>
      </c>
      <c r="Z18" s="12">
        <f>IF(Z19&lt;&gt;""," -R","")</f>
        <v/>
      </c>
      <c r="AB18" s="12">
        <f>IF(AB19&lt;&gt;""," -R","")</f>
        <v/>
      </c>
      <c r="AD18" s="12">
        <f>IF(AD19&lt;&gt;""," -R","")</f>
        <v/>
      </c>
      <c r="AF18" s="12">
        <f>IF(AF19&lt;&gt;""," -R","")</f>
        <v/>
      </c>
      <c r="AH18" s="12">
        <f>IF(AH19&lt;&gt;""," -R","")</f>
        <v/>
      </c>
      <c r="AJ18" s="12">
        <f>IF(AJ19&lt;&gt;""," -R","")</f>
        <v/>
      </c>
      <c r="AL18" s="12">
        <f>IF(AL19&lt;&gt;""," -R","")</f>
        <v/>
      </c>
      <c r="AN18" s="12">
        <f>IF(AN19&lt;&gt;""," -R","")</f>
        <v/>
      </c>
      <c r="AP18" s="12">
        <f>IF(AP19&lt;&gt;""," -R","")</f>
        <v/>
      </c>
      <c r="AR18" s="12">
        <f>IF(AR19&lt;&gt;""," -R","")</f>
        <v/>
      </c>
      <c r="AT18" s="12">
        <f>IF(AT19&lt;&gt;""," -R","")</f>
        <v/>
      </c>
      <c r="AV18" s="12">
        <f>IF(AV19&lt;&gt;""," -R","")</f>
        <v/>
      </c>
      <c r="AX18" s="12">
        <f>IF(AX19&lt;&gt;""," -R","")</f>
        <v/>
      </c>
      <c r="AZ18" s="12">
        <f>IF(AZ19&lt;&gt;""," -R","")</f>
        <v/>
      </c>
      <c r="BB18" s="12">
        <f>IF(BB19&lt;&gt;""," -R","")</f>
        <v/>
      </c>
      <c r="BD18" s="12">
        <f>IF(BD19&lt;&gt;""," -R","")</f>
        <v/>
      </c>
      <c r="BF18" s="12">
        <f>IF(BF19&lt;&gt;""," -R","")</f>
        <v/>
      </c>
      <c r="BH18" s="12">
        <f>IF(BH19&lt;&gt;""," -R","")</f>
        <v/>
      </c>
      <c r="BJ18" s="12">
        <f>IF(BJ19&lt;&gt;""," -R","")</f>
        <v/>
      </c>
    </row>
    <row r="19">
      <c r="M19" s="12" t="n">
        <v>1.07</v>
      </c>
      <c r="N19" s="12">
        <f>IFERROR(VLOOKUP(M19,'CRUCE RIESGOS'!$C$10:$D$149,2,FALSE),"")</f>
        <v/>
      </c>
      <c r="O19" s="12" t="n">
        <v>2.07</v>
      </c>
      <c r="P19" s="12">
        <f>IFERROR(VLOOKUP(O19,'CRUCE RIESGOS'!$C$10:$D$149,2,FALSE),"")</f>
        <v/>
      </c>
      <c r="Q19" s="12" t="n">
        <v>3.07</v>
      </c>
      <c r="R19" s="12">
        <f>IFERROR(VLOOKUP(Q19,'CRUCE RIESGOS'!$C$10:$D$149,2,FALSE),"")</f>
        <v/>
      </c>
      <c r="S19" s="12" t="n">
        <v>4.07</v>
      </c>
      <c r="T19" s="12">
        <f>IFERROR(VLOOKUP(S19,'CRUCE RIESGOS'!$C$10:$D$149,2,FALSE),"")</f>
        <v/>
      </c>
      <c r="U19" s="12" t="n">
        <v>5.07</v>
      </c>
      <c r="V19" s="12">
        <f>IFERROR(VLOOKUP(U19,'CRUCE RIESGOS'!$C$10:$D$149,2,FALSE),"")</f>
        <v/>
      </c>
      <c r="W19" s="12" t="n">
        <v>6.07</v>
      </c>
      <c r="X19" s="12">
        <f>IFERROR(VLOOKUP(W19,'CRUCE RIESGOS'!$C$10:$D$149,2,FALSE),"")</f>
        <v/>
      </c>
      <c r="Y19" s="12" t="n">
        <v>7.07</v>
      </c>
      <c r="Z19" s="12">
        <f>IFERROR(VLOOKUP(Y19,'CRUCE RIESGOS'!$C$10:$D$149,2,FALSE),"")</f>
        <v/>
      </c>
      <c r="AA19" s="12" t="n">
        <v>8.07</v>
      </c>
      <c r="AB19" s="12">
        <f>IFERROR(VLOOKUP(AA19,'CRUCE RIESGOS'!$C$10:$D$149,2,FALSE),"")</f>
        <v/>
      </c>
      <c r="AC19" s="12" t="n">
        <v>9.07</v>
      </c>
      <c r="AD19" s="12">
        <f>IFERROR(VLOOKUP(AC19,'CRUCE RIESGOS'!$C$10:$D$149,2,FALSE),"")</f>
        <v/>
      </c>
      <c r="AE19" s="12" t="n">
        <v>10.07</v>
      </c>
      <c r="AF19" s="12">
        <f>IFERROR(VLOOKUP(AE19,'CRUCE RIESGOS'!$C$10:$D$149,2,FALSE),"")</f>
        <v/>
      </c>
      <c r="AG19" s="12" t="n">
        <v>11.07</v>
      </c>
      <c r="AH19" s="12">
        <f>IFERROR(VLOOKUP(AG19,'CRUCE RIESGOS'!$C$10:$D$149,2,FALSE),"")</f>
        <v/>
      </c>
      <c r="AI19" s="12" t="n">
        <v>12.07</v>
      </c>
      <c r="AJ19" s="12">
        <f>IFERROR(VLOOKUP(AI19,'CRUCE RIESGOS'!$C$10:$D$149,2,FALSE),"")</f>
        <v/>
      </c>
      <c r="AK19" s="12" t="n">
        <v>13.07</v>
      </c>
      <c r="AL19" s="12">
        <f>IFERROR(VLOOKUP(AK19,'CRUCE RIESGOS'!$C$10:$D$149,2,FALSE),"")</f>
        <v/>
      </c>
      <c r="AM19" s="12" t="n">
        <v>14.07</v>
      </c>
      <c r="AN19" s="12">
        <f>IFERROR(VLOOKUP(AM19,'CRUCE RIESGOS'!$C$10:$D$149,2,FALSE),"")</f>
        <v/>
      </c>
      <c r="AO19" s="12" t="n">
        <v>15.07</v>
      </c>
      <c r="AP19" s="12">
        <f>IFERROR(VLOOKUP(AO19,'CRUCE RIESGOS'!$C$10:$D$149,2,FALSE),"")</f>
        <v/>
      </c>
      <c r="AQ19" s="12" t="n">
        <v>16.07</v>
      </c>
      <c r="AR19" s="12">
        <f>IFERROR(VLOOKUP(AQ19,'CRUCE RIESGOS'!$C$10:$D$149,2,FALSE),"")</f>
        <v/>
      </c>
      <c r="AS19" s="12" t="n">
        <v>17.07</v>
      </c>
      <c r="AT19" s="12">
        <f>IFERROR(VLOOKUP(AS19,'CRUCE RIESGOS'!$C$10:$D$149,2,FALSE),"")</f>
        <v/>
      </c>
      <c r="AU19" s="12" t="n">
        <v>18.07</v>
      </c>
      <c r="AV19" s="12">
        <f>IFERROR(VLOOKUP(AU19,'CRUCE RIESGOS'!$C$10:$D$149,2,FALSE),"")</f>
        <v/>
      </c>
      <c r="AW19" s="12" t="n">
        <v>19.07</v>
      </c>
      <c r="AX19" s="12">
        <f>IFERROR(VLOOKUP(AW19,'CRUCE RIESGOS'!$C$10:$D$149,2,FALSE),"")</f>
        <v/>
      </c>
      <c r="AY19" s="12" t="n">
        <v>20.07</v>
      </c>
      <c r="AZ19" s="12">
        <f>IFERROR(VLOOKUP(AY19,'CRUCE RIESGOS'!$C$10:$D$149,2,FALSE),"")</f>
        <v/>
      </c>
      <c r="BA19" s="12" t="n">
        <v>21.07</v>
      </c>
      <c r="BB19" s="12">
        <f>IFERROR(VLOOKUP(BA19,'CRUCE RIESGOS'!$C$10:$D$149,2,FALSE),"")</f>
        <v/>
      </c>
      <c r="BC19" s="12" t="n">
        <v>22.07</v>
      </c>
      <c r="BD19" s="12">
        <f>IFERROR(VLOOKUP(BC19,'CRUCE RIESGOS'!$C$10:$D$149,2,FALSE),"")</f>
        <v/>
      </c>
      <c r="BE19" s="12" t="n">
        <v>23.07</v>
      </c>
      <c r="BF19" s="12">
        <f>IFERROR(VLOOKUP(BE19,'CRUCE RIESGOS'!$C$10:$D$149,2,FALSE),"")</f>
        <v/>
      </c>
      <c r="BG19" s="12" t="n">
        <v>24.07</v>
      </c>
      <c r="BH19" s="12">
        <f>IFERROR(VLOOKUP(BG19,'CRUCE RIESGOS'!$C$10:$D$149,2,FALSE),"")</f>
        <v/>
      </c>
      <c r="BI19" s="12" t="n">
        <v>25.07</v>
      </c>
      <c r="BJ19" s="12">
        <f>IFERROR(VLOOKUP(BI19,'CRUCE RIESGOS'!$C$10:$D$149,2,FALSE),"")</f>
        <v/>
      </c>
    </row>
    <row r="20">
      <c r="N20" s="12">
        <f>IF(N21&lt;&gt;""," -R","")</f>
        <v/>
      </c>
      <c r="P20" s="12">
        <f>IF(P21&lt;&gt;""," -R","")</f>
        <v/>
      </c>
      <c r="R20" s="12">
        <f>IF(R21&lt;&gt;""," -R","")</f>
        <v/>
      </c>
      <c r="T20" s="12">
        <f>IF(T21&lt;&gt;""," -R","")</f>
        <v/>
      </c>
      <c r="V20" s="12">
        <f>IF(V21&lt;&gt;""," -R","")</f>
        <v/>
      </c>
      <c r="X20" s="12">
        <f>IF(X21&lt;&gt;""," -R","")</f>
        <v/>
      </c>
      <c r="Z20" s="12">
        <f>IF(Z21&lt;&gt;""," -R","")</f>
        <v/>
      </c>
      <c r="AB20" s="12">
        <f>IF(AB21&lt;&gt;""," -R","")</f>
        <v/>
      </c>
      <c r="AD20" s="12">
        <f>IF(AD21&lt;&gt;""," -R","")</f>
        <v/>
      </c>
      <c r="AF20" s="12">
        <f>IF(AF21&lt;&gt;""," -R","")</f>
        <v/>
      </c>
      <c r="AH20" s="12">
        <f>IF(AH21&lt;&gt;""," -R","")</f>
        <v/>
      </c>
      <c r="AJ20" s="12">
        <f>IF(AJ21&lt;&gt;""," -R","")</f>
        <v/>
      </c>
      <c r="AL20" s="12">
        <f>IF(AL21&lt;&gt;""," -R","")</f>
        <v/>
      </c>
      <c r="AN20" s="12">
        <f>IF(AN21&lt;&gt;""," -R","")</f>
        <v/>
      </c>
      <c r="AP20" s="12">
        <f>IF(AP21&lt;&gt;""," -R","")</f>
        <v/>
      </c>
      <c r="AR20" s="12">
        <f>IF(AR21&lt;&gt;""," -R","")</f>
        <v/>
      </c>
      <c r="AT20" s="12">
        <f>IF(AT21&lt;&gt;""," -R","")</f>
        <v/>
      </c>
      <c r="AV20" s="12">
        <f>IF(AV21&lt;&gt;""," -R","")</f>
        <v/>
      </c>
      <c r="AX20" s="12">
        <f>IF(AX21&lt;&gt;""," -R","")</f>
        <v/>
      </c>
      <c r="AZ20" s="12">
        <f>IF(AZ21&lt;&gt;""," -R","")</f>
        <v/>
      </c>
      <c r="BB20" s="12">
        <f>IF(BB21&lt;&gt;""," -R","")</f>
        <v/>
      </c>
      <c r="BD20" s="12">
        <f>IF(BD21&lt;&gt;""," -R","")</f>
        <v/>
      </c>
      <c r="BF20" s="12">
        <f>IF(BF21&lt;&gt;""," -R","")</f>
        <v/>
      </c>
      <c r="BH20" s="12">
        <f>IF(BH21&lt;&gt;""," -R","")</f>
        <v/>
      </c>
      <c r="BJ20" s="12">
        <f>IF(BJ21&lt;&gt;""," -R","")</f>
        <v/>
      </c>
    </row>
    <row r="21">
      <c r="M21" s="12" t="n">
        <v>1.08</v>
      </c>
      <c r="N21" s="12">
        <f>IFERROR(VLOOKUP(M21,'CRUCE RIESGOS'!$C$10:$D$149,2,FALSE),"")</f>
        <v/>
      </c>
      <c r="O21" s="12" t="n">
        <v>2.08</v>
      </c>
      <c r="P21" s="12">
        <f>IFERROR(VLOOKUP(O21,'CRUCE RIESGOS'!$C$10:$D$149,2,FALSE),"")</f>
        <v/>
      </c>
      <c r="Q21" s="12" t="n">
        <v>3.08</v>
      </c>
      <c r="R21" s="12">
        <f>IFERROR(VLOOKUP(Q21,'CRUCE RIESGOS'!$C$10:$D$149,2,FALSE),"")</f>
        <v/>
      </c>
      <c r="S21" s="12" t="n">
        <v>4.08</v>
      </c>
      <c r="T21" s="12">
        <f>IFERROR(VLOOKUP(S21,'CRUCE RIESGOS'!$C$10:$D$149,2,FALSE),"")</f>
        <v/>
      </c>
      <c r="U21" s="12" t="n">
        <v>5.08</v>
      </c>
      <c r="V21" s="12">
        <f>IFERROR(VLOOKUP(U21,'CRUCE RIESGOS'!$C$10:$D$149,2,FALSE),"")</f>
        <v/>
      </c>
      <c r="W21" s="12" t="n">
        <v>6.08</v>
      </c>
      <c r="X21" s="12">
        <f>IFERROR(VLOOKUP(W21,'CRUCE RIESGOS'!$C$10:$D$149,2,FALSE),"")</f>
        <v/>
      </c>
      <c r="Y21" s="12" t="n">
        <v>7.08</v>
      </c>
      <c r="Z21" s="12">
        <f>IFERROR(VLOOKUP(Y21,'CRUCE RIESGOS'!$C$10:$D$149,2,FALSE),"")</f>
        <v/>
      </c>
      <c r="AA21" s="12" t="n">
        <v>8.08</v>
      </c>
      <c r="AB21" s="12">
        <f>IFERROR(VLOOKUP(AA21,'CRUCE RIESGOS'!$C$10:$D$149,2,FALSE),"")</f>
        <v/>
      </c>
      <c r="AC21" s="12" t="n">
        <v>9.08</v>
      </c>
      <c r="AD21" s="12">
        <f>IFERROR(VLOOKUP(AC21,'CRUCE RIESGOS'!$C$10:$D$149,2,FALSE),"")</f>
        <v/>
      </c>
      <c r="AE21" s="12" t="n">
        <v>10.08</v>
      </c>
      <c r="AF21" s="12">
        <f>IFERROR(VLOOKUP(AE21,'CRUCE RIESGOS'!$C$10:$D$149,2,FALSE),"")</f>
        <v/>
      </c>
      <c r="AG21" s="12" t="n">
        <v>11.08</v>
      </c>
      <c r="AH21" s="12">
        <f>IFERROR(VLOOKUP(AG21,'CRUCE RIESGOS'!$C$10:$D$149,2,FALSE),"")</f>
        <v/>
      </c>
      <c r="AI21" s="12" t="n">
        <v>12.08</v>
      </c>
      <c r="AJ21" s="12">
        <f>IFERROR(VLOOKUP(AI21,'CRUCE RIESGOS'!$C$10:$D$149,2,FALSE),"")</f>
        <v/>
      </c>
      <c r="AK21" s="12" t="n">
        <v>13.08</v>
      </c>
      <c r="AL21" s="12">
        <f>IFERROR(VLOOKUP(AK21,'CRUCE RIESGOS'!$C$10:$D$149,2,FALSE),"")</f>
        <v/>
      </c>
      <c r="AM21" s="12" t="n">
        <v>14.08</v>
      </c>
      <c r="AN21" s="12">
        <f>IFERROR(VLOOKUP(AM21,'CRUCE RIESGOS'!$C$10:$D$149,2,FALSE),"")</f>
        <v/>
      </c>
      <c r="AO21" s="12" t="n">
        <v>15.08</v>
      </c>
      <c r="AP21" s="12">
        <f>IFERROR(VLOOKUP(AO21,'CRUCE RIESGOS'!$C$10:$D$149,2,FALSE),"")</f>
        <v/>
      </c>
      <c r="AQ21" s="12" t="n">
        <v>16.08</v>
      </c>
      <c r="AR21" s="12">
        <f>IFERROR(VLOOKUP(AQ21,'CRUCE RIESGOS'!$C$10:$D$149,2,FALSE),"")</f>
        <v/>
      </c>
      <c r="AS21" s="12" t="n">
        <v>17.08</v>
      </c>
      <c r="AT21" s="12">
        <f>IFERROR(VLOOKUP(AS21,'CRUCE RIESGOS'!$C$10:$D$149,2,FALSE),"")</f>
        <v/>
      </c>
      <c r="AU21" s="12" t="n">
        <v>18.08</v>
      </c>
      <c r="AV21" s="12">
        <f>IFERROR(VLOOKUP(AU21,'CRUCE RIESGOS'!$C$10:$D$149,2,FALSE),"")</f>
        <v/>
      </c>
      <c r="AW21" s="12" t="n">
        <v>19.08</v>
      </c>
      <c r="AX21" s="12">
        <f>IFERROR(VLOOKUP(AW21,'CRUCE RIESGOS'!$C$10:$D$149,2,FALSE),"")</f>
        <v/>
      </c>
      <c r="AY21" s="12" t="n">
        <v>20.08</v>
      </c>
      <c r="AZ21" s="12">
        <f>IFERROR(VLOOKUP(AY21,'CRUCE RIESGOS'!$C$10:$D$149,2,FALSE),"")</f>
        <v/>
      </c>
      <c r="BA21" s="12" t="n">
        <v>21.08</v>
      </c>
      <c r="BB21" s="12">
        <f>IFERROR(VLOOKUP(BA21,'CRUCE RIESGOS'!$C$10:$D$149,2,FALSE),"")</f>
        <v/>
      </c>
      <c r="BC21" s="12" t="n">
        <v>22.08</v>
      </c>
      <c r="BD21" s="12">
        <f>IFERROR(VLOOKUP(BC21,'CRUCE RIESGOS'!$C$10:$D$149,2,FALSE),"")</f>
        <v/>
      </c>
      <c r="BE21" s="12" t="n">
        <v>23.08</v>
      </c>
      <c r="BF21" s="12">
        <f>IFERROR(VLOOKUP(BE21,'CRUCE RIESGOS'!$C$10:$D$149,2,FALSE),"")</f>
        <v/>
      </c>
      <c r="BG21" s="12" t="n">
        <v>24.08</v>
      </c>
      <c r="BH21" s="12">
        <f>IFERROR(VLOOKUP(BG21,'CRUCE RIESGOS'!$C$10:$D$149,2,FALSE),"")</f>
        <v/>
      </c>
      <c r="BI21" s="12" t="n">
        <v>25.08</v>
      </c>
      <c r="BJ21" s="12">
        <f>IFERROR(VLOOKUP(BI21,'CRUCE RIESGOS'!$C$10:$D$149,2,FALSE),"")</f>
        <v/>
      </c>
    </row>
    <row r="22">
      <c r="N22" s="12">
        <f>IF(N23&lt;&gt;""," -R","")</f>
        <v/>
      </c>
      <c r="P22" s="12">
        <f>IF(P23&lt;&gt;""," -R","")</f>
        <v/>
      </c>
      <c r="R22" s="12">
        <f>IF(R23&lt;&gt;""," -R","")</f>
        <v/>
      </c>
      <c r="T22" s="12">
        <f>IF(T23&lt;&gt;""," -R","")</f>
        <v/>
      </c>
      <c r="V22" s="12">
        <f>IF(V23&lt;&gt;""," -R","")</f>
        <v/>
      </c>
      <c r="X22" s="12">
        <f>IF(X23&lt;&gt;""," -R","")</f>
        <v/>
      </c>
      <c r="Z22" s="12">
        <f>IF(Z23&lt;&gt;""," -R","")</f>
        <v/>
      </c>
      <c r="AB22" s="12">
        <f>IF(AB23&lt;&gt;""," -R","")</f>
        <v/>
      </c>
      <c r="AD22" s="12">
        <f>IF(AD23&lt;&gt;""," -R","")</f>
        <v/>
      </c>
      <c r="AF22" s="12">
        <f>IF(AF23&lt;&gt;""," -R","")</f>
        <v/>
      </c>
      <c r="AH22" s="12">
        <f>IF(AH23&lt;&gt;""," -R","")</f>
        <v/>
      </c>
      <c r="AJ22" s="12">
        <f>IF(AJ23&lt;&gt;""," -R","")</f>
        <v/>
      </c>
      <c r="AL22" s="12">
        <f>IF(AL23&lt;&gt;""," -R","")</f>
        <v/>
      </c>
      <c r="AN22" s="12">
        <f>IF(AN23&lt;&gt;""," -R","")</f>
        <v/>
      </c>
      <c r="AP22" s="12">
        <f>IF(AP23&lt;&gt;""," -R","")</f>
        <v/>
      </c>
      <c r="AR22" s="12">
        <f>IF(AR23&lt;&gt;""," -R","")</f>
        <v/>
      </c>
      <c r="AT22" s="12">
        <f>IF(AT23&lt;&gt;""," -R","")</f>
        <v/>
      </c>
      <c r="AV22" s="12">
        <f>IF(AV23&lt;&gt;""," -R","")</f>
        <v/>
      </c>
      <c r="AX22" s="12">
        <f>IF(AX23&lt;&gt;""," -R","")</f>
        <v/>
      </c>
      <c r="AZ22" s="12">
        <f>IF(AZ23&lt;&gt;""," -R","")</f>
        <v/>
      </c>
      <c r="BB22" s="12">
        <f>IF(BB23&lt;&gt;""," -R","")</f>
        <v/>
      </c>
      <c r="BD22" s="12">
        <f>IF(BD23&lt;&gt;""," -R","")</f>
        <v/>
      </c>
      <c r="BF22" s="12">
        <f>IF(BF23&lt;&gt;""," -R","")</f>
        <v/>
      </c>
      <c r="BH22" s="12">
        <f>IF(BH23&lt;&gt;""," -R","")</f>
        <v/>
      </c>
      <c r="BJ22" s="12">
        <f>IF(BJ23&lt;&gt;""," -R","")</f>
        <v/>
      </c>
    </row>
    <row r="23">
      <c r="M23" s="12" t="n">
        <v>1.09</v>
      </c>
      <c r="N23" s="12">
        <f>IFERROR(VLOOKUP(M23,'CRUCE RIESGOS'!$C$10:$D$149,2,FALSE),"")</f>
        <v/>
      </c>
      <c r="O23" s="12" t="n">
        <v>2.09</v>
      </c>
      <c r="P23" s="12">
        <f>IFERROR(VLOOKUP(O23,'CRUCE RIESGOS'!$C$10:$D$149,2,FALSE),"")</f>
        <v/>
      </c>
      <c r="Q23" s="12" t="n">
        <v>3.09</v>
      </c>
      <c r="R23" s="12">
        <f>IFERROR(VLOOKUP(Q23,'CRUCE RIESGOS'!$C$10:$D$149,2,FALSE),"")</f>
        <v/>
      </c>
      <c r="S23" s="12" t="n">
        <v>4.09</v>
      </c>
      <c r="T23" s="12">
        <f>IFERROR(VLOOKUP(S23,'CRUCE RIESGOS'!$C$10:$D$149,2,FALSE),"")</f>
        <v/>
      </c>
      <c r="U23" s="12" t="n">
        <v>5.09</v>
      </c>
      <c r="V23" s="12">
        <f>IFERROR(VLOOKUP(U23,'CRUCE RIESGOS'!$C$10:$D$149,2,FALSE),"")</f>
        <v/>
      </c>
      <c r="W23" s="12" t="n">
        <v>6.09</v>
      </c>
      <c r="X23" s="12">
        <f>IFERROR(VLOOKUP(W23,'CRUCE RIESGOS'!$C$10:$D$149,2,FALSE),"")</f>
        <v/>
      </c>
      <c r="Y23" s="12" t="n">
        <v>7.09</v>
      </c>
      <c r="Z23" s="12">
        <f>IFERROR(VLOOKUP(Y23,'CRUCE RIESGOS'!$C$10:$D$149,2,FALSE),"")</f>
        <v/>
      </c>
      <c r="AA23" s="12" t="n">
        <v>8.09</v>
      </c>
      <c r="AB23" s="12">
        <f>IFERROR(VLOOKUP(AA23,'CRUCE RIESGOS'!$C$10:$D$149,2,FALSE),"")</f>
        <v/>
      </c>
      <c r="AC23" s="12" t="n">
        <v>9.09</v>
      </c>
      <c r="AD23" s="12">
        <f>IFERROR(VLOOKUP(AC23,'CRUCE RIESGOS'!$C$10:$D$149,2,FALSE),"")</f>
        <v/>
      </c>
      <c r="AE23" s="12" t="n">
        <v>10.09</v>
      </c>
      <c r="AF23" s="12">
        <f>IFERROR(VLOOKUP(AE23,'CRUCE RIESGOS'!$C$10:$D$149,2,FALSE),"")</f>
        <v/>
      </c>
      <c r="AG23" s="12" t="n">
        <v>11.09</v>
      </c>
      <c r="AH23" s="12">
        <f>IFERROR(VLOOKUP(AG23,'CRUCE RIESGOS'!$C$10:$D$149,2,FALSE),"")</f>
        <v/>
      </c>
      <c r="AI23" s="12" t="n">
        <v>12.09</v>
      </c>
      <c r="AJ23" s="12">
        <f>IFERROR(VLOOKUP(AI23,'CRUCE RIESGOS'!$C$10:$D$149,2,FALSE),"")</f>
        <v/>
      </c>
      <c r="AK23" s="12" t="n">
        <v>13.09</v>
      </c>
      <c r="AL23" s="12">
        <f>IFERROR(VLOOKUP(AK23,'CRUCE RIESGOS'!$C$10:$D$149,2,FALSE),"")</f>
        <v/>
      </c>
      <c r="AM23" s="12" t="n">
        <v>14.09</v>
      </c>
      <c r="AN23" s="12">
        <f>IFERROR(VLOOKUP(AM23,'CRUCE RIESGOS'!$C$10:$D$149,2,FALSE),"")</f>
        <v/>
      </c>
      <c r="AO23" s="12" t="n">
        <v>15.09</v>
      </c>
      <c r="AP23" s="12">
        <f>IFERROR(VLOOKUP(AO23,'CRUCE RIESGOS'!$C$10:$D$149,2,FALSE),"")</f>
        <v/>
      </c>
      <c r="AQ23" s="12" t="n">
        <v>16.09</v>
      </c>
      <c r="AR23" s="12">
        <f>IFERROR(VLOOKUP(AQ23,'CRUCE RIESGOS'!$C$10:$D$149,2,FALSE),"")</f>
        <v/>
      </c>
      <c r="AS23" s="12" t="n">
        <v>17.09</v>
      </c>
      <c r="AT23" s="12">
        <f>IFERROR(VLOOKUP(AS23,'CRUCE RIESGOS'!$C$10:$D$149,2,FALSE),"")</f>
        <v/>
      </c>
      <c r="AU23" s="12" t="n">
        <v>18.09</v>
      </c>
      <c r="AV23" s="12">
        <f>IFERROR(VLOOKUP(AU23,'CRUCE RIESGOS'!$C$10:$D$149,2,FALSE),"")</f>
        <v/>
      </c>
      <c r="AW23" s="12" t="n">
        <v>19.09</v>
      </c>
      <c r="AX23" s="12">
        <f>IFERROR(VLOOKUP(AW23,'CRUCE RIESGOS'!$C$10:$D$149,2,FALSE),"")</f>
        <v/>
      </c>
      <c r="AY23" s="12" t="n">
        <v>20.09</v>
      </c>
      <c r="AZ23" s="12">
        <f>IFERROR(VLOOKUP(AY23,'CRUCE RIESGOS'!$C$10:$D$149,2,FALSE),"")</f>
        <v/>
      </c>
      <c r="BA23" s="12" t="n">
        <v>21.09</v>
      </c>
      <c r="BB23" s="12">
        <f>IFERROR(VLOOKUP(BA23,'CRUCE RIESGOS'!$C$10:$D$149,2,FALSE),"")</f>
        <v/>
      </c>
      <c r="BC23" s="12" t="n">
        <v>22.09</v>
      </c>
      <c r="BD23" s="12">
        <f>IFERROR(VLOOKUP(BC23,'CRUCE RIESGOS'!$C$10:$D$149,2,FALSE),"")</f>
        <v/>
      </c>
      <c r="BE23" s="12" t="n">
        <v>23.09</v>
      </c>
      <c r="BF23" s="12">
        <f>IFERROR(VLOOKUP(BE23,'CRUCE RIESGOS'!$C$10:$D$149,2,FALSE),"")</f>
        <v/>
      </c>
      <c r="BG23" s="12" t="n">
        <v>24.09</v>
      </c>
      <c r="BH23" s="12">
        <f>IFERROR(VLOOKUP(BG23,'CRUCE RIESGOS'!$C$10:$D$149,2,FALSE),"")</f>
        <v/>
      </c>
      <c r="BI23" s="12" t="n">
        <v>25.09</v>
      </c>
      <c r="BJ23" s="12">
        <f>IFERROR(VLOOKUP(BI23,'CRUCE RIESGOS'!$C$10:$D$149,2,FALSE),"")</f>
        <v/>
      </c>
    </row>
    <row r="24">
      <c r="N24" s="12">
        <f>IF(N25&lt;&gt;""," -R","")</f>
        <v/>
      </c>
      <c r="P24" s="12">
        <f>IF(P25&lt;&gt;""," -R","")</f>
        <v/>
      </c>
      <c r="R24" s="12">
        <f>IF(R25&lt;&gt;""," -R","")</f>
        <v/>
      </c>
      <c r="T24" s="12">
        <f>IF(T25&lt;&gt;""," -R","")</f>
        <v/>
      </c>
      <c r="V24" s="12">
        <f>IF(V25&lt;&gt;""," -R","")</f>
        <v/>
      </c>
      <c r="X24" s="12">
        <f>IF(X25&lt;&gt;""," -R","")</f>
        <v/>
      </c>
      <c r="Z24" s="12">
        <f>IF(Z25&lt;&gt;""," -R","")</f>
        <v/>
      </c>
      <c r="AB24" s="12">
        <f>IF(AB25&lt;&gt;""," -R","")</f>
        <v/>
      </c>
      <c r="AD24" s="12">
        <f>IF(AD25&lt;&gt;""," -R","")</f>
        <v/>
      </c>
      <c r="AF24" s="12">
        <f>IF(AF25&lt;&gt;""," -R","")</f>
        <v/>
      </c>
      <c r="AH24" s="12">
        <f>IF(AH25&lt;&gt;""," -R","")</f>
        <v/>
      </c>
      <c r="AJ24" s="12">
        <f>IF(AJ25&lt;&gt;""," -R","")</f>
        <v/>
      </c>
      <c r="AL24" s="12">
        <f>IF(AL25&lt;&gt;""," -R","")</f>
        <v/>
      </c>
      <c r="AN24" s="12">
        <f>IF(AN25&lt;&gt;""," -R","")</f>
        <v/>
      </c>
      <c r="AP24" s="12">
        <f>IF(AP25&lt;&gt;""," -R","")</f>
        <v/>
      </c>
      <c r="AR24" s="12">
        <f>IF(AR25&lt;&gt;""," -R","")</f>
        <v/>
      </c>
      <c r="AT24" s="12">
        <f>IF(AT25&lt;&gt;""," -R","")</f>
        <v/>
      </c>
      <c r="AV24" s="12">
        <f>IF(AV25&lt;&gt;""," -R","")</f>
        <v/>
      </c>
      <c r="AX24" s="12">
        <f>IF(AX25&lt;&gt;""," -R","")</f>
        <v/>
      </c>
      <c r="AZ24" s="12">
        <f>IF(AZ25&lt;&gt;""," -R","")</f>
        <v/>
      </c>
      <c r="BB24" s="12">
        <f>IF(BB25&lt;&gt;""," -R","")</f>
        <v/>
      </c>
      <c r="BD24" s="12">
        <f>IF(BD25&lt;&gt;""," -R","")</f>
        <v/>
      </c>
      <c r="BF24" s="12">
        <f>IF(BF25&lt;&gt;""," -R","")</f>
        <v/>
      </c>
      <c r="BH24" s="12">
        <f>IF(BH25&lt;&gt;""," -R","")</f>
        <v/>
      </c>
      <c r="BJ24" s="12">
        <f>IF(BJ25&lt;&gt;""," -R","")</f>
        <v/>
      </c>
    </row>
    <row r="25">
      <c r="M25" s="12" t="n">
        <v>1.1</v>
      </c>
      <c r="N25" s="12">
        <f>IFERROR(VLOOKUP(M25,'CRUCE RIESGOS'!$C$10:$D$149,2,FALSE),"")</f>
        <v/>
      </c>
      <c r="O25" s="12" t="n">
        <v>2.1</v>
      </c>
      <c r="P25" s="12">
        <f>IFERROR(VLOOKUP(O25,'CRUCE RIESGOS'!$C$10:$D$149,2,FALSE),"")</f>
        <v/>
      </c>
      <c r="Q25" s="12" t="n">
        <v>3.1</v>
      </c>
      <c r="R25" s="12">
        <f>IFERROR(VLOOKUP(Q25,'CRUCE RIESGOS'!$C$10:$D$149,2,FALSE),"")</f>
        <v/>
      </c>
      <c r="S25" s="12" t="n">
        <v>4.1</v>
      </c>
      <c r="T25" s="12">
        <f>IFERROR(VLOOKUP(S25,'CRUCE RIESGOS'!$C$10:$D$149,2,FALSE),"")</f>
        <v/>
      </c>
      <c r="U25" s="12" t="n">
        <v>5.1</v>
      </c>
      <c r="V25" s="12">
        <f>IFERROR(VLOOKUP(U25,'CRUCE RIESGOS'!$C$10:$D$149,2,FALSE),"")</f>
        <v/>
      </c>
      <c r="W25" s="12" t="n">
        <v>6.1</v>
      </c>
      <c r="X25" s="12">
        <f>IFERROR(VLOOKUP(W25,'CRUCE RIESGOS'!$C$10:$D$149,2,FALSE),"")</f>
        <v/>
      </c>
      <c r="Y25" s="12" t="n">
        <v>7.1</v>
      </c>
      <c r="Z25" s="12">
        <f>IFERROR(VLOOKUP(Y25,'CRUCE RIESGOS'!$C$10:$D$149,2,FALSE),"")</f>
        <v/>
      </c>
      <c r="AA25" s="12" t="n">
        <v>8.1</v>
      </c>
      <c r="AB25" s="12">
        <f>IFERROR(VLOOKUP(AA25,'CRUCE RIESGOS'!$C$10:$D$149,2,FALSE),"")</f>
        <v/>
      </c>
      <c r="AC25" s="12" t="n">
        <v>9.1</v>
      </c>
      <c r="AD25" s="12">
        <f>IFERROR(VLOOKUP(AC25,'CRUCE RIESGOS'!$C$10:$D$149,2,FALSE),"")</f>
        <v/>
      </c>
      <c r="AE25" s="12" t="n">
        <v>10.1</v>
      </c>
      <c r="AF25" s="12">
        <f>IFERROR(VLOOKUP(AE25,'CRUCE RIESGOS'!$C$10:$D$149,2,FALSE),"")</f>
        <v/>
      </c>
      <c r="AG25" s="12" t="n">
        <v>11.1</v>
      </c>
      <c r="AH25" s="12">
        <f>IFERROR(VLOOKUP(AG25,'CRUCE RIESGOS'!$C$10:$D$149,2,FALSE),"")</f>
        <v/>
      </c>
      <c r="AI25" s="12" t="n">
        <v>12.1</v>
      </c>
      <c r="AJ25" s="12">
        <f>IFERROR(VLOOKUP(AI25,'CRUCE RIESGOS'!$C$10:$D$149,2,FALSE),"")</f>
        <v/>
      </c>
      <c r="AK25" s="12" t="n">
        <v>13.1</v>
      </c>
      <c r="AL25" s="12">
        <f>IFERROR(VLOOKUP(AK25,'CRUCE RIESGOS'!$C$10:$D$149,2,FALSE),"")</f>
        <v/>
      </c>
      <c r="AM25" s="12" t="n">
        <v>14.1</v>
      </c>
      <c r="AN25" s="12">
        <f>IFERROR(VLOOKUP(AM25,'CRUCE RIESGOS'!$C$10:$D$149,2,FALSE),"")</f>
        <v/>
      </c>
      <c r="AO25" s="12" t="n">
        <v>15.1</v>
      </c>
      <c r="AP25" s="12">
        <f>IFERROR(VLOOKUP(AO25,'CRUCE RIESGOS'!$C$10:$D$149,2,FALSE),"")</f>
        <v/>
      </c>
      <c r="AQ25" s="12" t="n">
        <v>16.1</v>
      </c>
      <c r="AR25" s="12">
        <f>IFERROR(VLOOKUP(AQ25,'CRUCE RIESGOS'!$C$10:$D$149,2,FALSE),"")</f>
        <v/>
      </c>
      <c r="AS25" s="12" t="n">
        <v>17.1</v>
      </c>
      <c r="AT25" s="12">
        <f>IFERROR(VLOOKUP(AS25,'CRUCE RIESGOS'!$C$10:$D$149,2,FALSE),"")</f>
        <v/>
      </c>
      <c r="AU25" s="12" t="n">
        <v>18.1</v>
      </c>
      <c r="AV25" s="12">
        <f>IFERROR(VLOOKUP(AU25,'CRUCE RIESGOS'!$C$10:$D$149,2,FALSE),"")</f>
        <v/>
      </c>
      <c r="AW25" s="12" t="n">
        <v>19.1</v>
      </c>
      <c r="AX25" s="12">
        <f>IFERROR(VLOOKUP(AW25,'CRUCE RIESGOS'!$C$10:$D$149,2,FALSE),"")</f>
        <v/>
      </c>
      <c r="AY25" s="12" t="n">
        <v>20.1</v>
      </c>
      <c r="AZ25" s="12">
        <f>IFERROR(VLOOKUP(AY25,'CRUCE RIESGOS'!$C$10:$D$149,2,FALSE),"")</f>
        <v/>
      </c>
      <c r="BA25" s="12" t="n">
        <v>21.1</v>
      </c>
      <c r="BB25" s="12">
        <f>IFERROR(VLOOKUP(BA25,'CRUCE RIESGOS'!$C$10:$D$149,2,FALSE),"")</f>
        <v/>
      </c>
      <c r="BC25" s="12" t="n">
        <v>22.1</v>
      </c>
      <c r="BD25" s="12">
        <f>IFERROR(VLOOKUP(BC25,'CRUCE RIESGOS'!$C$10:$D$149,2,FALSE),"")</f>
        <v/>
      </c>
      <c r="BE25" s="12" t="n">
        <v>23.1</v>
      </c>
      <c r="BF25" s="12">
        <f>IFERROR(VLOOKUP(BE25,'CRUCE RIESGOS'!$C$10:$D$149,2,FALSE),"")</f>
        <v/>
      </c>
      <c r="BG25" s="12" t="n">
        <v>24.1</v>
      </c>
      <c r="BH25" s="12">
        <f>IFERROR(VLOOKUP(BG25,'CRUCE RIESGOS'!$C$10:$D$149,2,FALSE),"")</f>
        <v/>
      </c>
      <c r="BI25" s="12" t="n">
        <v>25.1</v>
      </c>
      <c r="BJ25" s="12">
        <f>IFERROR(VLOOKUP(BI25,'CRUCE RIESGOS'!$C$10:$D$149,2,FALSE),"")</f>
        <v/>
      </c>
    </row>
    <row r="26">
      <c r="N26" s="12">
        <f>IF(N27&lt;&gt;""," -R","")</f>
        <v/>
      </c>
      <c r="P26" s="12">
        <f>IF(P27&lt;&gt;""," -R","")</f>
        <v/>
      </c>
      <c r="R26" s="12">
        <f>IF(R27&lt;&gt;""," -R","")</f>
        <v/>
      </c>
      <c r="T26" s="12">
        <f>IF(T27&lt;&gt;""," -R","")</f>
        <v/>
      </c>
      <c r="V26" s="12">
        <f>IF(V27&lt;&gt;""," -R","")</f>
        <v/>
      </c>
      <c r="X26" s="12">
        <f>IF(X27&lt;&gt;""," -R","")</f>
        <v/>
      </c>
      <c r="Z26" s="12">
        <f>IF(Z27&lt;&gt;""," -R","")</f>
        <v/>
      </c>
      <c r="AB26" s="12">
        <f>IF(AB27&lt;&gt;""," -R","")</f>
        <v/>
      </c>
      <c r="AD26" s="12">
        <f>IF(AD27&lt;&gt;""," -R","")</f>
        <v/>
      </c>
      <c r="AF26" s="12">
        <f>IF(AF27&lt;&gt;""," -R","")</f>
        <v/>
      </c>
      <c r="AH26" s="12">
        <f>IF(AH27&lt;&gt;""," -R","")</f>
        <v/>
      </c>
      <c r="AJ26" s="12">
        <f>IF(AJ27&lt;&gt;""," -R","")</f>
        <v/>
      </c>
      <c r="AL26" s="12">
        <f>IF(AL27&lt;&gt;""," -R","")</f>
        <v/>
      </c>
      <c r="AN26" s="12">
        <f>IF(AN27&lt;&gt;""," -R","")</f>
        <v/>
      </c>
      <c r="AP26" s="12">
        <f>IF(AP27&lt;&gt;""," -R","")</f>
        <v/>
      </c>
      <c r="AR26" s="12">
        <f>IF(AR27&lt;&gt;""," -R","")</f>
        <v/>
      </c>
      <c r="AT26" s="12">
        <f>IF(AT27&lt;&gt;""," -R","")</f>
        <v/>
      </c>
      <c r="AV26" s="12">
        <f>IF(AV27&lt;&gt;""," -R","")</f>
        <v/>
      </c>
      <c r="AX26" s="12">
        <f>IF(AX27&lt;&gt;""," -R","")</f>
        <v/>
      </c>
      <c r="AZ26" s="12">
        <f>IF(AZ27&lt;&gt;""," -R","")</f>
        <v/>
      </c>
      <c r="BB26" s="12">
        <f>IF(BB27&lt;&gt;""," -R","")</f>
        <v/>
      </c>
      <c r="BD26" s="12">
        <f>IF(BD27&lt;&gt;""," -R","")</f>
        <v/>
      </c>
      <c r="BF26" s="12">
        <f>IF(BF27&lt;&gt;""," -R","")</f>
        <v/>
      </c>
      <c r="BH26" s="12">
        <f>IF(BH27&lt;&gt;""," -R","")</f>
        <v/>
      </c>
      <c r="BJ26" s="12">
        <f>IF(BJ27&lt;&gt;""," -R","")</f>
        <v/>
      </c>
    </row>
    <row r="27">
      <c r="M27" s="12" t="n">
        <v>1.11</v>
      </c>
      <c r="N27" s="12">
        <f>IFERROR(VLOOKUP(M27,'CRUCE RIESGOS'!$C$10:$D$149,2,FALSE),"")</f>
        <v/>
      </c>
      <c r="O27" s="12" t="n">
        <v>2.11</v>
      </c>
      <c r="P27" s="12">
        <f>IFERROR(VLOOKUP(O27,'CRUCE RIESGOS'!$C$10:$D$149,2,FALSE),"")</f>
        <v/>
      </c>
      <c r="Q27" s="12" t="n">
        <v>3.11</v>
      </c>
      <c r="R27" s="12">
        <f>IFERROR(VLOOKUP(Q27,'CRUCE RIESGOS'!$C$10:$D$149,2,FALSE),"")</f>
        <v/>
      </c>
      <c r="S27" s="12" t="n">
        <v>4.11</v>
      </c>
      <c r="T27" s="12">
        <f>IFERROR(VLOOKUP(S27,'CRUCE RIESGOS'!$C$10:$D$149,2,FALSE),"")</f>
        <v/>
      </c>
      <c r="U27" s="12" t="n">
        <v>5.11</v>
      </c>
      <c r="V27" s="12">
        <f>IFERROR(VLOOKUP(U27,'CRUCE RIESGOS'!$C$10:$D$149,2,FALSE),"")</f>
        <v/>
      </c>
      <c r="W27" s="12" t="n">
        <v>6.11</v>
      </c>
      <c r="X27" s="12">
        <f>IFERROR(VLOOKUP(W27,'CRUCE RIESGOS'!$C$10:$D$149,2,FALSE),"")</f>
        <v/>
      </c>
      <c r="Y27" s="12" t="n">
        <v>7.11</v>
      </c>
      <c r="Z27" s="12">
        <f>IFERROR(VLOOKUP(Y27,'CRUCE RIESGOS'!$C$10:$D$149,2,FALSE),"")</f>
        <v/>
      </c>
      <c r="AA27" s="12" t="n">
        <v>8.109999999999999</v>
      </c>
      <c r="AB27" s="12">
        <f>IFERROR(VLOOKUP(AA27,'CRUCE RIESGOS'!$C$10:$D$149,2,FALSE),"")</f>
        <v/>
      </c>
      <c r="AC27" s="12" t="n">
        <v>9.109999999999999</v>
      </c>
      <c r="AD27" s="12">
        <f>IFERROR(VLOOKUP(AC27,'CRUCE RIESGOS'!$C$10:$D$149,2,FALSE),"")</f>
        <v/>
      </c>
      <c r="AE27" s="12" t="n">
        <v>10.11</v>
      </c>
      <c r="AF27" s="12">
        <f>IFERROR(VLOOKUP(AE27,'CRUCE RIESGOS'!$C$10:$D$149,2,FALSE),"")</f>
        <v/>
      </c>
      <c r="AG27" s="12" t="n">
        <v>11.11</v>
      </c>
      <c r="AH27" s="12">
        <f>IFERROR(VLOOKUP(AG27,'CRUCE RIESGOS'!$C$10:$D$149,2,FALSE),"")</f>
        <v/>
      </c>
      <c r="AI27" s="12" t="n">
        <v>12.11</v>
      </c>
      <c r="AJ27" s="12">
        <f>IFERROR(VLOOKUP(AI27,'CRUCE RIESGOS'!$C$10:$D$149,2,FALSE),"")</f>
        <v/>
      </c>
      <c r="AK27" s="12" t="n">
        <v>13.11</v>
      </c>
      <c r="AL27" s="12">
        <f>IFERROR(VLOOKUP(AK27,'CRUCE RIESGOS'!$C$10:$D$149,2,FALSE),"")</f>
        <v/>
      </c>
      <c r="AM27" s="12" t="n">
        <v>14.11</v>
      </c>
      <c r="AN27" s="12">
        <f>IFERROR(VLOOKUP(AM27,'CRUCE RIESGOS'!$C$10:$D$149,2,FALSE),"")</f>
        <v/>
      </c>
      <c r="AO27" s="12" t="n">
        <v>15.11</v>
      </c>
      <c r="AP27" s="12">
        <f>IFERROR(VLOOKUP(AO27,'CRUCE RIESGOS'!$C$10:$D$149,2,FALSE),"")</f>
        <v/>
      </c>
      <c r="AQ27" s="12" t="n">
        <v>16.11</v>
      </c>
      <c r="AR27" s="12">
        <f>IFERROR(VLOOKUP(AQ27,'CRUCE RIESGOS'!$C$10:$D$149,2,FALSE),"")</f>
        <v/>
      </c>
      <c r="AS27" s="12" t="n">
        <v>17.11</v>
      </c>
      <c r="AT27" s="12">
        <f>IFERROR(VLOOKUP(AS27,'CRUCE RIESGOS'!$C$10:$D$149,2,FALSE),"")</f>
        <v/>
      </c>
      <c r="AU27" s="12" t="n">
        <v>18.11</v>
      </c>
      <c r="AV27" s="12">
        <f>IFERROR(VLOOKUP(AU27,'CRUCE RIESGOS'!$C$10:$D$149,2,FALSE),"")</f>
        <v/>
      </c>
      <c r="AW27" s="12" t="n">
        <v>19.11</v>
      </c>
      <c r="AX27" s="12">
        <f>IFERROR(VLOOKUP(AW27,'CRUCE RIESGOS'!$C$10:$D$149,2,FALSE),"")</f>
        <v/>
      </c>
      <c r="AY27" s="12" t="n">
        <v>20.11</v>
      </c>
      <c r="AZ27" s="12">
        <f>IFERROR(VLOOKUP(AY27,'CRUCE RIESGOS'!$C$10:$D$149,2,FALSE),"")</f>
        <v/>
      </c>
      <c r="BA27" s="12" t="n">
        <v>21.11</v>
      </c>
      <c r="BB27" s="12">
        <f>IFERROR(VLOOKUP(BA27,'CRUCE RIESGOS'!$C$10:$D$149,2,FALSE),"")</f>
        <v/>
      </c>
      <c r="BC27" s="12" t="n">
        <v>22.11</v>
      </c>
      <c r="BD27" s="12">
        <f>IFERROR(VLOOKUP(BC27,'CRUCE RIESGOS'!$C$10:$D$149,2,FALSE),"")</f>
        <v/>
      </c>
      <c r="BE27" s="12" t="n">
        <v>23.11</v>
      </c>
      <c r="BF27" s="12">
        <f>IFERROR(VLOOKUP(BE27,'CRUCE RIESGOS'!$C$10:$D$149,2,FALSE),"")</f>
        <v/>
      </c>
      <c r="BG27" s="12" t="n">
        <v>24.11</v>
      </c>
      <c r="BH27" s="12">
        <f>IFERROR(VLOOKUP(BG27,'CRUCE RIESGOS'!$C$10:$D$149,2,FALSE),"")</f>
        <v/>
      </c>
      <c r="BI27" s="12" t="n">
        <v>25.11</v>
      </c>
      <c r="BJ27" s="12">
        <f>IFERROR(VLOOKUP(BI27,'CRUCE RIESGOS'!$C$10:$D$149,2,FALSE),"")</f>
        <v/>
      </c>
    </row>
    <row r="28">
      <c r="N28" s="12">
        <f>IF(N29&lt;&gt;""," -R","")</f>
        <v/>
      </c>
      <c r="P28" s="12">
        <f>IF(P29&lt;&gt;""," -R","")</f>
        <v/>
      </c>
      <c r="R28" s="12">
        <f>IF(R29&lt;&gt;""," -R","")</f>
        <v/>
      </c>
      <c r="T28" s="12">
        <f>IF(T29&lt;&gt;""," -R","")</f>
        <v/>
      </c>
      <c r="V28" s="12">
        <f>IF(V29&lt;&gt;""," -R","")</f>
        <v/>
      </c>
      <c r="X28" s="12">
        <f>IF(X29&lt;&gt;""," -R","")</f>
        <v/>
      </c>
      <c r="Z28" s="12">
        <f>IF(Z29&lt;&gt;""," -R","")</f>
        <v/>
      </c>
      <c r="AB28" s="12">
        <f>IF(AB29&lt;&gt;""," -R","")</f>
        <v/>
      </c>
      <c r="AD28" s="12">
        <f>IF(AD29&lt;&gt;""," -R","")</f>
        <v/>
      </c>
      <c r="AF28" s="12">
        <f>IF(AF29&lt;&gt;""," -R","")</f>
        <v/>
      </c>
      <c r="AH28" s="12">
        <f>IF(AH29&lt;&gt;""," -R","")</f>
        <v/>
      </c>
      <c r="AJ28" s="12">
        <f>IF(AJ29&lt;&gt;""," -R","")</f>
        <v/>
      </c>
      <c r="AL28" s="12">
        <f>IF(AL29&lt;&gt;""," -R","")</f>
        <v/>
      </c>
      <c r="AN28" s="12">
        <f>IF(AN29&lt;&gt;""," -R","")</f>
        <v/>
      </c>
      <c r="AP28" s="12">
        <f>IF(AP29&lt;&gt;""," -R","")</f>
        <v/>
      </c>
      <c r="AR28" s="12">
        <f>IF(AR29&lt;&gt;""," -R","")</f>
        <v/>
      </c>
      <c r="AT28" s="12">
        <f>IF(AT29&lt;&gt;""," -R","")</f>
        <v/>
      </c>
      <c r="AV28" s="12">
        <f>IF(AV29&lt;&gt;""," -R","")</f>
        <v/>
      </c>
      <c r="AX28" s="12">
        <f>IF(AX29&lt;&gt;""," -R","")</f>
        <v/>
      </c>
      <c r="AZ28" s="12">
        <f>IF(AZ29&lt;&gt;""," -R","")</f>
        <v/>
      </c>
      <c r="BB28" s="12">
        <f>IF(BB29&lt;&gt;""," -R","")</f>
        <v/>
      </c>
      <c r="BD28" s="12">
        <f>IF(BD29&lt;&gt;""," -R","")</f>
        <v/>
      </c>
      <c r="BF28" s="12">
        <f>IF(BF29&lt;&gt;""," -R","")</f>
        <v/>
      </c>
      <c r="BH28" s="12">
        <f>IF(BH29&lt;&gt;""," -R","")</f>
        <v/>
      </c>
      <c r="BJ28" s="12">
        <f>IF(BJ29&lt;&gt;""," -R","")</f>
        <v/>
      </c>
    </row>
    <row r="29">
      <c r="M29" s="12" t="n">
        <v>1.12</v>
      </c>
      <c r="N29" s="12">
        <f>IFERROR(VLOOKUP(M29,'CRUCE RIESGOS'!$C$10:$D$149,2,FALSE),"")</f>
        <v/>
      </c>
      <c r="O29" s="12" t="n">
        <v>2.12</v>
      </c>
      <c r="P29" s="12">
        <f>IFERROR(VLOOKUP(O29,'CRUCE RIESGOS'!$C$10:$D$149,2,FALSE),"")</f>
        <v/>
      </c>
      <c r="Q29" s="12" t="n">
        <v>3.12</v>
      </c>
      <c r="R29" s="12">
        <f>IFERROR(VLOOKUP(Q29,'CRUCE RIESGOS'!$C$10:$D$149,2,FALSE),"")</f>
        <v/>
      </c>
      <c r="S29" s="12" t="n">
        <v>4.12</v>
      </c>
      <c r="T29" s="12">
        <f>IFERROR(VLOOKUP(S29,'CRUCE RIESGOS'!$C$10:$D$149,2,FALSE),"")</f>
        <v/>
      </c>
      <c r="U29" s="12" t="n">
        <v>5.12</v>
      </c>
      <c r="V29" s="12">
        <f>IFERROR(VLOOKUP(U29,'CRUCE RIESGOS'!$C$10:$D$149,2,FALSE),"")</f>
        <v/>
      </c>
      <c r="W29" s="12" t="n">
        <v>6.12</v>
      </c>
      <c r="X29" s="12">
        <f>IFERROR(VLOOKUP(W29,'CRUCE RIESGOS'!$C$10:$D$149,2,FALSE),"")</f>
        <v/>
      </c>
      <c r="Y29" s="12" t="n">
        <v>7.12</v>
      </c>
      <c r="Z29" s="12">
        <f>IFERROR(VLOOKUP(Y29,'CRUCE RIESGOS'!$C$10:$D$149,2,FALSE),"")</f>
        <v/>
      </c>
      <c r="AA29" s="12" t="n">
        <v>8.119999999999999</v>
      </c>
      <c r="AB29" s="12">
        <f>IFERROR(VLOOKUP(AA29,'CRUCE RIESGOS'!$C$10:$D$149,2,FALSE),"")</f>
        <v/>
      </c>
      <c r="AC29" s="12" t="n">
        <v>9.119999999999999</v>
      </c>
      <c r="AD29" s="12">
        <f>IFERROR(VLOOKUP(AC29,'CRUCE RIESGOS'!$C$10:$D$149,2,FALSE),"")</f>
        <v/>
      </c>
      <c r="AE29" s="12" t="n">
        <v>10.12</v>
      </c>
      <c r="AF29" s="12">
        <f>IFERROR(VLOOKUP(AE29,'CRUCE RIESGOS'!$C$10:$D$149,2,FALSE),"")</f>
        <v/>
      </c>
      <c r="AG29" s="12" t="n">
        <v>11.12</v>
      </c>
      <c r="AH29" s="12">
        <f>IFERROR(VLOOKUP(AG29,'CRUCE RIESGOS'!$C$10:$D$149,2,FALSE),"")</f>
        <v/>
      </c>
      <c r="AI29" s="12" t="n">
        <v>12.12</v>
      </c>
      <c r="AJ29" s="12">
        <f>IFERROR(VLOOKUP(AI29,'CRUCE RIESGOS'!$C$10:$D$149,2,FALSE),"")</f>
        <v/>
      </c>
      <c r="AK29" s="12" t="n">
        <v>13.12</v>
      </c>
      <c r="AL29" s="12">
        <f>IFERROR(VLOOKUP(AK29,'CRUCE RIESGOS'!$C$10:$D$149,2,FALSE),"")</f>
        <v/>
      </c>
      <c r="AM29" s="12" t="n">
        <v>14.12</v>
      </c>
      <c r="AN29" s="12">
        <f>IFERROR(VLOOKUP(AM29,'CRUCE RIESGOS'!$C$10:$D$149,2,FALSE),"")</f>
        <v/>
      </c>
      <c r="AO29" s="12" t="n">
        <v>15.12</v>
      </c>
      <c r="AP29" s="12">
        <f>IFERROR(VLOOKUP(AO29,'CRUCE RIESGOS'!$C$10:$D$149,2,FALSE),"")</f>
        <v/>
      </c>
      <c r="AQ29" s="12" t="n">
        <v>16.12</v>
      </c>
      <c r="AR29" s="12">
        <f>IFERROR(VLOOKUP(AQ29,'CRUCE RIESGOS'!$C$10:$D$149,2,FALSE),"")</f>
        <v/>
      </c>
      <c r="AS29" s="12" t="n">
        <v>17.12</v>
      </c>
      <c r="AT29" s="12">
        <f>IFERROR(VLOOKUP(AS29,'CRUCE RIESGOS'!$C$10:$D$149,2,FALSE),"")</f>
        <v/>
      </c>
      <c r="AU29" s="12" t="n">
        <v>18.12</v>
      </c>
      <c r="AV29" s="12">
        <f>IFERROR(VLOOKUP(AU29,'CRUCE RIESGOS'!$C$10:$D$149,2,FALSE),"")</f>
        <v/>
      </c>
      <c r="AW29" s="12" t="n">
        <v>19.12</v>
      </c>
      <c r="AX29" s="12">
        <f>IFERROR(VLOOKUP(AW29,'CRUCE RIESGOS'!$C$10:$D$149,2,FALSE),"")</f>
        <v/>
      </c>
      <c r="AY29" s="12" t="n">
        <v>20.12</v>
      </c>
      <c r="AZ29" s="12">
        <f>IFERROR(VLOOKUP(AY29,'CRUCE RIESGOS'!$C$10:$D$149,2,FALSE),"")</f>
        <v/>
      </c>
      <c r="BA29" s="12" t="n">
        <v>21.12</v>
      </c>
      <c r="BB29" s="12">
        <f>IFERROR(VLOOKUP(BA29,'CRUCE RIESGOS'!$C$10:$D$149,2,FALSE),"")</f>
        <v/>
      </c>
      <c r="BC29" s="12" t="n">
        <v>22.12</v>
      </c>
      <c r="BD29" s="12">
        <f>IFERROR(VLOOKUP(BC29,'CRUCE RIESGOS'!$C$10:$D$149,2,FALSE),"")</f>
        <v/>
      </c>
      <c r="BE29" s="12" t="n">
        <v>23.12</v>
      </c>
      <c r="BF29" s="12">
        <f>IFERROR(VLOOKUP(BE29,'CRUCE RIESGOS'!$C$10:$D$149,2,FALSE),"")</f>
        <v/>
      </c>
      <c r="BG29" s="12" t="n">
        <v>24.12</v>
      </c>
      <c r="BH29" s="12">
        <f>IFERROR(VLOOKUP(BG29,'CRUCE RIESGOS'!$C$10:$D$149,2,FALSE),"")</f>
        <v/>
      </c>
      <c r="BI29" s="12" t="n">
        <v>25.12</v>
      </c>
      <c r="BJ29" s="12">
        <f>IFERROR(VLOOKUP(BI29,'CRUCE RIESGOS'!$C$10:$D$149,2,FALSE),"")</f>
        <v/>
      </c>
    </row>
    <row r="30">
      <c r="N30" s="12">
        <f>IF(N31&lt;&gt;""," -R","")</f>
        <v/>
      </c>
      <c r="P30" s="12">
        <f>IF(P31&lt;&gt;""," -R","")</f>
        <v/>
      </c>
      <c r="R30" s="12">
        <f>IF(R31&lt;&gt;""," -R","")</f>
        <v/>
      </c>
      <c r="T30" s="12">
        <f>IF(T31&lt;&gt;""," -R","")</f>
        <v/>
      </c>
      <c r="V30" s="12">
        <f>IF(V31&lt;&gt;""," -R","")</f>
        <v/>
      </c>
      <c r="X30" s="12">
        <f>IF(X31&lt;&gt;""," -R","")</f>
        <v/>
      </c>
      <c r="Z30" s="12">
        <f>IF(Z31&lt;&gt;""," -R","")</f>
        <v/>
      </c>
      <c r="AB30" s="12">
        <f>IF(AB31&lt;&gt;""," -R","")</f>
        <v/>
      </c>
      <c r="AD30" s="12">
        <f>IF(AD31&lt;&gt;""," -R","")</f>
        <v/>
      </c>
      <c r="AF30" s="12">
        <f>IF(AF31&lt;&gt;""," -R","")</f>
        <v/>
      </c>
      <c r="AH30" s="12">
        <f>IF(AH31&lt;&gt;""," -R","")</f>
        <v/>
      </c>
      <c r="AJ30" s="12">
        <f>IF(AJ31&lt;&gt;""," -R","")</f>
        <v/>
      </c>
      <c r="AL30" s="12">
        <f>IF(AL31&lt;&gt;""," -R","")</f>
        <v/>
      </c>
      <c r="AN30" s="12">
        <f>IF(AN31&lt;&gt;""," -R","")</f>
        <v/>
      </c>
      <c r="AP30" s="12">
        <f>IF(AP31&lt;&gt;""," -R","")</f>
        <v/>
      </c>
      <c r="AR30" s="12">
        <f>IF(AR31&lt;&gt;""," -R","")</f>
        <v/>
      </c>
      <c r="AT30" s="12">
        <f>IF(AT31&lt;&gt;""," -R","")</f>
        <v/>
      </c>
      <c r="AV30" s="12">
        <f>IF(AV31&lt;&gt;""," -R","")</f>
        <v/>
      </c>
      <c r="AX30" s="12">
        <f>IF(AX31&lt;&gt;""," -R","")</f>
        <v/>
      </c>
      <c r="AZ30" s="12">
        <f>IF(AZ31&lt;&gt;""," -R","")</f>
        <v/>
      </c>
      <c r="BB30" s="12">
        <f>IF(BB31&lt;&gt;""," -R","")</f>
        <v/>
      </c>
      <c r="BD30" s="12">
        <f>IF(BD31&lt;&gt;""," -R","")</f>
        <v/>
      </c>
      <c r="BF30" s="12">
        <f>IF(BF31&lt;&gt;""," -R","")</f>
        <v/>
      </c>
      <c r="BH30" s="12">
        <f>IF(BH31&lt;&gt;""," -R","")</f>
        <v/>
      </c>
      <c r="BJ30" s="12">
        <f>IF(BJ31&lt;&gt;""," -R","")</f>
        <v/>
      </c>
    </row>
    <row r="31">
      <c r="M31" s="12" t="n">
        <v>1.13</v>
      </c>
      <c r="N31" s="12">
        <f>IFERROR(VLOOKUP(M31,'CRUCE RIESGOS'!$C$10:$D$149,2,FALSE),"")</f>
        <v/>
      </c>
      <c r="O31" s="12" t="n">
        <v>2.13</v>
      </c>
      <c r="P31" s="12">
        <f>IFERROR(VLOOKUP(O31,'CRUCE RIESGOS'!$C$10:$D$149,2,FALSE),"")</f>
        <v/>
      </c>
      <c r="Q31" s="12" t="n">
        <v>3.13</v>
      </c>
      <c r="R31" s="12">
        <f>IFERROR(VLOOKUP(Q31,'CRUCE RIESGOS'!$C$10:$D$149,2,FALSE),"")</f>
        <v/>
      </c>
      <c r="S31" s="12" t="n">
        <v>4.13</v>
      </c>
      <c r="T31" s="12">
        <f>IFERROR(VLOOKUP(S31,'CRUCE RIESGOS'!$C$10:$D$149,2,FALSE),"")</f>
        <v/>
      </c>
      <c r="U31" s="12" t="n">
        <v>5.13</v>
      </c>
      <c r="V31" s="12">
        <f>IFERROR(VLOOKUP(U31,'CRUCE RIESGOS'!$C$10:$D$149,2,FALSE),"")</f>
        <v/>
      </c>
      <c r="W31" s="12" t="n">
        <v>6.13</v>
      </c>
      <c r="X31" s="12">
        <f>IFERROR(VLOOKUP(W31,'CRUCE RIESGOS'!$C$10:$D$149,2,FALSE),"")</f>
        <v/>
      </c>
      <c r="Y31" s="12" t="n">
        <v>7.13</v>
      </c>
      <c r="Z31" s="12">
        <f>IFERROR(VLOOKUP(Y31,'CRUCE RIESGOS'!$C$10:$D$149,2,FALSE),"")</f>
        <v/>
      </c>
      <c r="AA31" s="12" t="n">
        <v>8.130000000000001</v>
      </c>
      <c r="AB31" s="12">
        <f>IFERROR(VLOOKUP(AA31,'CRUCE RIESGOS'!$C$10:$D$149,2,FALSE),"")</f>
        <v/>
      </c>
      <c r="AC31" s="12" t="n">
        <v>9.130000000000001</v>
      </c>
      <c r="AD31" s="12">
        <f>IFERROR(VLOOKUP(AC31,'CRUCE RIESGOS'!$C$10:$D$149,2,FALSE),"")</f>
        <v/>
      </c>
      <c r="AE31" s="12" t="n">
        <v>10.13</v>
      </c>
      <c r="AF31" s="12">
        <f>IFERROR(VLOOKUP(AE31,'CRUCE RIESGOS'!$C$10:$D$149,2,FALSE),"")</f>
        <v/>
      </c>
      <c r="AG31" s="12" t="n">
        <v>11.13</v>
      </c>
      <c r="AH31" s="12">
        <f>IFERROR(VLOOKUP(AG31,'CRUCE RIESGOS'!$C$10:$D$149,2,FALSE),"")</f>
        <v/>
      </c>
      <c r="AI31" s="12" t="n">
        <v>12.13</v>
      </c>
      <c r="AJ31" s="12">
        <f>IFERROR(VLOOKUP(AI31,'CRUCE RIESGOS'!$C$10:$D$149,2,FALSE),"")</f>
        <v/>
      </c>
      <c r="AK31" s="12" t="n">
        <v>13.13</v>
      </c>
      <c r="AL31" s="12">
        <f>IFERROR(VLOOKUP(AK31,'CRUCE RIESGOS'!$C$10:$D$149,2,FALSE),"")</f>
        <v/>
      </c>
      <c r="AM31" s="12" t="n">
        <v>14.13</v>
      </c>
      <c r="AN31" s="12">
        <f>IFERROR(VLOOKUP(AM31,'CRUCE RIESGOS'!$C$10:$D$149,2,FALSE),"")</f>
        <v/>
      </c>
      <c r="AO31" s="12" t="n">
        <v>15.13</v>
      </c>
      <c r="AP31" s="12">
        <f>IFERROR(VLOOKUP(AO31,'CRUCE RIESGOS'!$C$10:$D$149,2,FALSE),"")</f>
        <v/>
      </c>
      <c r="AQ31" s="12" t="n">
        <v>16.13</v>
      </c>
      <c r="AR31" s="12">
        <f>IFERROR(VLOOKUP(AQ31,'CRUCE RIESGOS'!$C$10:$D$149,2,FALSE),"")</f>
        <v/>
      </c>
      <c r="AS31" s="12" t="n">
        <v>17.13</v>
      </c>
      <c r="AT31" s="12">
        <f>IFERROR(VLOOKUP(AS31,'CRUCE RIESGOS'!$C$10:$D$149,2,FALSE),"")</f>
        <v/>
      </c>
      <c r="AU31" s="12" t="n">
        <v>18.13</v>
      </c>
      <c r="AV31" s="12">
        <f>IFERROR(VLOOKUP(AU31,'CRUCE RIESGOS'!$C$10:$D$149,2,FALSE),"")</f>
        <v/>
      </c>
      <c r="AW31" s="12" t="n">
        <v>19.13</v>
      </c>
      <c r="AX31" s="12">
        <f>IFERROR(VLOOKUP(AW31,'CRUCE RIESGOS'!$C$10:$D$149,2,FALSE),"")</f>
        <v/>
      </c>
      <c r="AY31" s="12" t="n">
        <v>20.13</v>
      </c>
      <c r="AZ31" s="12">
        <f>IFERROR(VLOOKUP(AY31,'CRUCE RIESGOS'!$C$10:$D$149,2,FALSE),"")</f>
        <v/>
      </c>
      <c r="BA31" s="12" t="n">
        <v>21.13</v>
      </c>
      <c r="BB31" s="12">
        <f>IFERROR(VLOOKUP(BA31,'CRUCE RIESGOS'!$C$10:$D$149,2,FALSE),"")</f>
        <v/>
      </c>
      <c r="BC31" s="12" t="n">
        <v>22.13</v>
      </c>
      <c r="BD31" s="12">
        <f>IFERROR(VLOOKUP(BC31,'CRUCE RIESGOS'!$C$10:$D$149,2,FALSE),"")</f>
        <v/>
      </c>
      <c r="BE31" s="12" t="n">
        <v>23.13</v>
      </c>
      <c r="BF31" s="12">
        <f>IFERROR(VLOOKUP(BE31,'CRUCE RIESGOS'!$C$10:$D$149,2,FALSE),"")</f>
        <v/>
      </c>
      <c r="BG31" s="12" t="n">
        <v>24.13</v>
      </c>
      <c r="BH31" s="12">
        <f>IFERROR(VLOOKUP(BG31,'CRUCE RIESGOS'!$C$10:$D$149,2,FALSE),"")</f>
        <v/>
      </c>
      <c r="BI31" s="12" t="n">
        <v>25.13</v>
      </c>
      <c r="BJ31" s="12">
        <f>IFERROR(VLOOKUP(BI31,'CRUCE RIESGOS'!$C$10:$D$149,2,FALSE),"")</f>
        <v/>
      </c>
    </row>
    <row r="32">
      <c r="N32" s="12">
        <f>IF(N33&lt;&gt;""," -R","")</f>
        <v/>
      </c>
      <c r="P32" s="12">
        <f>IF(P33&lt;&gt;""," -R","")</f>
        <v/>
      </c>
      <c r="R32" s="12">
        <f>IF(R33&lt;&gt;""," -R","")</f>
        <v/>
      </c>
      <c r="T32" s="12">
        <f>IF(T33&lt;&gt;""," -R","")</f>
        <v/>
      </c>
      <c r="V32" s="12">
        <f>IF(V33&lt;&gt;""," -R","")</f>
        <v/>
      </c>
      <c r="X32" s="12">
        <f>IF(X33&lt;&gt;""," -R","")</f>
        <v/>
      </c>
      <c r="Z32" s="12">
        <f>IF(Z33&lt;&gt;""," -R","")</f>
        <v/>
      </c>
      <c r="AB32" s="12">
        <f>IF(AB33&lt;&gt;""," -R","")</f>
        <v/>
      </c>
      <c r="AD32" s="12">
        <f>IF(AD33&lt;&gt;""," -R","")</f>
        <v/>
      </c>
      <c r="AF32" s="12">
        <f>IF(AF33&lt;&gt;""," -R","")</f>
        <v/>
      </c>
      <c r="AH32" s="12">
        <f>IF(AH33&lt;&gt;""," -R","")</f>
        <v/>
      </c>
      <c r="AJ32" s="12">
        <f>IF(AJ33&lt;&gt;""," -R","")</f>
        <v/>
      </c>
      <c r="AL32" s="12">
        <f>IF(AL33&lt;&gt;""," -R","")</f>
        <v/>
      </c>
      <c r="AN32" s="12">
        <f>IF(AN33&lt;&gt;""," -R","")</f>
        <v/>
      </c>
      <c r="AP32" s="12">
        <f>IF(AP33&lt;&gt;""," -R","")</f>
        <v/>
      </c>
      <c r="AR32" s="12">
        <f>IF(AR33&lt;&gt;""," -R","")</f>
        <v/>
      </c>
      <c r="AT32" s="12">
        <f>IF(AT33&lt;&gt;""," -R","")</f>
        <v/>
      </c>
      <c r="AV32" s="12">
        <f>IF(AV33&lt;&gt;""," -R","")</f>
        <v/>
      </c>
      <c r="AX32" s="12">
        <f>IF(AX33&lt;&gt;""," -R","")</f>
        <v/>
      </c>
      <c r="AZ32" s="12">
        <f>IF(AZ33&lt;&gt;""," -R","")</f>
        <v/>
      </c>
      <c r="BB32" s="12">
        <f>IF(BB33&lt;&gt;""," -R","")</f>
        <v/>
      </c>
      <c r="BD32" s="12">
        <f>IF(BD33&lt;&gt;""," -R","")</f>
        <v/>
      </c>
      <c r="BF32" s="12">
        <f>IF(BF33&lt;&gt;""," -R","")</f>
        <v/>
      </c>
      <c r="BH32" s="12">
        <f>IF(BH33&lt;&gt;""," -R","")</f>
        <v/>
      </c>
      <c r="BJ32" s="12">
        <f>IF(BJ33&lt;&gt;""," -R","")</f>
        <v/>
      </c>
    </row>
    <row r="33">
      <c r="M33" s="12" t="n">
        <v>1.14</v>
      </c>
      <c r="N33" s="12">
        <f>IFERROR(VLOOKUP(M33,'CRUCE RIESGOS'!$C$10:$D$149,2,FALSE),"")</f>
        <v/>
      </c>
      <c r="O33" s="12" t="n">
        <v>2.14</v>
      </c>
      <c r="P33" s="12">
        <f>IFERROR(VLOOKUP(O33,'CRUCE RIESGOS'!$C$10:$D$149,2,FALSE),"")</f>
        <v/>
      </c>
      <c r="Q33" s="12" t="n">
        <v>3.14</v>
      </c>
      <c r="R33" s="12">
        <f>IFERROR(VLOOKUP(Q33,'CRUCE RIESGOS'!$C$10:$D$149,2,FALSE),"")</f>
        <v/>
      </c>
      <c r="S33" s="12" t="n">
        <v>4.14</v>
      </c>
      <c r="T33" s="12">
        <f>IFERROR(VLOOKUP(S33,'CRUCE RIESGOS'!$C$10:$D$149,2,FALSE),"")</f>
        <v/>
      </c>
      <c r="U33" s="12" t="n">
        <v>5.14</v>
      </c>
      <c r="V33" s="12">
        <f>IFERROR(VLOOKUP(U33,'CRUCE RIESGOS'!$C$10:$D$149,2,FALSE),"")</f>
        <v/>
      </c>
      <c r="W33" s="12" t="n">
        <v>6.14</v>
      </c>
      <c r="X33" s="12">
        <f>IFERROR(VLOOKUP(W33,'CRUCE RIESGOS'!$C$10:$D$149,2,FALSE),"")</f>
        <v/>
      </c>
      <c r="Y33" s="12" t="n">
        <v>7.14</v>
      </c>
      <c r="Z33" s="12">
        <f>IFERROR(VLOOKUP(Y33,'CRUCE RIESGOS'!$C$10:$D$149,2,FALSE),"")</f>
        <v/>
      </c>
      <c r="AA33" s="12" t="n">
        <v>8.140000000000001</v>
      </c>
      <c r="AB33" s="12">
        <f>IFERROR(VLOOKUP(AA33,'CRUCE RIESGOS'!$C$10:$D$149,2,FALSE),"")</f>
        <v/>
      </c>
      <c r="AC33" s="12" t="n">
        <v>9.140000000000001</v>
      </c>
      <c r="AD33" s="12">
        <f>IFERROR(VLOOKUP(AC33,'CRUCE RIESGOS'!$C$10:$D$149,2,FALSE),"")</f>
        <v/>
      </c>
      <c r="AE33" s="12" t="n">
        <v>10.14</v>
      </c>
      <c r="AF33" s="12">
        <f>IFERROR(VLOOKUP(AE33,'CRUCE RIESGOS'!$C$10:$D$149,2,FALSE),"")</f>
        <v/>
      </c>
      <c r="AG33" s="12" t="n">
        <v>11.14</v>
      </c>
      <c r="AH33" s="12">
        <f>IFERROR(VLOOKUP(AG33,'CRUCE RIESGOS'!$C$10:$D$149,2,FALSE),"")</f>
        <v/>
      </c>
      <c r="AI33" s="12" t="n">
        <v>12.14</v>
      </c>
      <c r="AJ33" s="12">
        <f>IFERROR(VLOOKUP(AI33,'CRUCE RIESGOS'!$C$10:$D$149,2,FALSE),"")</f>
        <v/>
      </c>
      <c r="AK33" s="12" t="n">
        <v>13.14</v>
      </c>
      <c r="AL33" s="12">
        <f>IFERROR(VLOOKUP(AK33,'CRUCE RIESGOS'!$C$10:$D$149,2,FALSE),"")</f>
        <v/>
      </c>
      <c r="AM33" s="12" t="n">
        <v>14.14</v>
      </c>
      <c r="AN33" s="12">
        <f>IFERROR(VLOOKUP(AM33,'CRUCE RIESGOS'!$C$10:$D$149,2,FALSE),"")</f>
        <v/>
      </c>
      <c r="AO33" s="12" t="n">
        <v>15.14</v>
      </c>
      <c r="AP33" s="12">
        <f>IFERROR(VLOOKUP(AO33,'CRUCE RIESGOS'!$C$10:$D$149,2,FALSE),"")</f>
        <v/>
      </c>
      <c r="AQ33" s="12" t="n">
        <v>16.14</v>
      </c>
      <c r="AR33" s="12">
        <f>IFERROR(VLOOKUP(AQ33,'CRUCE RIESGOS'!$C$10:$D$149,2,FALSE),"")</f>
        <v/>
      </c>
      <c r="AS33" s="12" t="n">
        <v>17.14</v>
      </c>
      <c r="AT33" s="12">
        <f>IFERROR(VLOOKUP(AS33,'CRUCE RIESGOS'!$C$10:$D$149,2,FALSE),"")</f>
        <v/>
      </c>
      <c r="AU33" s="12" t="n">
        <v>18.14</v>
      </c>
      <c r="AV33" s="12">
        <f>IFERROR(VLOOKUP(AU33,'CRUCE RIESGOS'!$C$10:$D$149,2,FALSE),"")</f>
        <v/>
      </c>
      <c r="AW33" s="12" t="n">
        <v>19.14</v>
      </c>
      <c r="AX33" s="12">
        <f>IFERROR(VLOOKUP(AW33,'CRUCE RIESGOS'!$C$10:$D$149,2,FALSE),"")</f>
        <v/>
      </c>
      <c r="AY33" s="12" t="n">
        <v>20.14</v>
      </c>
      <c r="AZ33" s="12">
        <f>IFERROR(VLOOKUP(AY33,'CRUCE RIESGOS'!$C$10:$D$149,2,FALSE),"")</f>
        <v/>
      </c>
      <c r="BA33" s="12" t="n">
        <v>21.14</v>
      </c>
      <c r="BB33" s="12">
        <f>IFERROR(VLOOKUP(BA33,'CRUCE RIESGOS'!$C$10:$D$149,2,FALSE),"")</f>
        <v/>
      </c>
      <c r="BC33" s="12" t="n">
        <v>22.14</v>
      </c>
      <c r="BD33" s="12">
        <f>IFERROR(VLOOKUP(BC33,'CRUCE RIESGOS'!$C$10:$D$149,2,FALSE),"")</f>
        <v/>
      </c>
      <c r="BE33" s="12" t="n">
        <v>23.14</v>
      </c>
      <c r="BF33" s="12">
        <f>IFERROR(VLOOKUP(BE33,'CRUCE RIESGOS'!$C$10:$D$149,2,FALSE),"")</f>
        <v/>
      </c>
      <c r="BG33" s="12" t="n">
        <v>24.14</v>
      </c>
      <c r="BH33" s="12">
        <f>IFERROR(VLOOKUP(BG33,'CRUCE RIESGOS'!$C$10:$D$149,2,FALSE),"")</f>
        <v/>
      </c>
      <c r="BI33" s="12" t="n">
        <v>25.14</v>
      </c>
      <c r="BJ33" s="12">
        <f>IFERROR(VLOOKUP(BI33,'CRUCE RIESGOS'!$C$10:$D$149,2,FALSE),"")</f>
        <v/>
      </c>
    </row>
    <row r="34">
      <c r="N34" s="12">
        <f>IF(N35&lt;&gt;""," -R","")</f>
        <v/>
      </c>
      <c r="P34" s="12">
        <f>IF(P35&lt;&gt;""," -R","")</f>
        <v/>
      </c>
      <c r="R34" s="12">
        <f>IF(R35&lt;&gt;""," -R","")</f>
        <v/>
      </c>
      <c r="T34" s="12">
        <f>IF(T35&lt;&gt;""," -R","")</f>
        <v/>
      </c>
      <c r="V34" s="12">
        <f>IF(V35&lt;&gt;""," -R","")</f>
        <v/>
      </c>
      <c r="X34" s="12">
        <f>IF(X35&lt;&gt;""," -R","")</f>
        <v/>
      </c>
      <c r="Z34" s="12">
        <f>IF(Z35&lt;&gt;""," -R","")</f>
        <v/>
      </c>
      <c r="AB34" s="12">
        <f>IF(AB35&lt;&gt;""," -R","")</f>
        <v/>
      </c>
      <c r="AD34" s="12">
        <f>IF(AD35&lt;&gt;""," -R","")</f>
        <v/>
      </c>
      <c r="AF34" s="12">
        <f>IF(AF35&lt;&gt;""," -R","")</f>
        <v/>
      </c>
      <c r="AH34" s="12">
        <f>IF(AH35&lt;&gt;""," -R","")</f>
        <v/>
      </c>
      <c r="AJ34" s="12">
        <f>IF(AJ35&lt;&gt;""," -R","")</f>
        <v/>
      </c>
      <c r="AL34" s="12">
        <f>IF(AL35&lt;&gt;""," -R","")</f>
        <v/>
      </c>
      <c r="AN34" s="12">
        <f>IF(AN35&lt;&gt;""," -R","")</f>
        <v/>
      </c>
      <c r="AP34" s="12">
        <f>IF(AP35&lt;&gt;""," -R","")</f>
        <v/>
      </c>
      <c r="AR34" s="12">
        <f>IF(AR35&lt;&gt;""," -R","")</f>
        <v/>
      </c>
      <c r="AT34" s="12">
        <f>IF(AT35&lt;&gt;""," -R","")</f>
        <v/>
      </c>
      <c r="AV34" s="12">
        <f>IF(AV35&lt;&gt;""," -R","")</f>
        <v/>
      </c>
      <c r="AX34" s="12">
        <f>IF(AX35&lt;&gt;""," -R","")</f>
        <v/>
      </c>
      <c r="AZ34" s="12">
        <f>IF(AZ35&lt;&gt;""," -R","")</f>
        <v/>
      </c>
      <c r="BB34" s="12">
        <f>IF(BB35&lt;&gt;""," -R","")</f>
        <v/>
      </c>
      <c r="BD34" s="12">
        <f>IF(BD35&lt;&gt;""," -R","")</f>
        <v/>
      </c>
      <c r="BF34" s="12">
        <f>IF(BF35&lt;&gt;""," -R","")</f>
        <v/>
      </c>
      <c r="BH34" s="12">
        <f>IF(BH35&lt;&gt;""," -R","")</f>
        <v/>
      </c>
      <c r="BJ34" s="12">
        <f>IF(BJ35&lt;&gt;""," -R","")</f>
        <v/>
      </c>
    </row>
    <row r="35">
      <c r="M35" s="12" t="n">
        <v>1.15</v>
      </c>
      <c r="N35" s="12">
        <f>IFERROR(VLOOKUP(M35,'CRUCE RIESGOS'!$C$10:$D$149,2,FALSE),"")</f>
        <v/>
      </c>
      <c r="O35" s="12" t="n">
        <v>2.15</v>
      </c>
      <c r="P35" s="12">
        <f>IFERROR(VLOOKUP(O35,'CRUCE RIESGOS'!$C$10:$D$149,2,FALSE),"")</f>
        <v/>
      </c>
      <c r="Q35" s="12" t="n">
        <v>3.15</v>
      </c>
      <c r="R35" s="12">
        <f>IFERROR(VLOOKUP(Q35,'CRUCE RIESGOS'!$C$10:$D$149,2,FALSE),"")</f>
        <v/>
      </c>
      <c r="S35" s="12" t="n">
        <v>4.15</v>
      </c>
      <c r="T35" s="12">
        <f>IFERROR(VLOOKUP(S35,'CRUCE RIESGOS'!$C$10:$D$149,2,FALSE),"")</f>
        <v/>
      </c>
      <c r="U35" s="12" t="n">
        <v>5.15</v>
      </c>
      <c r="V35" s="12">
        <f>IFERROR(VLOOKUP(U35,'CRUCE RIESGOS'!$C$10:$D$149,2,FALSE),"")</f>
        <v/>
      </c>
      <c r="W35" s="12" t="n">
        <v>6.15</v>
      </c>
      <c r="X35" s="12">
        <f>IFERROR(VLOOKUP(W35,'CRUCE RIESGOS'!$C$10:$D$149,2,FALSE),"")</f>
        <v/>
      </c>
      <c r="Y35" s="12" t="n">
        <v>7.15</v>
      </c>
      <c r="Z35" s="12">
        <f>IFERROR(VLOOKUP(Y35,'CRUCE RIESGOS'!$C$10:$D$149,2,FALSE),"")</f>
        <v/>
      </c>
      <c r="AA35" s="12" t="n">
        <v>8.15</v>
      </c>
      <c r="AB35" s="12">
        <f>IFERROR(VLOOKUP(AA35,'CRUCE RIESGOS'!$C$10:$D$149,2,FALSE),"")</f>
        <v/>
      </c>
      <c r="AC35" s="12" t="n">
        <v>9.15</v>
      </c>
      <c r="AD35" s="12">
        <f>IFERROR(VLOOKUP(AC35,'CRUCE RIESGOS'!$C$10:$D$149,2,FALSE),"")</f>
        <v/>
      </c>
      <c r="AE35" s="12" t="n">
        <v>10.15</v>
      </c>
      <c r="AF35" s="12">
        <f>IFERROR(VLOOKUP(AE35,'CRUCE RIESGOS'!$C$10:$D$149,2,FALSE),"")</f>
        <v/>
      </c>
      <c r="AG35" s="12" t="n">
        <v>11.15</v>
      </c>
      <c r="AH35" s="12">
        <f>IFERROR(VLOOKUP(AG35,'CRUCE RIESGOS'!$C$10:$D$149,2,FALSE),"")</f>
        <v/>
      </c>
      <c r="AI35" s="12" t="n">
        <v>12.15</v>
      </c>
      <c r="AJ35" s="12">
        <f>IFERROR(VLOOKUP(AI35,'CRUCE RIESGOS'!$C$10:$D$149,2,FALSE),"")</f>
        <v/>
      </c>
      <c r="AK35" s="12" t="n">
        <v>13.15</v>
      </c>
      <c r="AL35" s="12">
        <f>IFERROR(VLOOKUP(AK35,'CRUCE RIESGOS'!$C$10:$D$149,2,FALSE),"")</f>
        <v/>
      </c>
      <c r="AM35" s="12" t="n">
        <v>14.15</v>
      </c>
      <c r="AN35" s="12">
        <f>IFERROR(VLOOKUP(AM35,'CRUCE RIESGOS'!$C$10:$D$149,2,FALSE),"")</f>
        <v/>
      </c>
      <c r="AO35" s="12" t="n">
        <v>15.15</v>
      </c>
      <c r="AP35" s="12">
        <f>IFERROR(VLOOKUP(AO35,'CRUCE RIESGOS'!$C$10:$D$149,2,FALSE),"")</f>
        <v/>
      </c>
      <c r="AQ35" s="12" t="n">
        <v>16.15</v>
      </c>
      <c r="AR35" s="12">
        <f>IFERROR(VLOOKUP(AQ35,'CRUCE RIESGOS'!$C$10:$D$149,2,FALSE),"")</f>
        <v/>
      </c>
      <c r="AS35" s="12" t="n">
        <v>17.15</v>
      </c>
      <c r="AT35" s="12">
        <f>IFERROR(VLOOKUP(AS35,'CRUCE RIESGOS'!$C$10:$D$149,2,FALSE),"")</f>
        <v/>
      </c>
      <c r="AU35" s="12" t="n">
        <v>18.15</v>
      </c>
      <c r="AV35" s="12">
        <f>IFERROR(VLOOKUP(AU35,'CRUCE RIESGOS'!$C$10:$D$149,2,FALSE),"")</f>
        <v/>
      </c>
      <c r="AW35" s="12" t="n">
        <v>19.15</v>
      </c>
      <c r="AX35" s="12">
        <f>IFERROR(VLOOKUP(AW35,'CRUCE RIESGOS'!$C$10:$D$149,2,FALSE),"")</f>
        <v/>
      </c>
      <c r="AY35" s="12" t="n">
        <v>20.15</v>
      </c>
      <c r="AZ35" s="12">
        <f>IFERROR(VLOOKUP(AY35,'CRUCE RIESGOS'!$C$10:$D$149,2,FALSE),"")</f>
        <v/>
      </c>
      <c r="BA35" s="12" t="n">
        <v>21.15</v>
      </c>
      <c r="BB35" s="12">
        <f>IFERROR(VLOOKUP(BA35,'CRUCE RIESGOS'!$C$10:$D$149,2,FALSE),"")</f>
        <v/>
      </c>
      <c r="BC35" s="12" t="n">
        <v>22.15</v>
      </c>
      <c r="BD35" s="12">
        <f>IFERROR(VLOOKUP(BC35,'CRUCE RIESGOS'!$C$10:$D$149,2,FALSE),"")</f>
        <v/>
      </c>
      <c r="BE35" s="12" t="n">
        <v>23.15</v>
      </c>
      <c r="BF35" s="12">
        <f>IFERROR(VLOOKUP(BE35,'CRUCE RIESGOS'!$C$10:$D$149,2,FALSE),"")</f>
        <v/>
      </c>
      <c r="BG35" s="12" t="n">
        <v>24.15</v>
      </c>
      <c r="BH35" s="12">
        <f>IFERROR(VLOOKUP(BG35,'CRUCE RIESGOS'!$C$10:$D$149,2,FALSE),"")</f>
        <v/>
      </c>
      <c r="BI35" s="12" t="n">
        <v>25.15</v>
      </c>
      <c r="BJ35" s="12">
        <f>IFERROR(VLOOKUP(BI35,'CRUCE RIESGOS'!$C$10:$D$149,2,FALSE),"")</f>
        <v/>
      </c>
    </row>
    <row r="36">
      <c r="N36" s="12">
        <f>IF(N37&lt;&gt;""," -R","")</f>
        <v/>
      </c>
      <c r="P36" s="12">
        <f>IF(P37&lt;&gt;""," -R","")</f>
        <v/>
      </c>
      <c r="R36" s="12">
        <f>IF(R37&lt;&gt;""," -R","")</f>
        <v/>
      </c>
      <c r="T36" s="12">
        <f>IF(T37&lt;&gt;""," -R","")</f>
        <v/>
      </c>
      <c r="V36" s="12">
        <f>IF(V37&lt;&gt;""," -R","")</f>
        <v/>
      </c>
      <c r="X36" s="12">
        <f>IF(X37&lt;&gt;""," -R","")</f>
        <v/>
      </c>
      <c r="Z36" s="12">
        <f>IF(Z37&lt;&gt;""," -R","")</f>
        <v/>
      </c>
      <c r="AB36" s="12">
        <f>IF(AB37&lt;&gt;""," -R","")</f>
        <v/>
      </c>
      <c r="AD36" s="12">
        <f>IF(AD37&lt;&gt;""," -R","")</f>
        <v/>
      </c>
      <c r="AF36" s="12">
        <f>IF(AF37&lt;&gt;""," -R","")</f>
        <v/>
      </c>
      <c r="AH36" s="12">
        <f>IF(AH37&lt;&gt;""," -R","")</f>
        <v/>
      </c>
      <c r="AJ36" s="12">
        <f>IF(AJ37&lt;&gt;""," -R","")</f>
        <v/>
      </c>
      <c r="AL36" s="12">
        <f>IF(AL37&lt;&gt;""," -R","")</f>
        <v/>
      </c>
      <c r="AN36" s="12">
        <f>IF(AN37&lt;&gt;""," -R","")</f>
        <v/>
      </c>
      <c r="AP36" s="12">
        <f>IF(AP37&lt;&gt;""," -R","")</f>
        <v/>
      </c>
      <c r="AR36" s="12">
        <f>IF(AR37&lt;&gt;""," -R","")</f>
        <v/>
      </c>
      <c r="AT36" s="12">
        <f>IF(AT37&lt;&gt;""," -R","")</f>
        <v/>
      </c>
      <c r="AV36" s="12">
        <f>IF(AV37&lt;&gt;""," -R","")</f>
        <v/>
      </c>
      <c r="AX36" s="12">
        <f>IF(AX37&lt;&gt;""," -R","")</f>
        <v/>
      </c>
      <c r="AZ36" s="12">
        <f>IF(AZ37&lt;&gt;""," -R","")</f>
        <v/>
      </c>
      <c r="BB36" s="12">
        <f>IF(BB37&lt;&gt;""," -R","")</f>
        <v/>
      </c>
      <c r="BD36" s="12">
        <f>IF(BD37&lt;&gt;""," -R","")</f>
        <v/>
      </c>
      <c r="BF36" s="12">
        <f>IF(BF37&lt;&gt;""," -R","")</f>
        <v/>
      </c>
      <c r="BH36" s="12">
        <f>IF(BH37&lt;&gt;""," -R","")</f>
        <v/>
      </c>
      <c r="BJ36" s="12">
        <f>IF(BJ37&lt;&gt;""," -R","")</f>
        <v/>
      </c>
    </row>
    <row r="37">
      <c r="M37" s="12" t="n">
        <v>1.16</v>
      </c>
      <c r="N37" s="12">
        <f>IFERROR(VLOOKUP(M37,'CRUCE RIESGOS'!$C$10:$D$149,2,FALSE),"")</f>
        <v/>
      </c>
      <c r="O37" s="12" t="n">
        <v>2.16</v>
      </c>
      <c r="P37" s="12">
        <f>IFERROR(VLOOKUP(O37,'CRUCE RIESGOS'!$C$10:$D$149,2,FALSE),"")</f>
        <v/>
      </c>
      <c r="Q37" s="12" t="n">
        <v>3.16</v>
      </c>
      <c r="R37" s="12">
        <f>IFERROR(VLOOKUP(Q37,'CRUCE RIESGOS'!$C$10:$D$149,2,FALSE),"")</f>
        <v/>
      </c>
      <c r="S37" s="12" t="n">
        <v>4.16</v>
      </c>
      <c r="T37" s="12">
        <f>IFERROR(VLOOKUP(S37,'CRUCE RIESGOS'!$C$10:$D$149,2,FALSE),"")</f>
        <v/>
      </c>
      <c r="U37" s="12" t="n">
        <v>5.16</v>
      </c>
      <c r="V37" s="12">
        <f>IFERROR(VLOOKUP(U37,'CRUCE RIESGOS'!$C$10:$D$149,2,FALSE),"")</f>
        <v/>
      </c>
      <c r="W37" s="12" t="n">
        <v>6.16</v>
      </c>
      <c r="X37" s="12">
        <f>IFERROR(VLOOKUP(W37,'CRUCE RIESGOS'!$C$10:$D$149,2,FALSE),"")</f>
        <v/>
      </c>
      <c r="Y37" s="12" t="n">
        <v>7.16</v>
      </c>
      <c r="Z37" s="12">
        <f>IFERROR(VLOOKUP(Y37,'CRUCE RIESGOS'!$C$10:$D$149,2,FALSE),"")</f>
        <v/>
      </c>
      <c r="AA37" s="12" t="n">
        <v>8.16</v>
      </c>
      <c r="AB37" s="12">
        <f>IFERROR(VLOOKUP(AA37,'CRUCE RIESGOS'!$C$10:$D$149,2,FALSE),"")</f>
        <v/>
      </c>
      <c r="AC37" s="12" t="n">
        <v>9.16</v>
      </c>
      <c r="AD37" s="12">
        <f>IFERROR(VLOOKUP(AC37,'CRUCE RIESGOS'!$C$10:$D$149,2,FALSE),"")</f>
        <v/>
      </c>
      <c r="AE37" s="12" t="n">
        <v>10.16</v>
      </c>
      <c r="AF37" s="12">
        <f>IFERROR(VLOOKUP(AE37,'CRUCE RIESGOS'!$C$10:$D$149,2,FALSE),"")</f>
        <v/>
      </c>
      <c r="AG37" s="12" t="n">
        <v>11.16</v>
      </c>
      <c r="AH37" s="12">
        <f>IFERROR(VLOOKUP(AG37,'CRUCE RIESGOS'!$C$10:$D$149,2,FALSE),"")</f>
        <v/>
      </c>
      <c r="AI37" s="12" t="n">
        <v>12.16</v>
      </c>
      <c r="AJ37" s="12">
        <f>IFERROR(VLOOKUP(AI37,'CRUCE RIESGOS'!$C$10:$D$149,2,FALSE),"")</f>
        <v/>
      </c>
      <c r="AK37" s="12" t="n">
        <v>13.16</v>
      </c>
      <c r="AL37" s="12">
        <f>IFERROR(VLOOKUP(AK37,'CRUCE RIESGOS'!$C$10:$D$149,2,FALSE),"")</f>
        <v/>
      </c>
      <c r="AM37" s="12" t="n">
        <v>14.16</v>
      </c>
      <c r="AN37" s="12">
        <f>IFERROR(VLOOKUP(AM37,'CRUCE RIESGOS'!$C$10:$D$149,2,FALSE),"")</f>
        <v/>
      </c>
      <c r="AO37" s="12" t="n">
        <v>15.16</v>
      </c>
      <c r="AP37" s="12">
        <f>IFERROR(VLOOKUP(AO37,'CRUCE RIESGOS'!$C$10:$D$149,2,FALSE),"")</f>
        <v/>
      </c>
      <c r="AQ37" s="12" t="n">
        <v>16.16</v>
      </c>
      <c r="AR37" s="12">
        <f>IFERROR(VLOOKUP(AQ37,'CRUCE RIESGOS'!$C$10:$D$149,2,FALSE),"")</f>
        <v/>
      </c>
      <c r="AS37" s="12" t="n">
        <v>17.16</v>
      </c>
      <c r="AT37" s="12">
        <f>IFERROR(VLOOKUP(AS37,'CRUCE RIESGOS'!$C$10:$D$149,2,FALSE),"")</f>
        <v/>
      </c>
      <c r="AU37" s="12" t="n">
        <v>18.16</v>
      </c>
      <c r="AV37" s="12">
        <f>IFERROR(VLOOKUP(AU37,'CRUCE RIESGOS'!$C$10:$D$149,2,FALSE),"")</f>
        <v/>
      </c>
      <c r="AW37" s="12" t="n">
        <v>19.16</v>
      </c>
      <c r="AX37" s="12">
        <f>IFERROR(VLOOKUP(AW37,'CRUCE RIESGOS'!$C$10:$D$149,2,FALSE),"")</f>
        <v/>
      </c>
      <c r="AY37" s="12" t="n">
        <v>20.16</v>
      </c>
      <c r="AZ37" s="12">
        <f>IFERROR(VLOOKUP(AY37,'CRUCE RIESGOS'!$C$10:$D$149,2,FALSE),"")</f>
        <v/>
      </c>
      <c r="BA37" s="12" t="n">
        <v>21.16</v>
      </c>
      <c r="BB37" s="12">
        <f>IFERROR(VLOOKUP(BA37,'CRUCE RIESGOS'!$C$10:$D$149,2,FALSE),"")</f>
        <v/>
      </c>
      <c r="BC37" s="12" t="n">
        <v>22.16</v>
      </c>
      <c r="BD37" s="12">
        <f>IFERROR(VLOOKUP(BC37,'CRUCE RIESGOS'!$C$10:$D$149,2,FALSE),"")</f>
        <v/>
      </c>
      <c r="BE37" s="12" t="n">
        <v>23.16</v>
      </c>
      <c r="BF37" s="12">
        <f>IFERROR(VLOOKUP(BE37,'CRUCE RIESGOS'!$C$10:$D$149,2,FALSE),"")</f>
        <v/>
      </c>
      <c r="BG37" s="12" t="n">
        <v>24.16</v>
      </c>
      <c r="BH37" s="12">
        <f>IFERROR(VLOOKUP(BG37,'CRUCE RIESGOS'!$C$10:$D$149,2,FALSE),"")</f>
        <v/>
      </c>
      <c r="BI37" s="12" t="n">
        <v>25.16</v>
      </c>
      <c r="BJ37" s="12">
        <f>IFERROR(VLOOKUP(BI37,'CRUCE RIESGOS'!$C$10:$D$149,2,FALSE),"")</f>
        <v/>
      </c>
    </row>
    <row r="38">
      <c r="N38" s="12">
        <f>IF(N39&lt;&gt;""," -R","")</f>
        <v/>
      </c>
      <c r="P38" s="12">
        <f>IF(P39&lt;&gt;""," -R","")</f>
        <v/>
      </c>
      <c r="R38" s="12">
        <f>IF(R39&lt;&gt;""," -R","")</f>
        <v/>
      </c>
      <c r="T38" s="12">
        <f>IF(T39&lt;&gt;""," -R","")</f>
        <v/>
      </c>
      <c r="V38" s="12">
        <f>IF(V39&lt;&gt;""," -R","")</f>
        <v/>
      </c>
      <c r="X38" s="12">
        <f>IF(X39&lt;&gt;""," -R","")</f>
        <v/>
      </c>
      <c r="Z38" s="12">
        <f>IF(Z39&lt;&gt;""," -R","")</f>
        <v/>
      </c>
      <c r="AB38" s="12">
        <f>IF(AB39&lt;&gt;""," -R","")</f>
        <v/>
      </c>
      <c r="AD38" s="12">
        <f>IF(AD39&lt;&gt;""," -R","")</f>
        <v/>
      </c>
      <c r="AF38" s="12">
        <f>IF(AF39&lt;&gt;""," -R","")</f>
        <v/>
      </c>
      <c r="AH38" s="12">
        <f>IF(AH39&lt;&gt;""," -R","")</f>
        <v/>
      </c>
      <c r="AJ38" s="12">
        <f>IF(AJ39&lt;&gt;""," -R","")</f>
        <v/>
      </c>
      <c r="AL38" s="12">
        <f>IF(AL39&lt;&gt;""," -R","")</f>
        <v/>
      </c>
      <c r="AN38" s="12">
        <f>IF(AN39&lt;&gt;""," -R","")</f>
        <v/>
      </c>
      <c r="AP38" s="12">
        <f>IF(AP39&lt;&gt;""," -R","")</f>
        <v/>
      </c>
      <c r="AR38" s="12">
        <f>IF(AR39&lt;&gt;""," -R","")</f>
        <v/>
      </c>
      <c r="AT38" s="12">
        <f>IF(AT39&lt;&gt;""," -R","")</f>
        <v/>
      </c>
      <c r="AV38" s="12">
        <f>IF(AV39&lt;&gt;""," -R","")</f>
        <v/>
      </c>
      <c r="AX38" s="12">
        <f>IF(AX39&lt;&gt;""," -R","")</f>
        <v/>
      </c>
      <c r="AZ38" s="12">
        <f>IF(AZ39&lt;&gt;""," -R","")</f>
        <v/>
      </c>
      <c r="BB38" s="12">
        <f>IF(BB39&lt;&gt;""," -R","")</f>
        <v/>
      </c>
      <c r="BD38" s="12">
        <f>IF(BD39&lt;&gt;""," -R","")</f>
        <v/>
      </c>
      <c r="BF38" s="12">
        <f>IF(BF39&lt;&gt;""," -R","")</f>
        <v/>
      </c>
      <c r="BH38" s="12">
        <f>IF(BH39&lt;&gt;""," -R","")</f>
        <v/>
      </c>
      <c r="BJ38" s="12">
        <f>IF(BJ39&lt;&gt;""," -R","")</f>
        <v/>
      </c>
    </row>
    <row r="39">
      <c r="M39" s="12" t="n">
        <v>1.17</v>
      </c>
      <c r="N39" s="12">
        <f>IFERROR(VLOOKUP(M39,'CRUCE RIESGOS'!$C$10:$D$149,2,FALSE),"")</f>
        <v/>
      </c>
      <c r="O39" s="12" t="n">
        <v>2.17</v>
      </c>
      <c r="P39" s="12">
        <f>IFERROR(VLOOKUP(O39,'CRUCE RIESGOS'!$C$10:$D$149,2,FALSE),"")</f>
        <v/>
      </c>
      <c r="Q39" s="12" t="n">
        <v>3.17</v>
      </c>
      <c r="R39" s="12">
        <f>IFERROR(VLOOKUP(Q39,'CRUCE RIESGOS'!$C$10:$D$149,2,FALSE),"")</f>
        <v/>
      </c>
      <c r="S39" s="12" t="n">
        <v>4.17</v>
      </c>
      <c r="T39" s="12">
        <f>IFERROR(VLOOKUP(S39,'CRUCE RIESGOS'!$C$10:$D$149,2,FALSE),"")</f>
        <v/>
      </c>
      <c r="U39" s="12" t="n">
        <v>5.17</v>
      </c>
      <c r="V39" s="12">
        <f>IFERROR(VLOOKUP(U39,'CRUCE RIESGOS'!$C$10:$D$149,2,FALSE),"")</f>
        <v/>
      </c>
      <c r="W39" s="12" t="n">
        <v>6.17</v>
      </c>
      <c r="X39" s="12">
        <f>IFERROR(VLOOKUP(W39,'CRUCE RIESGOS'!$C$10:$D$149,2,FALSE),"")</f>
        <v/>
      </c>
      <c r="Y39" s="12" t="n">
        <v>7.17</v>
      </c>
      <c r="Z39" s="12">
        <f>IFERROR(VLOOKUP(Y39,'CRUCE RIESGOS'!$C$10:$D$149,2,FALSE),"")</f>
        <v/>
      </c>
      <c r="AA39" s="12" t="n">
        <v>8.17</v>
      </c>
      <c r="AB39" s="12">
        <f>IFERROR(VLOOKUP(AA39,'CRUCE RIESGOS'!$C$10:$D$149,2,FALSE),"")</f>
        <v/>
      </c>
      <c r="AC39" s="12" t="n">
        <v>9.17</v>
      </c>
      <c r="AD39" s="12">
        <f>IFERROR(VLOOKUP(AC39,'CRUCE RIESGOS'!$C$10:$D$149,2,FALSE),"")</f>
        <v/>
      </c>
      <c r="AE39" s="12" t="n">
        <v>10.17</v>
      </c>
      <c r="AF39" s="12">
        <f>IFERROR(VLOOKUP(AE39,'CRUCE RIESGOS'!$C$10:$D$149,2,FALSE),"")</f>
        <v/>
      </c>
      <c r="AG39" s="12" t="n">
        <v>11.17</v>
      </c>
      <c r="AH39" s="12">
        <f>IFERROR(VLOOKUP(AG39,'CRUCE RIESGOS'!$C$10:$D$149,2,FALSE),"")</f>
        <v/>
      </c>
      <c r="AI39" s="12" t="n">
        <v>12.17</v>
      </c>
      <c r="AJ39" s="12">
        <f>IFERROR(VLOOKUP(AI39,'CRUCE RIESGOS'!$C$10:$D$149,2,FALSE),"")</f>
        <v/>
      </c>
      <c r="AK39" s="12" t="n">
        <v>13.17</v>
      </c>
      <c r="AL39" s="12">
        <f>IFERROR(VLOOKUP(AK39,'CRUCE RIESGOS'!$C$10:$D$149,2,FALSE),"")</f>
        <v/>
      </c>
      <c r="AM39" s="12" t="n">
        <v>14.17</v>
      </c>
      <c r="AN39" s="12">
        <f>IFERROR(VLOOKUP(AM39,'CRUCE RIESGOS'!$C$10:$D$149,2,FALSE),"")</f>
        <v/>
      </c>
      <c r="AO39" s="12" t="n">
        <v>15.17</v>
      </c>
      <c r="AP39" s="12">
        <f>IFERROR(VLOOKUP(AO39,'CRUCE RIESGOS'!$C$10:$D$149,2,FALSE),"")</f>
        <v/>
      </c>
      <c r="AQ39" s="12" t="n">
        <v>16.17</v>
      </c>
      <c r="AR39" s="12">
        <f>IFERROR(VLOOKUP(AQ39,'CRUCE RIESGOS'!$C$10:$D$149,2,FALSE),"")</f>
        <v/>
      </c>
      <c r="AS39" s="12" t="n">
        <v>17.17</v>
      </c>
      <c r="AT39" s="12">
        <f>IFERROR(VLOOKUP(AS39,'CRUCE RIESGOS'!$C$10:$D$149,2,FALSE),"")</f>
        <v/>
      </c>
      <c r="AU39" s="12" t="n">
        <v>18.17</v>
      </c>
      <c r="AV39" s="12">
        <f>IFERROR(VLOOKUP(AU39,'CRUCE RIESGOS'!$C$10:$D$149,2,FALSE),"")</f>
        <v/>
      </c>
      <c r="AW39" s="12" t="n">
        <v>19.17</v>
      </c>
      <c r="AX39" s="12">
        <f>IFERROR(VLOOKUP(AW39,'CRUCE RIESGOS'!$C$10:$D$149,2,FALSE),"")</f>
        <v/>
      </c>
      <c r="AY39" s="12" t="n">
        <v>20.17</v>
      </c>
      <c r="AZ39" s="12">
        <f>IFERROR(VLOOKUP(AY39,'CRUCE RIESGOS'!$C$10:$D$149,2,FALSE),"")</f>
        <v/>
      </c>
      <c r="BA39" s="12" t="n">
        <v>21.17</v>
      </c>
      <c r="BB39" s="12">
        <f>IFERROR(VLOOKUP(BA39,'CRUCE RIESGOS'!$C$10:$D$149,2,FALSE),"")</f>
        <v/>
      </c>
      <c r="BC39" s="12" t="n">
        <v>22.17</v>
      </c>
      <c r="BD39" s="12">
        <f>IFERROR(VLOOKUP(BC39,'CRUCE RIESGOS'!$C$10:$D$149,2,FALSE),"")</f>
        <v/>
      </c>
      <c r="BE39" s="12" t="n">
        <v>23.17</v>
      </c>
      <c r="BF39" s="12">
        <f>IFERROR(VLOOKUP(BE39,'CRUCE RIESGOS'!$C$10:$D$149,2,FALSE),"")</f>
        <v/>
      </c>
      <c r="BG39" s="12" t="n">
        <v>24.17</v>
      </c>
      <c r="BH39" s="12">
        <f>IFERROR(VLOOKUP(BG39,'CRUCE RIESGOS'!$C$10:$D$149,2,FALSE),"")</f>
        <v/>
      </c>
      <c r="BI39" s="12" t="n">
        <v>25.17</v>
      </c>
      <c r="BJ39" s="12">
        <f>IFERROR(VLOOKUP(BI39,'CRUCE RIESGOS'!$C$10:$D$149,2,FALSE),"")</f>
        <v/>
      </c>
    </row>
    <row r="40">
      <c r="N40" s="12">
        <f>IF(N41&lt;&gt;""," -R","")</f>
        <v/>
      </c>
      <c r="P40" s="12">
        <f>IF(P41&lt;&gt;""," -R","")</f>
        <v/>
      </c>
      <c r="R40" s="12">
        <f>IF(R41&lt;&gt;""," -R","")</f>
        <v/>
      </c>
      <c r="T40" s="12">
        <f>IF(T41&lt;&gt;""," -R","")</f>
        <v/>
      </c>
      <c r="V40" s="12">
        <f>IF(V41&lt;&gt;""," -R","")</f>
        <v/>
      </c>
      <c r="X40" s="12">
        <f>IF(X41&lt;&gt;""," -R","")</f>
        <v/>
      </c>
      <c r="Z40" s="12">
        <f>IF(Z41&lt;&gt;""," -R","")</f>
        <v/>
      </c>
      <c r="AB40" s="12">
        <f>IF(AB41&lt;&gt;""," -R","")</f>
        <v/>
      </c>
      <c r="AD40" s="12">
        <f>IF(AD41&lt;&gt;""," -R","")</f>
        <v/>
      </c>
      <c r="AF40" s="12">
        <f>IF(AF41&lt;&gt;""," -R","")</f>
        <v/>
      </c>
      <c r="AH40" s="12">
        <f>IF(AH41&lt;&gt;""," -R","")</f>
        <v/>
      </c>
      <c r="AJ40" s="12">
        <f>IF(AJ41&lt;&gt;""," -R","")</f>
        <v/>
      </c>
      <c r="AL40" s="12">
        <f>IF(AL41&lt;&gt;""," -R","")</f>
        <v/>
      </c>
      <c r="AN40" s="12">
        <f>IF(AN41&lt;&gt;""," -R","")</f>
        <v/>
      </c>
      <c r="AP40" s="12">
        <f>IF(AP41&lt;&gt;""," -R","")</f>
        <v/>
      </c>
      <c r="AR40" s="12">
        <f>IF(AR41&lt;&gt;""," -R","")</f>
        <v/>
      </c>
      <c r="AT40" s="12">
        <f>IF(AT41&lt;&gt;""," -R","")</f>
        <v/>
      </c>
      <c r="AV40" s="12">
        <f>IF(AV41&lt;&gt;""," -R","")</f>
        <v/>
      </c>
      <c r="AX40" s="12">
        <f>IF(AX41&lt;&gt;""," -R","")</f>
        <v/>
      </c>
      <c r="AZ40" s="12">
        <f>IF(AZ41&lt;&gt;""," -R","")</f>
        <v/>
      </c>
      <c r="BB40" s="12">
        <f>IF(BB41&lt;&gt;""," -R","")</f>
        <v/>
      </c>
      <c r="BD40" s="12">
        <f>IF(BD41&lt;&gt;""," -R","")</f>
        <v/>
      </c>
      <c r="BF40" s="12">
        <f>IF(BF41&lt;&gt;""," -R","")</f>
        <v/>
      </c>
      <c r="BH40" s="12">
        <f>IF(BH41&lt;&gt;""," -R","")</f>
        <v/>
      </c>
      <c r="BJ40" s="12">
        <f>IF(BJ41&lt;&gt;""," -R","")</f>
        <v/>
      </c>
    </row>
    <row r="41">
      <c r="M41" s="12" t="n">
        <v>1.18</v>
      </c>
      <c r="N41" s="12">
        <f>IFERROR(VLOOKUP(M41,'CRUCE RIESGOS'!$C$10:$D$149,2,FALSE),"")</f>
        <v/>
      </c>
      <c r="O41" s="12" t="n">
        <v>2.18</v>
      </c>
      <c r="P41" s="12">
        <f>IFERROR(VLOOKUP(O41,'CRUCE RIESGOS'!$C$10:$D$149,2,FALSE),"")</f>
        <v/>
      </c>
      <c r="Q41" s="12" t="n">
        <v>3.18</v>
      </c>
      <c r="R41" s="12">
        <f>IFERROR(VLOOKUP(Q41,'CRUCE RIESGOS'!$C$10:$D$149,2,FALSE),"")</f>
        <v/>
      </c>
      <c r="S41" s="12" t="n">
        <v>4.18</v>
      </c>
      <c r="T41" s="12">
        <f>IFERROR(VLOOKUP(S41,'CRUCE RIESGOS'!$C$10:$D$149,2,FALSE),"")</f>
        <v/>
      </c>
      <c r="U41" s="12" t="n">
        <v>5.18</v>
      </c>
      <c r="V41" s="12">
        <f>IFERROR(VLOOKUP(U41,'CRUCE RIESGOS'!$C$10:$D$149,2,FALSE),"")</f>
        <v/>
      </c>
      <c r="W41" s="12" t="n">
        <v>6.18</v>
      </c>
      <c r="X41" s="12">
        <f>IFERROR(VLOOKUP(W41,'CRUCE RIESGOS'!$C$10:$D$149,2,FALSE),"")</f>
        <v/>
      </c>
      <c r="Y41" s="12" t="n">
        <v>7.18</v>
      </c>
      <c r="Z41" s="12">
        <f>IFERROR(VLOOKUP(Y41,'CRUCE RIESGOS'!$C$10:$D$149,2,FALSE),"")</f>
        <v/>
      </c>
      <c r="AA41" s="12" t="n">
        <v>8.18</v>
      </c>
      <c r="AB41" s="12">
        <f>IFERROR(VLOOKUP(AA41,'CRUCE RIESGOS'!$C$10:$D$149,2,FALSE),"")</f>
        <v/>
      </c>
      <c r="AC41" s="12" t="n">
        <v>9.18</v>
      </c>
      <c r="AD41" s="12">
        <f>IFERROR(VLOOKUP(AC41,'CRUCE RIESGOS'!$C$10:$D$149,2,FALSE),"")</f>
        <v/>
      </c>
      <c r="AE41" s="12" t="n">
        <v>10.18</v>
      </c>
      <c r="AF41" s="12">
        <f>IFERROR(VLOOKUP(AE41,'CRUCE RIESGOS'!$C$10:$D$149,2,FALSE),"")</f>
        <v/>
      </c>
      <c r="AG41" s="12" t="n">
        <v>11.18</v>
      </c>
      <c r="AH41" s="12">
        <f>IFERROR(VLOOKUP(AG41,'CRUCE RIESGOS'!$C$10:$D$149,2,FALSE),"")</f>
        <v/>
      </c>
      <c r="AI41" s="12" t="n">
        <v>12.18</v>
      </c>
      <c r="AJ41" s="12">
        <f>IFERROR(VLOOKUP(AI41,'CRUCE RIESGOS'!$C$10:$D$149,2,FALSE),"")</f>
        <v/>
      </c>
      <c r="AK41" s="12" t="n">
        <v>13.18</v>
      </c>
      <c r="AL41" s="12">
        <f>IFERROR(VLOOKUP(AK41,'CRUCE RIESGOS'!$C$10:$D$149,2,FALSE),"")</f>
        <v/>
      </c>
      <c r="AM41" s="12" t="n">
        <v>14.18</v>
      </c>
      <c r="AN41" s="12">
        <f>IFERROR(VLOOKUP(AM41,'CRUCE RIESGOS'!$C$10:$D$149,2,FALSE),"")</f>
        <v/>
      </c>
      <c r="AO41" s="12" t="n">
        <v>15.18</v>
      </c>
      <c r="AP41" s="12">
        <f>IFERROR(VLOOKUP(AO41,'CRUCE RIESGOS'!$C$10:$D$149,2,FALSE),"")</f>
        <v/>
      </c>
      <c r="AQ41" s="12" t="n">
        <v>16.18</v>
      </c>
      <c r="AR41" s="12">
        <f>IFERROR(VLOOKUP(AQ41,'CRUCE RIESGOS'!$C$10:$D$149,2,FALSE),"")</f>
        <v/>
      </c>
      <c r="AS41" s="12" t="n">
        <v>17.18</v>
      </c>
      <c r="AT41" s="12">
        <f>IFERROR(VLOOKUP(AS41,'CRUCE RIESGOS'!$C$10:$D$149,2,FALSE),"")</f>
        <v/>
      </c>
      <c r="AU41" s="12" t="n">
        <v>18.18</v>
      </c>
      <c r="AV41" s="12">
        <f>IFERROR(VLOOKUP(AU41,'CRUCE RIESGOS'!$C$10:$D$149,2,FALSE),"")</f>
        <v/>
      </c>
      <c r="AW41" s="12" t="n">
        <v>19.18</v>
      </c>
      <c r="AX41" s="12">
        <f>IFERROR(VLOOKUP(AW41,'CRUCE RIESGOS'!$C$10:$D$149,2,FALSE),"")</f>
        <v/>
      </c>
      <c r="AY41" s="12" t="n">
        <v>20.18</v>
      </c>
      <c r="AZ41" s="12">
        <f>IFERROR(VLOOKUP(AY41,'CRUCE RIESGOS'!$C$10:$D$149,2,FALSE),"")</f>
        <v/>
      </c>
      <c r="BA41" s="12" t="n">
        <v>21.18</v>
      </c>
      <c r="BB41" s="12">
        <f>IFERROR(VLOOKUP(BA41,'CRUCE RIESGOS'!$C$10:$D$149,2,FALSE),"")</f>
        <v/>
      </c>
      <c r="BC41" s="12" t="n">
        <v>22.18</v>
      </c>
      <c r="BD41" s="12">
        <f>IFERROR(VLOOKUP(BC41,'CRUCE RIESGOS'!$C$10:$D$149,2,FALSE),"")</f>
        <v/>
      </c>
      <c r="BE41" s="12" t="n">
        <v>23.18</v>
      </c>
      <c r="BF41" s="12">
        <f>IFERROR(VLOOKUP(BE41,'CRUCE RIESGOS'!$C$10:$D$149,2,FALSE),"")</f>
        <v/>
      </c>
      <c r="BG41" s="12" t="n">
        <v>24.18</v>
      </c>
      <c r="BH41" s="12">
        <f>IFERROR(VLOOKUP(BG41,'CRUCE RIESGOS'!$C$10:$D$149,2,FALSE),"")</f>
        <v/>
      </c>
      <c r="BI41" s="12" t="n">
        <v>25.18</v>
      </c>
      <c r="BJ41" s="12">
        <f>IFERROR(VLOOKUP(BI41,'CRUCE RIESGOS'!$C$10:$D$149,2,FALSE),"")</f>
        <v/>
      </c>
    </row>
    <row r="42">
      <c r="N42" s="12">
        <f>IF(N43&lt;&gt;""," -R","")</f>
        <v/>
      </c>
      <c r="P42" s="12">
        <f>IF(P43&lt;&gt;""," -R","")</f>
        <v/>
      </c>
      <c r="R42" s="12">
        <f>IF(R43&lt;&gt;""," -R","")</f>
        <v/>
      </c>
      <c r="T42" s="12">
        <f>IF(T43&lt;&gt;""," -R","")</f>
        <v/>
      </c>
      <c r="V42" s="12">
        <f>IF(V43&lt;&gt;""," -R","")</f>
        <v/>
      </c>
      <c r="X42" s="12">
        <f>IF(X43&lt;&gt;""," -R","")</f>
        <v/>
      </c>
      <c r="Z42" s="12">
        <f>IF(Z43&lt;&gt;""," -R","")</f>
        <v/>
      </c>
      <c r="AB42" s="12">
        <f>IF(AB43&lt;&gt;""," -R","")</f>
        <v/>
      </c>
      <c r="AD42" s="12">
        <f>IF(AD43&lt;&gt;""," -R","")</f>
        <v/>
      </c>
      <c r="AF42" s="12">
        <f>IF(AF43&lt;&gt;""," -R","")</f>
        <v/>
      </c>
      <c r="AH42" s="12">
        <f>IF(AH43&lt;&gt;""," -R","")</f>
        <v/>
      </c>
      <c r="AJ42" s="12">
        <f>IF(AJ43&lt;&gt;""," -R","")</f>
        <v/>
      </c>
      <c r="AL42" s="12">
        <f>IF(AL43&lt;&gt;""," -R","")</f>
        <v/>
      </c>
      <c r="AN42" s="12">
        <f>IF(AN43&lt;&gt;""," -R","")</f>
        <v/>
      </c>
      <c r="AP42" s="12">
        <f>IF(AP43&lt;&gt;""," -R","")</f>
        <v/>
      </c>
      <c r="AR42" s="12">
        <f>IF(AR43&lt;&gt;""," -R","")</f>
        <v/>
      </c>
      <c r="AT42" s="12">
        <f>IF(AT43&lt;&gt;""," -R","")</f>
        <v/>
      </c>
      <c r="AV42" s="12">
        <f>IF(AV43&lt;&gt;""," -R","")</f>
        <v/>
      </c>
      <c r="AX42" s="12">
        <f>IF(AX43&lt;&gt;""," -R","")</f>
        <v/>
      </c>
      <c r="AZ42" s="12">
        <f>IF(AZ43&lt;&gt;""," -R","")</f>
        <v/>
      </c>
      <c r="BB42" s="12">
        <f>IF(BB43&lt;&gt;""," -R","")</f>
        <v/>
      </c>
      <c r="BD42" s="12">
        <f>IF(BD43&lt;&gt;""," -R","")</f>
        <v/>
      </c>
      <c r="BF42" s="12">
        <f>IF(BF43&lt;&gt;""," -R","")</f>
        <v/>
      </c>
      <c r="BH42" s="12">
        <f>IF(BH43&lt;&gt;""," -R","")</f>
        <v/>
      </c>
      <c r="BJ42" s="12">
        <f>IF(BJ43&lt;&gt;""," -R","")</f>
        <v/>
      </c>
    </row>
    <row r="43">
      <c r="M43" s="12" t="n">
        <v>1.19</v>
      </c>
      <c r="N43" s="12">
        <f>IFERROR(VLOOKUP(M43,'CRUCE RIESGOS'!$C$10:$D$149,2,FALSE),"")</f>
        <v/>
      </c>
      <c r="O43" s="12" t="n">
        <v>2.19</v>
      </c>
      <c r="P43" s="12">
        <f>IFERROR(VLOOKUP(O43,'CRUCE RIESGOS'!$C$10:$D$149,2,FALSE),"")</f>
        <v/>
      </c>
      <c r="Q43" s="12" t="n">
        <v>3.19</v>
      </c>
      <c r="R43" s="12">
        <f>IFERROR(VLOOKUP(Q43,'CRUCE RIESGOS'!$C$10:$D$149,2,FALSE),"")</f>
        <v/>
      </c>
      <c r="S43" s="12" t="n">
        <v>4.19</v>
      </c>
      <c r="T43" s="12">
        <f>IFERROR(VLOOKUP(S43,'CRUCE RIESGOS'!$C$10:$D$149,2,FALSE),"")</f>
        <v/>
      </c>
      <c r="U43" s="12" t="n">
        <v>5.19</v>
      </c>
      <c r="V43" s="12">
        <f>IFERROR(VLOOKUP(U43,'CRUCE RIESGOS'!$C$10:$D$149,2,FALSE),"")</f>
        <v/>
      </c>
      <c r="W43" s="12" t="n">
        <v>6.19</v>
      </c>
      <c r="X43" s="12">
        <f>IFERROR(VLOOKUP(W43,'CRUCE RIESGOS'!$C$10:$D$149,2,FALSE),"")</f>
        <v/>
      </c>
      <c r="Y43" s="12" t="n">
        <v>7.19</v>
      </c>
      <c r="Z43" s="12">
        <f>IFERROR(VLOOKUP(Y43,'CRUCE RIESGOS'!$C$10:$D$149,2,FALSE),"")</f>
        <v/>
      </c>
      <c r="AA43" s="12" t="n">
        <v>8.19</v>
      </c>
      <c r="AB43" s="12">
        <f>IFERROR(VLOOKUP(AA43,'CRUCE RIESGOS'!$C$10:$D$149,2,FALSE),"")</f>
        <v/>
      </c>
      <c r="AC43" s="12" t="n">
        <v>9.19</v>
      </c>
      <c r="AD43" s="12">
        <f>IFERROR(VLOOKUP(AC43,'CRUCE RIESGOS'!$C$10:$D$149,2,FALSE),"")</f>
        <v/>
      </c>
      <c r="AE43" s="12" t="n">
        <v>10.19</v>
      </c>
      <c r="AF43" s="12">
        <f>IFERROR(VLOOKUP(AE43,'CRUCE RIESGOS'!$C$10:$D$149,2,FALSE),"")</f>
        <v/>
      </c>
      <c r="AG43" s="12" t="n">
        <v>11.19</v>
      </c>
      <c r="AH43" s="12">
        <f>IFERROR(VLOOKUP(AG43,'CRUCE RIESGOS'!$C$10:$D$149,2,FALSE),"")</f>
        <v/>
      </c>
      <c r="AI43" s="12" t="n">
        <v>12.19</v>
      </c>
      <c r="AJ43" s="12">
        <f>IFERROR(VLOOKUP(AI43,'CRUCE RIESGOS'!$C$10:$D$149,2,FALSE),"")</f>
        <v/>
      </c>
      <c r="AK43" s="12" t="n">
        <v>13.19</v>
      </c>
      <c r="AL43" s="12">
        <f>IFERROR(VLOOKUP(AK43,'CRUCE RIESGOS'!$C$10:$D$149,2,FALSE),"")</f>
        <v/>
      </c>
      <c r="AM43" s="12" t="n">
        <v>14.19</v>
      </c>
      <c r="AN43" s="12">
        <f>IFERROR(VLOOKUP(AM43,'CRUCE RIESGOS'!$C$10:$D$149,2,FALSE),"")</f>
        <v/>
      </c>
      <c r="AO43" s="12" t="n">
        <v>15.19</v>
      </c>
      <c r="AP43" s="12">
        <f>IFERROR(VLOOKUP(AO43,'CRUCE RIESGOS'!$C$10:$D$149,2,FALSE),"")</f>
        <v/>
      </c>
      <c r="AQ43" s="12" t="n">
        <v>16.19</v>
      </c>
      <c r="AR43" s="12">
        <f>IFERROR(VLOOKUP(AQ43,'CRUCE RIESGOS'!$C$10:$D$149,2,FALSE),"")</f>
        <v/>
      </c>
      <c r="AS43" s="12" t="n">
        <v>17.19</v>
      </c>
      <c r="AT43" s="12">
        <f>IFERROR(VLOOKUP(AS43,'CRUCE RIESGOS'!$C$10:$D$149,2,FALSE),"")</f>
        <v/>
      </c>
      <c r="AU43" s="12" t="n">
        <v>18.19</v>
      </c>
      <c r="AV43" s="12">
        <f>IFERROR(VLOOKUP(AU43,'CRUCE RIESGOS'!$C$10:$D$149,2,FALSE),"")</f>
        <v/>
      </c>
      <c r="AW43" s="12" t="n">
        <v>19.19</v>
      </c>
      <c r="AX43" s="12">
        <f>IFERROR(VLOOKUP(AW43,'CRUCE RIESGOS'!$C$10:$D$149,2,FALSE),"")</f>
        <v/>
      </c>
      <c r="AY43" s="12" t="n">
        <v>20.19</v>
      </c>
      <c r="AZ43" s="12">
        <f>IFERROR(VLOOKUP(AY43,'CRUCE RIESGOS'!$C$10:$D$149,2,FALSE),"")</f>
        <v/>
      </c>
      <c r="BA43" s="12" t="n">
        <v>21.19</v>
      </c>
      <c r="BB43" s="12">
        <f>IFERROR(VLOOKUP(BA43,'CRUCE RIESGOS'!$C$10:$D$149,2,FALSE),"")</f>
        <v/>
      </c>
      <c r="BC43" s="12" t="n">
        <v>22.19</v>
      </c>
      <c r="BD43" s="12">
        <f>IFERROR(VLOOKUP(BC43,'CRUCE RIESGOS'!$C$10:$D$149,2,FALSE),"")</f>
        <v/>
      </c>
      <c r="BE43" s="12" t="n">
        <v>23.19</v>
      </c>
      <c r="BF43" s="12">
        <f>IFERROR(VLOOKUP(BE43,'CRUCE RIESGOS'!$C$10:$D$149,2,FALSE),"")</f>
        <v/>
      </c>
      <c r="BG43" s="12" t="n">
        <v>24.19</v>
      </c>
      <c r="BH43" s="12">
        <f>IFERROR(VLOOKUP(BG43,'CRUCE RIESGOS'!$C$10:$D$149,2,FALSE),"")</f>
        <v/>
      </c>
      <c r="BI43" s="12" t="n">
        <v>25.19</v>
      </c>
      <c r="BJ43" s="12">
        <f>IFERROR(VLOOKUP(BI43,'CRUCE RIESGOS'!$C$10:$D$149,2,FALSE),"")</f>
        <v/>
      </c>
    </row>
    <row r="44">
      <c r="N44" s="12">
        <f>IF(N45&lt;&gt;""," -R","")</f>
        <v/>
      </c>
      <c r="P44" s="12">
        <f>IF(P45&lt;&gt;""," -R","")</f>
        <v/>
      </c>
      <c r="R44" s="12">
        <f>IF(R45&lt;&gt;""," -R","")</f>
        <v/>
      </c>
      <c r="T44" s="12">
        <f>IF(T45&lt;&gt;""," -R","")</f>
        <v/>
      </c>
      <c r="V44" s="12">
        <f>IF(V45&lt;&gt;""," -R","")</f>
        <v/>
      </c>
      <c r="X44" s="12">
        <f>IF(X45&lt;&gt;""," -R","")</f>
        <v/>
      </c>
      <c r="Z44" s="12">
        <f>IF(Z45&lt;&gt;""," -R","")</f>
        <v/>
      </c>
      <c r="AB44" s="12">
        <f>IF(AB45&lt;&gt;""," -R","")</f>
        <v/>
      </c>
      <c r="AD44" s="12">
        <f>IF(AD45&lt;&gt;""," -R","")</f>
        <v/>
      </c>
      <c r="AF44" s="12">
        <f>IF(AF45&lt;&gt;""," -R","")</f>
        <v/>
      </c>
      <c r="AH44" s="12">
        <f>IF(AH45&lt;&gt;""," -R","")</f>
        <v/>
      </c>
      <c r="AJ44" s="12">
        <f>IF(AJ45&lt;&gt;""," -R","")</f>
        <v/>
      </c>
      <c r="AL44" s="12">
        <f>IF(AL45&lt;&gt;""," -R","")</f>
        <v/>
      </c>
      <c r="AN44" s="12">
        <f>IF(AN45&lt;&gt;""," -R","")</f>
        <v/>
      </c>
      <c r="AP44" s="12">
        <f>IF(AP45&lt;&gt;""," -R","")</f>
        <v/>
      </c>
      <c r="AR44" s="12">
        <f>IF(AR45&lt;&gt;""," -R","")</f>
        <v/>
      </c>
      <c r="AT44" s="12">
        <f>IF(AT45&lt;&gt;""," -R","")</f>
        <v/>
      </c>
      <c r="AV44" s="12">
        <f>IF(AV45&lt;&gt;""," -R","")</f>
        <v/>
      </c>
      <c r="AX44" s="12">
        <f>IF(AX45&lt;&gt;""," -R","")</f>
        <v/>
      </c>
      <c r="AZ44" s="12">
        <f>IF(AZ45&lt;&gt;""," -R","")</f>
        <v/>
      </c>
      <c r="BB44" s="12">
        <f>IF(BB45&lt;&gt;""," -R","")</f>
        <v/>
      </c>
      <c r="BD44" s="12">
        <f>IF(BD45&lt;&gt;""," -R","")</f>
        <v/>
      </c>
      <c r="BF44" s="12">
        <f>IF(BF45&lt;&gt;""," -R","")</f>
        <v/>
      </c>
      <c r="BH44" s="12">
        <f>IF(BH45&lt;&gt;""," -R","")</f>
        <v/>
      </c>
      <c r="BJ44" s="12">
        <f>IF(BJ45&lt;&gt;""," -R","")</f>
        <v/>
      </c>
    </row>
    <row r="45">
      <c r="M45" s="12" t="n">
        <v>1.2</v>
      </c>
      <c r="N45" s="12">
        <f>IFERROR(VLOOKUP(M45,'CRUCE RIESGOS'!$C$10:$D$149,2,FALSE),"")</f>
        <v/>
      </c>
      <c r="O45" s="12" t="n">
        <v>2.2</v>
      </c>
      <c r="P45" s="12">
        <f>IFERROR(VLOOKUP(O45,'CRUCE RIESGOS'!$C$10:$D$149,2,FALSE),"")</f>
        <v/>
      </c>
      <c r="Q45" s="12" t="n">
        <v>3.2</v>
      </c>
      <c r="R45" s="12">
        <f>IFERROR(VLOOKUP(Q45,'CRUCE RIESGOS'!$C$10:$D$149,2,FALSE),"")</f>
        <v/>
      </c>
      <c r="S45" s="12" t="n">
        <v>4.2</v>
      </c>
      <c r="T45" s="12">
        <f>IFERROR(VLOOKUP(S45,'CRUCE RIESGOS'!$C$10:$D$149,2,FALSE),"")</f>
        <v/>
      </c>
      <c r="U45" s="12" t="n">
        <v>5.2</v>
      </c>
      <c r="V45" s="12">
        <f>IFERROR(VLOOKUP(U45,'CRUCE RIESGOS'!$C$10:$D$149,2,FALSE),"")</f>
        <v/>
      </c>
      <c r="W45" s="12" t="n">
        <v>6.2</v>
      </c>
      <c r="X45" s="12">
        <f>IFERROR(VLOOKUP(W45,'CRUCE RIESGOS'!$C$10:$D$149,2,FALSE),"")</f>
        <v/>
      </c>
      <c r="Y45" s="12" t="n">
        <v>7.2</v>
      </c>
      <c r="Z45" s="12">
        <f>IFERROR(VLOOKUP(Y45,'CRUCE RIESGOS'!$C$10:$D$149,2,FALSE),"")</f>
        <v/>
      </c>
      <c r="AA45" s="12" t="n">
        <v>8.199999999999999</v>
      </c>
      <c r="AB45" s="12">
        <f>IFERROR(VLOOKUP(AA45,'CRUCE RIESGOS'!$C$10:$D$149,2,FALSE),"")</f>
        <v/>
      </c>
      <c r="AC45" s="12" t="n">
        <v>9.199999999999999</v>
      </c>
      <c r="AD45" s="12">
        <f>IFERROR(VLOOKUP(AC45,'CRUCE RIESGOS'!$C$10:$D$149,2,FALSE),"")</f>
        <v/>
      </c>
      <c r="AE45" s="12" t="n">
        <v>10.2</v>
      </c>
      <c r="AF45" s="12">
        <f>IFERROR(VLOOKUP(AE45,'CRUCE RIESGOS'!$C$10:$D$149,2,FALSE),"")</f>
        <v/>
      </c>
      <c r="AG45" s="12" t="n">
        <v>11.2</v>
      </c>
      <c r="AH45" s="12">
        <f>IFERROR(VLOOKUP(AG45,'CRUCE RIESGOS'!$C$10:$D$149,2,FALSE),"")</f>
        <v/>
      </c>
      <c r="AI45" s="12" t="n">
        <v>12.2</v>
      </c>
      <c r="AJ45" s="12">
        <f>IFERROR(VLOOKUP(AI45,'CRUCE RIESGOS'!$C$10:$D$149,2,FALSE),"")</f>
        <v/>
      </c>
      <c r="AK45" s="12" t="n">
        <v>13.2</v>
      </c>
      <c r="AL45" s="12">
        <f>IFERROR(VLOOKUP(AK45,'CRUCE RIESGOS'!$C$10:$D$149,2,FALSE),"")</f>
        <v/>
      </c>
      <c r="AM45" s="12" t="n">
        <v>14.2</v>
      </c>
      <c r="AN45" s="12">
        <f>IFERROR(VLOOKUP(AM45,'CRUCE RIESGOS'!$C$10:$D$149,2,FALSE),"")</f>
        <v/>
      </c>
      <c r="AO45" s="12" t="n">
        <v>15.2</v>
      </c>
      <c r="AP45" s="12">
        <f>IFERROR(VLOOKUP(AO45,'CRUCE RIESGOS'!$C$10:$D$149,2,FALSE),"")</f>
        <v/>
      </c>
      <c r="AQ45" s="12" t="n">
        <v>16.2</v>
      </c>
      <c r="AR45" s="12">
        <f>IFERROR(VLOOKUP(AQ45,'CRUCE RIESGOS'!$C$10:$D$149,2,FALSE),"")</f>
        <v/>
      </c>
      <c r="AS45" s="12" t="n">
        <v>17.2</v>
      </c>
      <c r="AT45" s="12">
        <f>IFERROR(VLOOKUP(AS45,'CRUCE RIESGOS'!$C$10:$D$149,2,FALSE),"")</f>
        <v/>
      </c>
      <c r="AU45" s="12" t="n">
        <v>18.2</v>
      </c>
      <c r="AV45" s="12">
        <f>IFERROR(VLOOKUP(AU45,'CRUCE RIESGOS'!$C$10:$D$149,2,FALSE),"")</f>
        <v/>
      </c>
      <c r="AW45" s="12" t="n">
        <v>19.2</v>
      </c>
      <c r="AX45" s="12">
        <f>IFERROR(VLOOKUP(AW45,'CRUCE RIESGOS'!$C$10:$D$149,2,FALSE),"")</f>
        <v/>
      </c>
      <c r="AY45" s="12" t="n">
        <v>20.2</v>
      </c>
      <c r="AZ45" s="12">
        <f>IFERROR(VLOOKUP(AY45,'CRUCE RIESGOS'!$C$10:$D$149,2,FALSE),"")</f>
        <v/>
      </c>
      <c r="BA45" s="12" t="n">
        <v>21.2</v>
      </c>
      <c r="BB45" s="12">
        <f>IFERROR(VLOOKUP(BA45,'CRUCE RIESGOS'!$C$10:$D$149,2,FALSE),"")</f>
        <v/>
      </c>
      <c r="BC45" s="12" t="n">
        <v>22.2</v>
      </c>
      <c r="BD45" s="12">
        <f>IFERROR(VLOOKUP(BC45,'CRUCE RIESGOS'!$C$10:$D$149,2,FALSE),"")</f>
        <v/>
      </c>
      <c r="BE45" s="12" t="n">
        <v>23.2</v>
      </c>
      <c r="BF45" s="12">
        <f>IFERROR(VLOOKUP(BE45,'CRUCE RIESGOS'!$C$10:$D$149,2,FALSE),"")</f>
        <v/>
      </c>
      <c r="BG45" s="12" t="n">
        <v>24.2</v>
      </c>
      <c r="BH45" s="12">
        <f>IFERROR(VLOOKUP(BG45,'CRUCE RIESGOS'!$C$10:$D$149,2,FALSE),"")</f>
        <v/>
      </c>
      <c r="BI45" s="12" t="n">
        <v>25.2</v>
      </c>
      <c r="BJ45" s="12">
        <f>IFERROR(VLOOKUP(BI45,'CRUCE RIESGOS'!$C$10:$D$149,2,FALSE),"")</f>
        <v/>
      </c>
    </row>
    <row r="46">
      <c r="N46" s="12">
        <f>IF(N47&lt;&gt;""," -R","")</f>
        <v/>
      </c>
      <c r="P46" s="12">
        <f>IF(P47&lt;&gt;""," -R","")</f>
        <v/>
      </c>
      <c r="R46" s="12">
        <f>IF(R47&lt;&gt;""," -R","")</f>
        <v/>
      </c>
      <c r="T46" s="12">
        <f>IF(T47&lt;&gt;""," -R","")</f>
        <v/>
      </c>
      <c r="V46" s="12">
        <f>IF(V47&lt;&gt;""," -R","")</f>
        <v/>
      </c>
      <c r="X46" s="12">
        <f>IF(X47&lt;&gt;""," -R","")</f>
        <v/>
      </c>
      <c r="Z46" s="12">
        <f>IF(Z47&lt;&gt;""," -R","")</f>
        <v/>
      </c>
      <c r="AB46" s="12">
        <f>IF(AB47&lt;&gt;""," -R","")</f>
        <v/>
      </c>
      <c r="AD46" s="12">
        <f>IF(AD47&lt;&gt;""," -R","")</f>
        <v/>
      </c>
      <c r="AF46" s="12">
        <f>IF(AF47&lt;&gt;""," -R","")</f>
        <v/>
      </c>
      <c r="AH46" s="12">
        <f>IF(AH47&lt;&gt;""," -R","")</f>
        <v/>
      </c>
      <c r="AJ46" s="12">
        <f>IF(AJ47&lt;&gt;""," -R","")</f>
        <v/>
      </c>
      <c r="AL46" s="12">
        <f>IF(AL47&lt;&gt;""," -R","")</f>
        <v/>
      </c>
      <c r="AN46" s="12">
        <f>IF(AN47&lt;&gt;""," -R","")</f>
        <v/>
      </c>
      <c r="AP46" s="12">
        <f>IF(AP47&lt;&gt;""," -R","")</f>
        <v/>
      </c>
      <c r="AR46" s="12">
        <f>IF(AR47&lt;&gt;""," -R","")</f>
        <v/>
      </c>
      <c r="AT46" s="12">
        <f>IF(AT47&lt;&gt;""," -R","")</f>
        <v/>
      </c>
      <c r="AV46" s="12">
        <f>IF(AV47&lt;&gt;""," -R","")</f>
        <v/>
      </c>
      <c r="AX46" s="12">
        <f>IF(AX47&lt;&gt;""," -R","")</f>
        <v/>
      </c>
      <c r="AZ46" s="12">
        <f>IF(AZ47&lt;&gt;""," -R","")</f>
        <v/>
      </c>
      <c r="BB46" s="12">
        <f>IF(BB47&lt;&gt;""," -R","")</f>
        <v/>
      </c>
      <c r="BD46" s="12">
        <f>IF(BD47&lt;&gt;""," -R","")</f>
        <v/>
      </c>
      <c r="BF46" s="12">
        <f>IF(BF47&lt;&gt;""," -R","")</f>
        <v/>
      </c>
      <c r="BH46" s="12">
        <f>IF(BH47&lt;&gt;""," -R","")</f>
        <v/>
      </c>
      <c r="BJ46" s="12">
        <f>IF(BJ47&lt;&gt;""," -R","")</f>
        <v/>
      </c>
    </row>
    <row r="47">
      <c r="M47" s="12" t="n">
        <v>1.21</v>
      </c>
      <c r="N47" s="12">
        <f>IFERROR(VLOOKUP(M47,'CRUCE RIESGOS'!$C$10:$D$149,2,FALSE),"")</f>
        <v/>
      </c>
      <c r="O47" s="12" t="n">
        <v>2.21</v>
      </c>
      <c r="P47" s="12">
        <f>IFERROR(VLOOKUP(O47,'CRUCE RIESGOS'!$C$10:$D$149,2,FALSE),"")</f>
        <v/>
      </c>
      <c r="Q47" s="12" t="n">
        <v>3.21</v>
      </c>
      <c r="R47" s="12">
        <f>IFERROR(VLOOKUP(Q47,'CRUCE RIESGOS'!$C$10:$D$149,2,FALSE),"")</f>
        <v/>
      </c>
      <c r="S47" s="12" t="n">
        <v>4.21</v>
      </c>
      <c r="T47" s="12">
        <f>IFERROR(VLOOKUP(S47,'CRUCE RIESGOS'!$C$10:$D$149,2,FALSE),"")</f>
        <v/>
      </c>
      <c r="U47" s="12" t="n">
        <v>5.21</v>
      </c>
      <c r="V47" s="12">
        <f>IFERROR(VLOOKUP(U47,'CRUCE RIESGOS'!$C$10:$D$149,2,FALSE),"")</f>
        <v/>
      </c>
      <c r="W47" s="12" t="n">
        <v>6.21</v>
      </c>
      <c r="X47" s="12">
        <f>IFERROR(VLOOKUP(W47,'CRUCE RIESGOS'!$C$10:$D$149,2,FALSE),"")</f>
        <v/>
      </c>
      <c r="Y47" s="12" t="n">
        <v>7.21</v>
      </c>
      <c r="Z47" s="12">
        <f>IFERROR(VLOOKUP(Y47,'CRUCE RIESGOS'!$C$10:$D$149,2,FALSE),"")</f>
        <v/>
      </c>
      <c r="AA47" s="12" t="n">
        <v>8.210000000000001</v>
      </c>
      <c r="AB47" s="12">
        <f>IFERROR(VLOOKUP(AA47,'CRUCE RIESGOS'!$C$10:$D$149,2,FALSE),"")</f>
        <v/>
      </c>
      <c r="AC47" s="12" t="n">
        <v>9.210000000000001</v>
      </c>
      <c r="AD47" s="12">
        <f>IFERROR(VLOOKUP(AC47,'CRUCE RIESGOS'!$C$10:$D$149,2,FALSE),"")</f>
        <v/>
      </c>
      <c r="AE47" s="12" t="n">
        <v>10.21</v>
      </c>
      <c r="AF47" s="12">
        <f>IFERROR(VLOOKUP(AE47,'CRUCE RIESGOS'!$C$10:$D$149,2,FALSE),"")</f>
        <v/>
      </c>
      <c r="AG47" s="12" t="n">
        <v>11.21</v>
      </c>
      <c r="AH47" s="12">
        <f>IFERROR(VLOOKUP(AG47,'CRUCE RIESGOS'!$C$10:$D$149,2,FALSE),"")</f>
        <v/>
      </c>
      <c r="AI47" s="12" t="n">
        <v>12.21</v>
      </c>
      <c r="AJ47" s="12">
        <f>IFERROR(VLOOKUP(AI47,'CRUCE RIESGOS'!$C$10:$D$149,2,FALSE),"")</f>
        <v/>
      </c>
      <c r="AK47" s="12" t="n">
        <v>13.21</v>
      </c>
      <c r="AL47" s="12">
        <f>IFERROR(VLOOKUP(AK47,'CRUCE RIESGOS'!$C$10:$D$149,2,FALSE),"")</f>
        <v/>
      </c>
      <c r="AM47" s="12" t="n">
        <v>14.21</v>
      </c>
      <c r="AN47" s="12">
        <f>IFERROR(VLOOKUP(AM47,'CRUCE RIESGOS'!$C$10:$D$149,2,FALSE),"")</f>
        <v/>
      </c>
      <c r="AO47" s="12" t="n">
        <v>15.21</v>
      </c>
      <c r="AP47" s="12">
        <f>IFERROR(VLOOKUP(AO47,'CRUCE RIESGOS'!$C$10:$D$149,2,FALSE),"")</f>
        <v/>
      </c>
      <c r="AQ47" s="12" t="n">
        <v>16.21</v>
      </c>
      <c r="AR47" s="12">
        <f>IFERROR(VLOOKUP(AQ47,'CRUCE RIESGOS'!$C$10:$D$149,2,FALSE),"")</f>
        <v/>
      </c>
      <c r="AS47" s="12" t="n">
        <v>17.21</v>
      </c>
      <c r="AT47" s="12">
        <f>IFERROR(VLOOKUP(AS47,'CRUCE RIESGOS'!$C$10:$D$149,2,FALSE),"")</f>
        <v/>
      </c>
      <c r="AU47" s="12" t="n">
        <v>18.21</v>
      </c>
      <c r="AV47" s="12">
        <f>IFERROR(VLOOKUP(AU47,'CRUCE RIESGOS'!$C$10:$D$149,2,FALSE),"")</f>
        <v/>
      </c>
      <c r="AW47" s="12" t="n">
        <v>19.21</v>
      </c>
      <c r="AX47" s="12">
        <f>IFERROR(VLOOKUP(AW47,'CRUCE RIESGOS'!$C$10:$D$149,2,FALSE),"")</f>
        <v/>
      </c>
      <c r="AY47" s="12" t="n">
        <v>20.21</v>
      </c>
      <c r="AZ47" s="12">
        <f>IFERROR(VLOOKUP(AY47,'CRUCE RIESGOS'!$C$10:$D$149,2,FALSE),"")</f>
        <v/>
      </c>
      <c r="BA47" s="12" t="n">
        <v>21.21</v>
      </c>
      <c r="BB47" s="12">
        <f>IFERROR(VLOOKUP(BA47,'CRUCE RIESGOS'!$C$10:$D$149,2,FALSE),"")</f>
        <v/>
      </c>
      <c r="BC47" s="12" t="n">
        <v>22.21</v>
      </c>
      <c r="BD47" s="12">
        <f>IFERROR(VLOOKUP(BC47,'CRUCE RIESGOS'!$C$10:$D$149,2,FALSE),"")</f>
        <v/>
      </c>
      <c r="BE47" s="12" t="n">
        <v>23.21</v>
      </c>
      <c r="BF47" s="12">
        <f>IFERROR(VLOOKUP(BE47,'CRUCE RIESGOS'!$C$10:$D$149,2,FALSE),"")</f>
        <v/>
      </c>
      <c r="BG47" s="12" t="n">
        <v>24.21</v>
      </c>
      <c r="BH47" s="12">
        <f>IFERROR(VLOOKUP(BG47,'CRUCE RIESGOS'!$C$10:$D$149,2,FALSE),"")</f>
        <v/>
      </c>
      <c r="BI47" s="12" t="n">
        <v>25.21</v>
      </c>
      <c r="BJ47" s="12">
        <f>IFERROR(VLOOKUP(BI47,'CRUCE RIESGOS'!$C$10:$D$149,2,FALSE),"")</f>
        <v/>
      </c>
    </row>
    <row r="48">
      <c r="N48" s="12">
        <f>IF(N49&lt;&gt;""," -R","")</f>
        <v/>
      </c>
      <c r="P48" s="12">
        <f>IF(P49&lt;&gt;""," -R","")</f>
        <v/>
      </c>
      <c r="R48" s="12">
        <f>IF(R49&lt;&gt;""," -R","")</f>
        <v/>
      </c>
      <c r="T48" s="12">
        <f>IF(T49&lt;&gt;""," -R","")</f>
        <v/>
      </c>
      <c r="V48" s="12">
        <f>IF(V49&lt;&gt;""," -R","")</f>
        <v/>
      </c>
      <c r="X48" s="12">
        <f>IF(X49&lt;&gt;""," -R","")</f>
        <v/>
      </c>
      <c r="Z48" s="12">
        <f>IF(Z49&lt;&gt;""," -R","")</f>
        <v/>
      </c>
      <c r="AB48" s="12">
        <f>IF(AB49&lt;&gt;""," -R","")</f>
        <v/>
      </c>
      <c r="AD48" s="12">
        <f>IF(AD49&lt;&gt;""," -R","")</f>
        <v/>
      </c>
      <c r="AF48" s="12">
        <f>IF(AF49&lt;&gt;""," -R","")</f>
        <v/>
      </c>
      <c r="AH48" s="12">
        <f>IF(AH49&lt;&gt;""," -R","")</f>
        <v/>
      </c>
      <c r="AJ48" s="12">
        <f>IF(AJ49&lt;&gt;""," -R","")</f>
        <v/>
      </c>
      <c r="AL48" s="12">
        <f>IF(AL49&lt;&gt;""," -R","")</f>
        <v/>
      </c>
      <c r="AN48" s="12">
        <f>IF(AN49&lt;&gt;""," -R","")</f>
        <v/>
      </c>
      <c r="AP48" s="12">
        <f>IF(AP49&lt;&gt;""," -R","")</f>
        <v/>
      </c>
      <c r="AR48" s="12">
        <f>IF(AR49&lt;&gt;""," -R","")</f>
        <v/>
      </c>
      <c r="AT48" s="12">
        <f>IF(AT49&lt;&gt;""," -R","")</f>
        <v/>
      </c>
      <c r="AV48" s="12">
        <f>IF(AV49&lt;&gt;""," -R","")</f>
        <v/>
      </c>
      <c r="AX48" s="12">
        <f>IF(AX49&lt;&gt;""," -R","")</f>
        <v/>
      </c>
      <c r="AZ48" s="12">
        <f>IF(AZ49&lt;&gt;""," -R","")</f>
        <v/>
      </c>
      <c r="BB48" s="12">
        <f>IF(BB49&lt;&gt;""," -R","")</f>
        <v/>
      </c>
      <c r="BD48" s="12">
        <f>IF(BD49&lt;&gt;""," -R","")</f>
        <v/>
      </c>
      <c r="BF48" s="12">
        <f>IF(BF49&lt;&gt;""," -R","")</f>
        <v/>
      </c>
      <c r="BH48" s="12">
        <f>IF(BH49&lt;&gt;""," -R","")</f>
        <v/>
      </c>
      <c r="BJ48" s="12">
        <f>IF(BJ49&lt;&gt;""," -R","")</f>
        <v/>
      </c>
    </row>
    <row r="49">
      <c r="M49" s="12" t="n">
        <v>1.22</v>
      </c>
      <c r="N49" s="12">
        <f>IFERROR(VLOOKUP(M49,'CRUCE RIESGOS'!$C$10:$D$149,2,FALSE),"")</f>
        <v/>
      </c>
      <c r="O49" s="12" t="n">
        <v>2.22</v>
      </c>
      <c r="P49" s="12">
        <f>IFERROR(VLOOKUP(O49,'CRUCE RIESGOS'!$C$10:$D$149,2,FALSE),"")</f>
        <v/>
      </c>
      <c r="Q49" s="12" t="n">
        <v>3.22</v>
      </c>
      <c r="R49" s="12">
        <f>IFERROR(VLOOKUP(Q49,'CRUCE RIESGOS'!$C$10:$D$149,2,FALSE),"")</f>
        <v/>
      </c>
      <c r="S49" s="12" t="n">
        <v>4.22</v>
      </c>
      <c r="T49" s="12">
        <f>IFERROR(VLOOKUP(S49,'CRUCE RIESGOS'!$C$10:$D$149,2,FALSE),"")</f>
        <v/>
      </c>
      <c r="U49" s="12" t="n">
        <v>5.22</v>
      </c>
      <c r="V49" s="12">
        <f>IFERROR(VLOOKUP(U49,'CRUCE RIESGOS'!$C$10:$D$149,2,FALSE),"")</f>
        <v/>
      </c>
      <c r="W49" s="12" t="n">
        <v>6.22</v>
      </c>
      <c r="X49" s="12">
        <f>IFERROR(VLOOKUP(W49,'CRUCE RIESGOS'!$C$10:$D$149,2,FALSE),"")</f>
        <v/>
      </c>
      <c r="Y49" s="12" t="n">
        <v>7.22</v>
      </c>
      <c r="Z49" s="12">
        <f>IFERROR(VLOOKUP(Y49,'CRUCE RIESGOS'!$C$10:$D$149,2,FALSE),"")</f>
        <v/>
      </c>
      <c r="AA49" s="12" t="n">
        <v>8.220000000000001</v>
      </c>
      <c r="AB49" s="12">
        <f>IFERROR(VLOOKUP(AA49,'CRUCE RIESGOS'!$C$10:$D$149,2,FALSE),"")</f>
        <v/>
      </c>
      <c r="AC49" s="12" t="n">
        <v>9.220000000000001</v>
      </c>
      <c r="AD49" s="12">
        <f>IFERROR(VLOOKUP(AC49,'CRUCE RIESGOS'!$C$10:$D$149,2,FALSE),"")</f>
        <v/>
      </c>
      <c r="AE49" s="12" t="n">
        <v>10.22</v>
      </c>
      <c r="AF49" s="12">
        <f>IFERROR(VLOOKUP(AE49,'CRUCE RIESGOS'!$C$10:$D$149,2,FALSE),"")</f>
        <v/>
      </c>
      <c r="AG49" s="12" t="n">
        <v>11.22</v>
      </c>
      <c r="AH49" s="12">
        <f>IFERROR(VLOOKUP(AG49,'CRUCE RIESGOS'!$C$10:$D$149,2,FALSE),"")</f>
        <v/>
      </c>
      <c r="AI49" s="12" t="n">
        <v>12.22</v>
      </c>
      <c r="AJ49" s="12">
        <f>IFERROR(VLOOKUP(AI49,'CRUCE RIESGOS'!$C$10:$D$149,2,FALSE),"")</f>
        <v/>
      </c>
      <c r="AK49" s="12" t="n">
        <v>13.22</v>
      </c>
      <c r="AL49" s="12">
        <f>IFERROR(VLOOKUP(AK49,'CRUCE RIESGOS'!$C$10:$D$149,2,FALSE),"")</f>
        <v/>
      </c>
      <c r="AM49" s="12" t="n">
        <v>14.22</v>
      </c>
      <c r="AN49" s="12">
        <f>IFERROR(VLOOKUP(AM49,'CRUCE RIESGOS'!$C$10:$D$149,2,FALSE),"")</f>
        <v/>
      </c>
      <c r="AO49" s="12" t="n">
        <v>15.22</v>
      </c>
      <c r="AP49" s="12">
        <f>IFERROR(VLOOKUP(AO49,'CRUCE RIESGOS'!$C$10:$D$149,2,FALSE),"")</f>
        <v/>
      </c>
      <c r="AQ49" s="12" t="n">
        <v>16.22</v>
      </c>
      <c r="AR49" s="12">
        <f>IFERROR(VLOOKUP(AQ49,'CRUCE RIESGOS'!$C$10:$D$149,2,FALSE),"")</f>
        <v/>
      </c>
      <c r="AS49" s="12" t="n">
        <v>17.22</v>
      </c>
      <c r="AT49" s="12">
        <f>IFERROR(VLOOKUP(AS49,'CRUCE RIESGOS'!$C$10:$D$149,2,FALSE),"")</f>
        <v/>
      </c>
      <c r="AU49" s="12" t="n">
        <v>18.22</v>
      </c>
      <c r="AV49" s="12">
        <f>IFERROR(VLOOKUP(AU49,'CRUCE RIESGOS'!$C$10:$D$149,2,FALSE),"")</f>
        <v/>
      </c>
      <c r="AW49" s="12" t="n">
        <v>19.22</v>
      </c>
      <c r="AX49" s="12">
        <f>IFERROR(VLOOKUP(AW49,'CRUCE RIESGOS'!$C$10:$D$149,2,FALSE),"")</f>
        <v/>
      </c>
      <c r="AY49" s="12" t="n">
        <v>20.22</v>
      </c>
      <c r="AZ49" s="12">
        <f>IFERROR(VLOOKUP(AY49,'CRUCE RIESGOS'!$C$10:$D$149,2,FALSE),"")</f>
        <v/>
      </c>
      <c r="BA49" s="12" t="n">
        <v>21.22</v>
      </c>
      <c r="BB49" s="12">
        <f>IFERROR(VLOOKUP(BA49,'CRUCE RIESGOS'!$C$10:$D$149,2,FALSE),"")</f>
        <v/>
      </c>
      <c r="BC49" s="12" t="n">
        <v>22.22</v>
      </c>
      <c r="BD49" s="12">
        <f>IFERROR(VLOOKUP(BC49,'CRUCE RIESGOS'!$C$10:$D$149,2,FALSE),"")</f>
        <v/>
      </c>
      <c r="BE49" s="12" t="n">
        <v>23.22</v>
      </c>
      <c r="BF49" s="12">
        <f>IFERROR(VLOOKUP(BE49,'CRUCE RIESGOS'!$C$10:$D$149,2,FALSE),"")</f>
        <v/>
      </c>
      <c r="BG49" s="12" t="n">
        <v>24.22</v>
      </c>
      <c r="BH49" s="12">
        <f>IFERROR(VLOOKUP(BG49,'CRUCE RIESGOS'!$C$10:$D$149,2,FALSE),"")</f>
        <v/>
      </c>
      <c r="BI49" s="12" t="n">
        <v>25.22</v>
      </c>
      <c r="BJ49" s="12">
        <f>IFERROR(VLOOKUP(BI49,'CRUCE RIESGOS'!$C$10:$D$149,2,FALSE),"")</f>
        <v/>
      </c>
    </row>
    <row r="50">
      <c r="N50" s="12">
        <f>IF(N51&lt;&gt;""," -R","")</f>
        <v/>
      </c>
      <c r="P50" s="12">
        <f>IF(P51&lt;&gt;""," -R","")</f>
        <v/>
      </c>
      <c r="R50" s="12">
        <f>IF(R51&lt;&gt;""," -R","")</f>
        <v/>
      </c>
      <c r="T50" s="12">
        <f>IF(T51&lt;&gt;""," -R","")</f>
        <v/>
      </c>
      <c r="V50" s="12">
        <f>IF(V51&lt;&gt;""," -R","")</f>
        <v/>
      </c>
      <c r="X50" s="12">
        <f>IF(X51&lt;&gt;""," -R","")</f>
        <v/>
      </c>
      <c r="Z50" s="12">
        <f>IF(Z51&lt;&gt;""," -R","")</f>
        <v/>
      </c>
      <c r="AB50" s="12">
        <f>IF(AB51&lt;&gt;""," -R","")</f>
        <v/>
      </c>
      <c r="AD50" s="12">
        <f>IF(AD51&lt;&gt;""," -R","")</f>
        <v/>
      </c>
      <c r="AF50" s="12">
        <f>IF(AF51&lt;&gt;""," -R","")</f>
        <v/>
      </c>
      <c r="AH50" s="12">
        <f>IF(AH51&lt;&gt;""," -R","")</f>
        <v/>
      </c>
      <c r="AJ50" s="12">
        <f>IF(AJ51&lt;&gt;""," -R","")</f>
        <v/>
      </c>
      <c r="AL50" s="12">
        <f>IF(AL51&lt;&gt;""," -R","")</f>
        <v/>
      </c>
      <c r="AN50" s="12">
        <f>IF(AN51&lt;&gt;""," -R","")</f>
        <v/>
      </c>
      <c r="AP50" s="12">
        <f>IF(AP51&lt;&gt;""," -R","")</f>
        <v/>
      </c>
      <c r="AR50" s="12">
        <f>IF(AR51&lt;&gt;""," -R","")</f>
        <v/>
      </c>
      <c r="AT50" s="12">
        <f>IF(AT51&lt;&gt;""," -R","")</f>
        <v/>
      </c>
      <c r="AV50" s="12">
        <f>IF(AV51&lt;&gt;""," -R","")</f>
        <v/>
      </c>
      <c r="AX50" s="12">
        <f>IF(AX51&lt;&gt;""," -R","")</f>
        <v/>
      </c>
      <c r="AZ50" s="12">
        <f>IF(AZ51&lt;&gt;""," -R","")</f>
        <v/>
      </c>
      <c r="BB50" s="12">
        <f>IF(BB51&lt;&gt;""," -R","")</f>
        <v/>
      </c>
      <c r="BD50" s="12">
        <f>IF(BD51&lt;&gt;""," -R","")</f>
        <v/>
      </c>
      <c r="BF50" s="12">
        <f>IF(BF51&lt;&gt;""," -R","")</f>
        <v/>
      </c>
      <c r="BH50" s="12">
        <f>IF(BH51&lt;&gt;""," -R","")</f>
        <v/>
      </c>
      <c r="BJ50" s="12">
        <f>IF(BJ51&lt;&gt;""," -R","")</f>
        <v/>
      </c>
    </row>
    <row r="51">
      <c r="M51" s="12" t="n">
        <v>1.23</v>
      </c>
      <c r="N51" s="12">
        <f>IFERROR(VLOOKUP(M51,'CRUCE RIESGOS'!$C$10:$D$149,2,FALSE),"")</f>
        <v/>
      </c>
      <c r="O51" s="12" t="n">
        <v>2.23</v>
      </c>
      <c r="P51" s="12">
        <f>IFERROR(VLOOKUP(O51,'CRUCE RIESGOS'!$C$10:$D$149,2,FALSE),"")</f>
        <v/>
      </c>
      <c r="Q51" s="12" t="n">
        <v>3.23</v>
      </c>
      <c r="R51" s="12">
        <f>IFERROR(VLOOKUP(Q51,'CRUCE RIESGOS'!$C$10:$D$149,2,FALSE),"")</f>
        <v/>
      </c>
      <c r="S51" s="12" t="n">
        <v>4.23</v>
      </c>
      <c r="T51" s="12">
        <f>IFERROR(VLOOKUP(S51,'CRUCE RIESGOS'!$C$10:$D$149,2,FALSE),"")</f>
        <v/>
      </c>
      <c r="U51" s="12" t="n">
        <v>5.23</v>
      </c>
      <c r="V51" s="12">
        <f>IFERROR(VLOOKUP(U51,'CRUCE RIESGOS'!$C$10:$D$149,2,FALSE),"")</f>
        <v/>
      </c>
      <c r="W51" s="12" t="n">
        <v>6.23</v>
      </c>
      <c r="X51" s="12">
        <f>IFERROR(VLOOKUP(W51,'CRUCE RIESGOS'!$C$10:$D$149,2,FALSE),"")</f>
        <v/>
      </c>
      <c r="Y51" s="12" t="n">
        <v>7.23</v>
      </c>
      <c r="Z51" s="12">
        <f>IFERROR(VLOOKUP(Y51,'CRUCE RIESGOS'!$C$10:$D$149,2,FALSE),"")</f>
        <v/>
      </c>
      <c r="AA51" s="12" t="n">
        <v>8.23</v>
      </c>
      <c r="AB51" s="12">
        <f>IFERROR(VLOOKUP(AA51,'CRUCE RIESGOS'!$C$10:$D$149,2,FALSE),"")</f>
        <v/>
      </c>
      <c r="AC51" s="12" t="n">
        <v>9.23</v>
      </c>
      <c r="AD51" s="12">
        <f>IFERROR(VLOOKUP(AC51,'CRUCE RIESGOS'!$C$10:$D$149,2,FALSE),"")</f>
        <v/>
      </c>
      <c r="AE51" s="12" t="n">
        <v>10.23</v>
      </c>
      <c r="AF51" s="12">
        <f>IFERROR(VLOOKUP(AE51,'CRUCE RIESGOS'!$C$10:$D$149,2,FALSE),"")</f>
        <v/>
      </c>
      <c r="AG51" s="12" t="n">
        <v>11.23</v>
      </c>
      <c r="AH51" s="12">
        <f>IFERROR(VLOOKUP(AG51,'CRUCE RIESGOS'!$C$10:$D$149,2,FALSE),"")</f>
        <v/>
      </c>
      <c r="AI51" s="12" t="n">
        <v>12.23</v>
      </c>
      <c r="AJ51" s="12">
        <f>IFERROR(VLOOKUP(AI51,'CRUCE RIESGOS'!$C$10:$D$149,2,FALSE),"")</f>
        <v/>
      </c>
      <c r="AK51" s="12" t="n">
        <v>13.23</v>
      </c>
      <c r="AL51" s="12">
        <f>IFERROR(VLOOKUP(AK51,'CRUCE RIESGOS'!$C$10:$D$149,2,FALSE),"")</f>
        <v/>
      </c>
      <c r="AM51" s="12" t="n">
        <v>14.23</v>
      </c>
      <c r="AN51" s="12">
        <f>IFERROR(VLOOKUP(AM51,'CRUCE RIESGOS'!$C$10:$D$149,2,FALSE),"")</f>
        <v/>
      </c>
      <c r="AO51" s="12" t="n">
        <v>15.23</v>
      </c>
      <c r="AP51" s="12">
        <f>IFERROR(VLOOKUP(AO51,'CRUCE RIESGOS'!$C$10:$D$149,2,FALSE),"")</f>
        <v/>
      </c>
      <c r="AQ51" s="12" t="n">
        <v>16.23</v>
      </c>
      <c r="AR51" s="12">
        <f>IFERROR(VLOOKUP(AQ51,'CRUCE RIESGOS'!$C$10:$D$149,2,FALSE),"")</f>
        <v/>
      </c>
      <c r="AS51" s="12" t="n">
        <v>17.23</v>
      </c>
      <c r="AT51" s="12">
        <f>IFERROR(VLOOKUP(AS51,'CRUCE RIESGOS'!$C$10:$D$149,2,FALSE),"")</f>
        <v/>
      </c>
      <c r="AU51" s="12" t="n">
        <v>18.23</v>
      </c>
      <c r="AV51" s="12">
        <f>IFERROR(VLOOKUP(AU51,'CRUCE RIESGOS'!$C$10:$D$149,2,FALSE),"")</f>
        <v/>
      </c>
      <c r="AW51" s="12" t="n">
        <v>19.23</v>
      </c>
      <c r="AX51" s="12">
        <f>IFERROR(VLOOKUP(AW51,'CRUCE RIESGOS'!$C$10:$D$149,2,FALSE),"")</f>
        <v/>
      </c>
      <c r="AY51" s="12" t="n">
        <v>20.23</v>
      </c>
      <c r="AZ51" s="12">
        <f>IFERROR(VLOOKUP(AY51,'CRUCE RIESGOS'!$C$10:$D$149,2,FALSE),"")</f>
        <v/>
      </c>
      <c r="BA51" s="12" t="n">
        <v>21.23</v>
      </c>
      <c r="BB51" s="12">
        <f>IFERROR(VLOOKUP(BA51,'CRUCE RIESGOS'!$C$10:$D$149,2,FALSE),"")</f>
        <v/>
      </c>
      <c r="BC51" s="12" t="n">
        <v>22.23</v>
      </c>
      <c r="BD51" s="12">
        <f>IFERROR(VLOOKUP(BC51,'CRUCE RIESGOS'!$C$10:$D$149,2,FALSE),"")</f>
        <v/>
      </c>
      <c r="BE51" s="12" t="n">
        <v>23.23</v>
      </c>
      <c r="BF51" s="12">
        <f>IFERROR(VLOOKUP(BE51,'CRUCE RIESGOS'!$C$10:$D$149,2,FALSE),"")</f>
        <v/>
      </c>
      <c r="BG51" s="12" t="n">
        <v>24.23</v>
      </c>
      <c r="BH51" s="12">
        <f>IFERROR(VLOOKUP(BG51,'CRUCE RIESGOS'!$C$10:$D$149,2,FALSE),"")</f>
        <v/>
      </c>
      <c r="BI51" s="12" t="n">
        <v>25.23</v>
      </c>
      <c r="BJ51" s="12">
        <f>IFERROR(VLOOKUP(BI51,'CRUCE RIESGOS'!$C$10:$D$149,2,FALSE),"")</f>
        <v/>
      </c>
    </row>
    <row r="52">
      <c r="N52" s="12">
        <f>IF(N53&lt;&gt;""," -R","")</f>
        <v/>
      </c>
      <c r="P52" s="12">
        <f>IF(P53&lt;&gt;""," -R","")</f>
        <v/>
      </c>
      <c r="R52" s="12">
        <f>IF(R53&lt;&gt;""," -R","")</f>
        <v/>
      </c>
      <c r="T52" s="12">
        <f>IF(T53&lt;&gt;""," -R","")</f>
        <v/>
      </c>
      <c r="V52" s="12">
        <f>IF(V53&lt;&gt;""," -R","")</f>
        <v/>
      </c>
      <c r="X52" s="12">
        <f>IF(X53&lt;&gt;""," -R","")</f>
        <v/>
      </c>
      <c r="Z52" s="12">
        <f>IF(Z53&lt;&gt;""," -R","")</f>
        <v/>
      </c>
      <c r="AB52" s="12">
        <f>IF(AB53&lt;&gt;""," -R","")</f>
        <v/>
      </c>
      <c r="AD52" s="12">
        <f>IF(AD53&lt;&gt;""," -R","")</f>
        <v/>
      </c>
      <c r="AF52" s="12">
        <f>IF(AF53&lt;&gt;""," -R","")</f>
        <v/>
      </c>
      <c r="AH52" s="12">
        <f>IF(AH53&lt;&gt;""," -R","")</f>
        <v/>
      </c>
      <c r="AJ52" s="12">
        <f>IF(AJ53&lt;&gt;""," -R","")</f>
        <v/>
      </c>
      <c r="AL52" s="12">
        <f>IF(AL53&lt;&gt;""," -R","")</f>
        <v/>
      </c>
      <c r="AN52" s="12">
        <f>IF(AN53&lt;&gt;""," -R","")</f>
        <v/>
      </c>
      <c r="AP52" s="12">
        <f>IF(AP53&lt;&gt;""," -R","")</f>
        <v/>
      </c>
      <c r="AR52" s="12">
        <f>IF(AR53&lt;&gt;""," -R","")</f>
        <v/>
      </c>
      <c r="AT52" s="12">
        <f>IF(AT53&lt;&gt;""," -R","")</f>
        <v/>
      </c>
      <c r="AV52" s="12">
        <f>IF(AV53&lt;&gt;""," -R","")</f>
        <v/>
      </c>
      <c r="AX52" s="12">
        <f>IF(AX53&lt;&gt;""," -R","")</f>
        <v/>
      </c>
      <c r="AZ52" s="12">
        <f>IF(AZ53&lt;&gt;""," -R","")</f>
        <v/>
      </c>
      <c r="BB52" s="12">
        <f>IF(BB53&lt;&gt;""," -R","")</f>
        <v/>
      </c>
      <c r="BD52" s="12">
        <f>IF(BD53&lt;&gt;""," -R","")</f>
        <v/>
      </c>
      <c r="BF52" s="12">
        <f>IF(BF53&lt;&gt;""," -R","")</f>
        <v/>
      </c>
      <c r="BH52" s="12">
        <f>IF(BH53&lt;&gt;""," -R","")</f>
        <v/>
      </c>
      <c r="BJ52" s="12">
        <f>IF(BJ53&lt;&gt;""," -R","")</f>
        <v/>
      </c>
    </row>
    <row r="53">
      <c r="M53" s="12" t="n">
        <v>1.24</v>
      </c>
      <c r="N53" s="12">
        <f>IFERROR(VLOOKUP(M53,'CRUCE RIESGOS'!$C$10:$D$149,2,FALSE),"")</f>
        <v/>
      </c>
      <c r="O53" s="12" t="n">
        <v>2.24</v>
      </c>
      <c r="P53" s="12">
        <f>IFERROR(VLOOKUP(O53,'CRUCE RIESGOS'!$C$10:$D$149,2,FALSE),"")</f>
        <v/>
      </c>
      <c r="Q53" s="12" t="n">
        <v>3.24</v>
      </c>
      <c r="R53" s="12">
        <f>IFERROR(VLOOKUP(Q53,'CRUCE RIESGOS'!$C$10:$D$149,2,FALSE),"")</f>
        <v/>
      </c>
      <c r="S53" s="12" t="n">
        <v>4.24</v>
      </c>
      <c r="T53" s="12">
        <f>IFERROR(VLOOKUP(S53,'CRUCE RIESGOS'!$C$10:$D$149,2,FALSE),"")</f>
        <v/>
      </c>
      <c r="U53" s="12" t="n">
        <v>5.24</v>
      </c>
      <c r="V53" s="12">
        <f>IFERROR(VLOOKUP(U53,'CRUCE RIESGOS'!$C$10:$D$149,2,FALSE),"")</f>
        <v/>
      </c>
      <c r="W53" s="12" t="n">
        <v>6.24</v>
      </c>
      <c r="X53" s="12">
        <f>IFERROR(VLOOKUP(W53,'CRUCE RIESGOS'!$C$10:$D$149,2,FALSE),"")</f>
        <v/>
      </c>
      <c r="Y53" s="12" t="n">
        <v>7.24</v>
      </c>
      <c r="Z53" s="12">
        <f>IFERROR(VLOOKUP(Y53,'CRUCE RIESGOS'!$C$10:$D$149,2,FALSE),"")</f>
        <v/>
      </c>
      <c r="AA53" s="12" t="n">
        <v>8.24</v>
      </c>
      <c r="AB53" s="12">
        <f>IFERROR(VLOOKUP(AA53,'CRUCE RIESGOS'!$C$10:$D$149,2,FALSE),"")</f>
        <v/>
      </c>
      <c r="AC53" s="12" t="n">
        <v>9.24</v>
      </c>
      <c r="AD53" s="12">
        <f>IFERROR(VLOOKUP(AC53,'CRUCE RIESGOS'!$C$10:$D$149,2,FALSE),"")</f>
        <v/>
      </c>
      <c r="AE53" s="12" t="n">
        <v>10.24</v>
      </c>
      <c r="AF53" s="12">
        <f>IFERROR(VLOOKUP(AE53,'CRUCE RIESGOS'!$C$10:$D$149,2,FALSE),"")</f>
        <v/>
      </c>
      <c r="AG53" s="12" t="n">
        <v>11.24</v>
      </c>
      <c r="AH53" s="12">
        <f>IFERROR(VLOOKUP(AG53,'CRUCE RIESGOS'!$C$10:$D$149,2,FALSE),"")</f>
        <v/>
      </c>
      <c r="AI53" s="12" t="n">
        <v>12.24</v>
      </c>
      <c r="AJ53" s="12">
        <f>IFERROR(VLOOKUP(AI53,'CRUCE RIESGOS'!$C$10:$D$149,2,FALSE),"")</f>
        <v/>
      </c>
      <c r="AK53" s="12" t="n">
        <v>13.24</v>
      </c>
      <c r="AL53" s="12">
        <f>IFERROR(VLOOKUP(AK53,'CRUCE RIESGOS'!$C$10:$D$149,2,FALSE),"")</f>
        <v/>
      </c>
      <c r="AM53" s="12" t="n">
        <v>14.24</v>
      </c>
      <c r="AN53" s="12">
        <f>IFERROR(VLOOKUP(AM53,'CRUCE RIESGOS'!$C$10:$D$149,2,FALSE),"")</f>
        <v/>
      </c>
      <c r="AO53" s="12" t="n">
        <v>15.24</v>
      </c>
      <c r="AP53" s="12">
        <f>IFERROR(VLOOKUP(AO53,'CRUCE RIESGOS'!$C$10:$D$149,2,FALSE),"")</f>
        <v/>
      </c>
      <c r="AQ53" s="12" t="n">
        <v>16.24</v>
      </c>
      <c r="AR53" s="12">
        <f>IFERROR(VLOOKUP(AQ53,'CRUCE RIESGOS'!$C$10:$D$149,2,FALSE),"")</f>
        <v/>
      </c>
      <c r="AS53" s="12" t="n">
        <v>17.24</v>
      </c>
      <c r="AT53" s="12">
        <f>IFERROR(VLOOKUP(AS53,'CRUCE RIESGOS'!$C$10:$D$149,2,FALSE),"")</f>
        <v/>
      </c>
      <c r="AU53" s="12" t="n">
        <v>18.24</v>
      </c>
      <c r="AV53" s="12">
        <f>IFERROR(VLOOKUP(AU53,'CRUCE RIESGOS'!$C$10:$D$149,2,FALSE),"")</f>
        <v/>
      </c>
      <c r="AW53" s="12" t="n">
        <v>19.24</v>
      </c>
      <c r="AX53" s="12">
        <f>IFERROR(VLOOKUP(AW53,'CRUCE RIESGOS'!$C$10:$D$149,2,FALSE),"")</f>
        <v/>
      </c>
      <c r="AY53" s="12" t="n">
        <v>20.24</v>
      </c>
      <c r="AZ53" s="12">
        <f>IFERROR(VLOOKUP(AY53,'CRUCE RIESGOS'!$C$10:$D$149,2,FALSE),"")</f>
        <v/>
      </c>
      <c r="BA53" s="12" t="n">
        <v>21.24</v>
      </c>
      <c r="BB53" s="12">
        <f>IFERROR(VLOOKUP(BA53,'CRUCE RIESGOS'!$C$10:$D$149,2,FALSE),"")</f>
        <v/>
      </c>
      <c r="BC53" s="12" t="n">
        <v>22.24</v>
      </c>
      <c r="BD53" s="12">
        <f>IFERROR(VLOOKUP(BC53,'CRUCE RIESGOS'!$C$10:$D$149,2,FALSE),"")</f>
        <v/>
      </c>
      <c r="BE53" s="12" t="n">
        <v>23.24</v>
      </c>
      <c r="BF53" s="12">
        <f>IFERROR(VLOOKUP(BE53,'CRUCE RIESGOS'!$C$10:$D$149,2,FALSE),"")</f>
        <v/>
      </c>
      <c r="BG53" s="12" t="n">
        <v>24.24</v>
      </c>
      <c r="BH53" s="12">
        <f>IFERROR(VLOOKUP(BG53,'CRUCE RIESGOS'!$C$10:$D$149,2,FALSE),"")</f>
        <v/>
      </c>
      <c r="BI53" s="12" t="n">
        <v>25.24</v>
      </c>
      <c r="BJ53" s="12">
        <f>IFERROR(VLOOKUP(BI53,'CRUCE RIESGOS'!$C$10:$D$149,2,FALSE),"")</f>
        <v/>
      </c>
    </row>
    <row r="54">
      <c r="N54" s="12">
        <f>IF(N55&lt;&gt;""," -R","")</f>
        <v/>
      </c>
      <c r="P54" s="12">
        <f>IF(P55&lt;&gt;""," -R","")</f>
        <v/>
      </c>
      <c r="R54" s="12">
        <f>IF(R55&lt;&gt;""," -R","")</f>
        <v/>
      </c>
      <c r="T54" s="12">
        <f>IF(T55&lt;&gt;""," -R","")</f>
        <v/>
      </c>
      <c r="V54" s="12">
        <f>IF(V55&lt;&gt;""," -R","")</f>
        <v/>
      </c>
      <c r="X54" s="12">
        <f>IF(X55&lt;&gt;""," -R","")</f>
        <v/>
      </c>
      <c r="Z54" s="12">
        <f>IF(Z55&lt;&gt;""," -R","")</f>
        <v/>
      </c>
      <c r="AB54" s="12">
        <f>IF(AB55&lt;&gt;""," -R","")</f>
        <v/>
      </c>
      <c r="AD54" s="12">
        <f>IF(AD55&lt;&gt;""," -R","")</f>
        <v/>
      </c>
      <c r="AF54" s="12">
        <f>IF(AF55&lt;&gt;""," -R","")</f>
        <v/>
      </c>
      <c r="AH54" s="12">
        <f>IF(AH55&lt;&gt;""," -R","")</f>
        <v/>
      </c>
      <c r="AJ54" s="12">
        <f>IF(AJ55&lt;&gt;""," -R","")</f>
        <v/>
      </c>
      <c r="AL54" s="12">
        <f>IF(AL55&lt;&gt;""," -R","")</f>
        <v/>
      </c>
      <c r="AN54" s="12">
        <f>IF(AN55&lt;&gt;""," -R","")</f>
        <v/>
      </c>
      <c r="AP54" s="12">
        <f>IF(AP55&lt;&gt;""," -R","")</f>
        <v/>
      </c>
      <c r="AR54" s="12">
        <f>IF(AR55&lt;&gt;""," -R","")</f>
        <v/>
      </c>
      <c r="AT54" s="12">
        <f>IF(AT55&lt;&gt;""," -R","")</f>
        <v/>
      </c>
      <c r="AV54" s="12">
        <f>IF(AV55&lt;&gt;""," -R","")</f>
        <v/>
      </c>
      <c r="AX54" s="12">
        <f>IF(AX55&lt;&gt;""," -R","")</f>
        <v/>
      </c>
      <c r="AZ54" s="12">
        <f>IF(AZ55&lt;&gt;""," -R","")</f>
        <v/>
      </c>
      <c r="BB54" s="12">
        <f>IF(BB55&lt;&gt;""," -R","")</f>
        <v/>
      </c>
      <c r="BD54" s="12">
        <f>IF(BD55&lt;&gt;""," -R","")</f>
        <v/>
      </c>
      <c r="BF54" s="12">
        <f>IF(BF55&lt;&gt;""," -R","")</f>
        <v/>
      </c>
      <c r="BH54" s="12">
        <f>IF(BH55&lt;&gt;""," -R","")</f>
        <v/>
      </c>
      <c r="BJ54" s="12">
        <f>IF(BJ55&lt;&gt;""," -R","")</f>
        <v/>
      </c>
    </row>
    <row r="55">
      <c r="M55" s="12" t="n">
        <v>1.25</v>
      </c>
      <c r="N55" s="12">
        <f>IFERROR(VLOOKUP(M55,'CRUCE RIESGOS'!$C$10:$D$149,2,FALSE),"")</f>
        <v/>
      </c>
      <c r="O55" s="12" t="n">
        <v>2.25</v>
      </c>
      <c r="P55" s="12">
        <f>IFERROR(VLOOKUP(O55,'CRUCE RIESGOS'!$C$10:$D$149,2,FALSE),"")</f>
        <v/>
      </c>
      <c r="Q55" s="12" t="n">
        <v>3.25</v>
      </c>
      <c r="R55" s="12">
        <f>IFERROR(VLOOKUP(Q55,'CRUCE RIESGOS'!$C$10:$D$149,2,FALSE),"")</f>
        <v/>
      </c>
      <c r="S55" s="12" t="n">
        <v>4.25</v>
      </c>
      <c r="T55" s="12">
        <f>IFERROR(VLOOKUP(S55,'CRUCE RIESGOS'!$C$10:$D$149,2,FALSE),"")</f>
        <v/>
      </c>
      <c r="U55" s="12" t="n">
        <v>5.25</v>
      </c>
      <c r="V55" s="12">
        <f>IFERROR(VLOOKUP(U55,'CRUCE RIESGOS'!$C$10:$D$149,2,FALSE),"")</f>
        <v/>
      </c>
      <c r="W55" s="12" t="n">
        <v>6.25</v>
      </c>
      <c r="X55" s="12">
        <f>IFERROR(VLOOKUP(W55,'CRUCE RIESGOS'!$C$10:$D$149,2,FALSE),"")</f>
        <v/>
      </c>
      <c r="Y55" s="12" t="n">
        <v>7.25</v>
      </c>
      <c r="Z55" s="12">
        <f>IFERROR(VLOOKUP(Y55,'CRUCE RIESGOS'!$C$10:$D$149,2,FALSE),"")</f>
        <v/>
      </c>
      <c r="AA55" s="12" t="n">
        <v>8.25</v>
      </c>
      <c r="AB55" s="12">
        <f>IFERROR(VLOOKUP(AA55,'CRUCE RIESGOS'!$C$10:$D$149,2,FALSE),"")</f>
        <v/>
      </c>
      <c r="AC55" s="12" t="n">
        <v>9.25</v>
      </c>
      <c r="AD55" s="12">
        <f>IFERROR(VLOOKUP(AC55,'CRUCE RIESGOS'!$C$10:$D$149,2,FALSE),"")</f>
        <v/>
      </c>
      <c r="AE55" s="12" t="n">
        <v>10.25</v>
      </c>
      <c r="AF55" s="12">
        <f>IFERROR(VLOOKUP(AE55,'CRUCE RIESGOS'!$C$10:$D$149,2,FALSE),"")</f>
        <v/>
      </c>
      <c r="AG55" s="12" t="n">
        <v>11.25</v>
      </c>
      <c r="AH55" s="12">
        <f>IFERROR(VLOOKUP(AG55,'CRUCE RIESGOS'!$C$10:$D$149,2,FALSE),"")</f>
        <v/>
      </c>
      <c r="AI55" s="12" t="n">
        <v>12.25</v>
      </c>
      <c r="AJ55" s="12">
        <f>IFERROR(VLOOKUP(AI55,'CRUCE RIESGOS'!$C$10:$D$149,2,FALSE),"")</f>
        <v/>
      </c>
      <c r="AK55" s="12" t="n">
        <v>13.25</v>
      </c>
      <c r="AL55" s="12">
        <f>IFERROR(VLOOKUP(AK55,'CRUCE RIESGOS'!$C$10:$D$149,2,FALSE),"")</f>
        <v/>
      </c>
      <c r="AM55" s="12" t="n">
        <v>14.25</v>
      </c>
      <c r="AN55" s="12">
        <f>IFERROR(VLOOKUP(AM55,'CRUCE RIESGOS'!$C$10:$D$149,2,FALSE),"")</f>
        <v/>
      </c>
      <c r="AO55" s="12" t="n">
        <v>15.25</v>
      </c>
      <c r="AP55" s="12">
        <f>IFERROR(VLOOKUP(AO55,'CRUCE RIESGOS'!$C$10:$D$149,2,FALSE),"")</f>
        <v/>
      </c>
      <c r="AQ55" s="12" t="n">
        <v>16.25</v>
      </c>
      <c r="AR55" s="12">
        <f>IFERROR(VLOOKUP(AQ55,'CRUCE RIESGOS'!$C$10:$D$149,2,FALSE),"")</f>
        <v/>
      </c>
      <c r="AS55" s="12" t="n">
        <v>17.25</v>
      </c>
      <c r="AT55" s="12">
        <f>IFERROR(VLOOKUP(AS55,'CRUCE RIESGOS'!$C$10:$D$149,2,FALSE),"")</f>
        <v/>
      </c>
      <c r="AU55" s="12" t="n">
        <v>18.25</v>
      </c>
      <c r="AV55" s="12">
        <f>IFERROR(VLOOKUP(AU55,'CRUCE RIESGOS'!$C$10:$D$149,2,FALSE),"")</f>
        <v/>
      </c>
      <c r="AW55" s="12" t="n">
        <v>19.25</v>
      </c>
      <c r="AX55" s="12">
        <f>IFERROR(VLOOKUP(AW55,'CRUCE RIESGOS'!$C$10:$D$149,2,FALSE),"")</f>
        <v/>
      </c>
      <c r="AY55" s="12" t="n">
        <v>20.25</v>
      </c>
      <c r="AZ55" s="12">
        <f>IFERROR(VLOOKUP(AY55,'CRUCE RIESGOS'!$C$10:$D$149,2,FALSE),"")</f>
        <v/>
      </c>
      <c r="BA55" s="12" t="n">
        <v>21.25</v>
      </c>
      <c r="BB55" s="12">
        <f>IFERROR(VLOOKUP(BA55,'CRUCE RIESGOS'!$C$10:$D$149,2,FALSE),"")</f>
        <v/>
      </c>
      <c r="BC55" s="12" t="n">
        <v>22.25</v>
      </c>
      <c r="BD55" s="12">
        <f>IFERROR(VLOOKUP(BC55,'CRUCE RIESGOS'!$C$10:$D$149,2,FALSE),"")</f>
        <v/>
      </c>
      <c r="BE55" s="12" t="n">
        <v>23.25</v>
      </c>
      <c r="BF55" s="12">
        <f>IFERROR(VLOOKUP(BE55,'CRUCE RIESGOS'!$C$10:$D$149,2,FALSE),"")</f>
        <v/>
      </c>
      <c r="BG55" s="12" t="n">
        <v>24.25</v>
      </c>
      <c r="BH55" s="12">
        <f>IFERROR(VLOOKUP(BG55,'CRUCE RIESGOS'!$C$10:$D$149,2,FALSE),"")</f>
        <v/>
      </c>
      <c r="BI55" s="12" t="n">
        <v>25.25</v>
      </c>
      <c r="BJ55" s="12">
        <f>IFERROR(VLOOKUP(BI55,'CRUCE RIESGOS'!$C$10:$D$149,2,FALSE),"")</f>
        <v/>
      </c>
    </row>
    <row r="56">
      <c r="N56" s="12">
        <f>IF(N57&lt;&gt;""," -R","")</f>
        <v/>
      </c>
      <c r="P56" s="12">
        <f>IF(P57&lt;&gt;""," -R","")</f>
        <v/>
      </c>
      <c r="R56" s="12">
        <f>IF(R57&lt;&gt;""," -R","")</f>
        <v/>
      </c>
      <c r="T56" s="12">
        <f>IF(T57&lt;&gt;""," -R","")</f>
        <v/>
      </c>
      <c r="V56" s="12">
        <f>IF(V57&lt;&gt;""," -R","")</f>
        <v/>
      </c>
      <c r="X56" s="12">
        <f>IF(X57&lt;&gt;""," -R","")</f>
        <v/>
      </c>
      <c r="Z56" s="12">
        <f>IF(Z57&lt;&gt;""," -R","")</f>
        <v/>
      </c>
      <c r="AB56" s="12">
        <f>IF(AB57&lt;&gt;""," -R","")</f>
        <v/>
      </c>
      <c r="AD56" s="12">
        <f>IF(AD57&lt;&gt;""," -R","")</f>
        <v/>
      </c>
      <c r="AF56" s="12">
        <f>IF(AF57&lt;&gt;""," -R","")</f>
        <v/>
      </c>
      <c r="AH56" s="12">
        <f>IF(AH57&lt;&gt;""," -R","")</f>
        <v/>
      </c>
      <c r="AJ56" s="12">
        <f>IF(AJ57&lt;&gt;""," -R","")</f>
        <v/>
      </c>
      <c r="AL56" s="12">
        <f>IF(AL57&lt;&gt;""," -R","")</f>
        <v/>
      </c>
      <c r="AN56" s="12">
        <f>IF(AN57&lt;&gt;""," -R","")</f>
        <v/>
      </c>
      <c r="AP56" s="12">
        <f>IF(AP57&lt;&gt;""," -R","")</f>
        <v/>
      </c>
      <c r="AR56" s="12">
        <f>IF(AR57&lt;&gt;""," -R","")</f>
        <v/>
      </c>
      <c r="AT56" s="12">
        <f>IF(AT57&lt;&gt;""," -R","")</f>
        <v/>
      </c>
      <c r="AV56" s="12">
        <f>IF(AV57&lt;&gt;""," -R","")</f>
        <v/>
      </c>
      <c r="AX56" s="12">
        <f>IF(AX57&lt;&gt;""," -R","")</f>
        <v/>
      </c>
      <c r="AZ56" s="12">
        <f>IF(AZ57&lt;&gt;""," -R","")</f>
        <v/>
      </c>
      <c r="BB56" s="12">
        <f>IF(BB57&lt;&gt;""," -R","")</f>
        <v/>
      </c>
      <c r="BD56" s="12">
        <f>IF(BD57&lt;&gt;""," -R","")</f>
        <v/>
      </c>
      <c r="BF56" s="12">
        <f>IF(BF57&lt;&gt;""," -R","")</f>
        <v/>
      </c>
      <c r="BH56" s="12">
        <f>IF(BH57&lt;&gt;""," -R","")</f>
        <v/>
      </c>
      <c r="BJ56" s="12">
        <f>IF(BJ57&lt;&gt;""," -R","")</f>
        <v/>
      </c>
    </row>
    <row r="57">
      <c r="M57" s="12" t="n">
        <v>1.26</v>
      </c>
      <c r="N57" s="12">
        <f>IFERROR(VLOOKUP(M57,'CRUCE RIESGOS'!$C$10:$D$149,2,FALSE),"")</f>
        <v/>
      </c>
      <c r="O57" s="12" t="n">
        <v>2.26</v>
      </c>
      <c r="P57" s="12">
        <f>IFERROR(VLOOKUP(O57,'CRUCE RIESGOS'!$C$10:$D$149,2,FALSE),"")</f>
        <v/>
      </c>
      <c r="Q57" s="12" t="n">
        <v>3.26</v>
      </c>
      <c r="R57" s="12">
        <f>IFERROR(VLOOKUP(Q57,'CRUCE RIESGOS'!$C$10:$D$149,2,FALSE),"")</f>
        <v/>
      </c>
      <c r="S57" s="12" t="n">
        <v>4.26</v>
      </c>
      <c r="T57" s="12">
        <f>IFERROR(VLOOKUP(S57,'CRUCE RIESGOS'!$C$10:$D$149,2,FALSE),"")</f>
        <v/>
      </c>
      <c r="U57" s="12" t="n">
        <v>5.26</v>
      </c>
      <c r="V57" s="12">
        <f>IFERROR(VLOOKUP(U57,'CRUCE RIESGOS'!$C$10:$D$149,2,FALSE),"")</f>
        <v/>
      </c>
      <c r="W57" s="12" t="n">
        <v>6.26</v>
      </c>
      <c r="X57" s="12">
        <f>IFERROR(VLOOKUP(W57,'CRUCE RIESGOS'!$C$10:$D$149,2,FALSE),"")</f>
        <v/>
      </c>
      <c r="Y57" s="12" t="n">
        <v>7.26</v>
      </c>
      <c r="Z57" s="12">
        <f>IFERROR(VLOOKUP(Y57,'CRUCE RIESGOS'!$C$10:$D$149,2,FALSE),"")</f>
        <v/>
      </c>
      <c r="AA57" s="12" t="n">
        <v>8.26</v>
      </c>
      <c r="AB57" s="12">
        <f>IFERROR(VLOOKUP(AA57,'CRUCE RIESGOS'!$C$10:$D$149,2,FALSE),"")</f>
        <v/>
      </c>
      <c r="AC57" s="12" t="n">
        <v>9.26</v>
      </c>
      <c r="AD57" s="12">
        <f>IFERROR(VLOOKUP(AC57,'CRUCE RIESGOS'!$C$10:$D$149,2,FALSE),"")</f>
        <v/>
      </c>
      <c r="AE57" s="12" t="n">
        <v>10.26</v>
      </c>
      <c r="AF57" s="12">
        <f>IFERROR(VLOOKUP(AE57,'CRUCE RIESGOS'!$C$10:$D$149,2,FALSE),"")</f>
        <v/>
      </c>
      <c r="AG57" s="12" t="n">
        <v>11.26</v>
      </c>
      <c r="AH57" s="12">
        <f>IFERROR(VLOOKUP(AG57,'CRUCE RIESGOS'!$C$10:$D$149,2,FALSE),"")</f>
        <v/>
      </c>
      <c r="AI57" s="12" t="n">
        <v>12.26</v>
      </c>
      <c r="AJ57" s="12">
        <f>IFERROR(VLOOKUP(AI57,'CRUCE RIESGOS'!$C$10:$D$149,2,FALSE),"")</f>
        <v/>
      </c>
      <c r="AK57" s="12" t="n">
        <v>13.26</v>
      </c>
      <c r="AL57" s="12">
        <f>IFERROR(VLOOKUP(AK57,'CRUCE RIESGOS'!$C$10:$D$149,2,FALSE),"")</f>
        <v/>
      </c>
      <c r="AM57" s="12" t="n">
        <v>14.26</v>
      </c>
      <c r="AN57" s="12">
        <f>IFERROR(VLOOKUP(AM57,'CRUCE RIESGOS'!$C$10:$D$149,2,FALSE),"")</f>
        <v/>
      </c>
      <c r="AO57" s="12" t="n">
        <v>15.26</v>
      </c>
      <c r="AP57" s="12">
        <f>IFERROR(VLOOKUP(AO57,'CRUCE RIESGOS'!$C$10:$D$149,2,FALSE),"")</f>
        <v/>
      </c>
      <c r="AQ57" s="12" t="n">
        <v>16.26</v>
      </c>
      <c r="AR57" s="12">
        <f>IFERROR(VLOOKUP(AQ57,'CRUCE RIESGOS'!$C$10:$D$149,2,FALSE),"")</f>
        <v/>
      </c>
      <c r="AS57" s="12" t="n">
        <v>17.26</v>
      </c>
      <c r="AT57" s="12">
        <f>IFERROR(VLOOKUP(AS57,'CRUCE RIESGOS'!$C$10:$D$149,2,FALSE),"")</f>
        <v/>
      </c>
      <c r="AU57" s="12" t="n">
        <v>18.26</v>
      </c>
      <c r="AV57" s="12">
        <f>IFERROR(VLOOKUP(AU57,'CRUCE RIESGOS'!$C$10:$D$149,2,FALSE),"")</f>
        <v/>
      </c>
      <c r="AW57" s="12" t="n">
        <v>19.26</v>
      </c>
      <c r="AX57" s="12">
        <f>IFERROR(VLOOKUP(AW57,'CRUCE RIESGOS'!$C$10:$D$149,2,FALSE),"")</f>
        <v/>
      </c>
      <c r="AY57" s="12" t="n">
        <v>20.26</v>
      </c>
      <c r="AZ57" s="12">
        <f>IFERROR(VLOOKUP(AY57,'CRUCE RIESGOS'!$C$10:$D$149,2,FALSE),"")</f>
        <v/>
      </c>
      <c r="BA57" s="12" t="n">
        <v>21.26</v>
      </c>
      <c r="BB57" s="12">
        <f>IFERROR(VLOOKUP(BA57,'CRUCE RIESGOS'!$C$10:$D$149,2,FALSE),"")</f>
        <v/>
      </c>
      <c r="BC57" s="12" t="n">
        <v>22.26</v>
      </c>
      <c r="BD57" s="12">
        <f>IFERROR(VLOOKUP(BC57,'CRUCE RIESGOS'!$C$10:$D$149,2,FALSE),"")</f>
        <v/>
      </c>
      <c r="BE57" s="12" t="n">
        <v>23.26</v>
      </c>
      <c r="BF57" s="12">
        <f>IFERROR(VLOOKUP(BE57,'CRUCE RIESGOS'!$C$10:$D$149,2,FALSE),"")</f>
        <v/>
      </c>
      <c r="BG57" s="12" t="n">
        <v>24.26</v>
      </c>
      <c r="BH57" s="12">
        <f>IFERROR(VLOOKUP(BG57,'CRUCE RIESGOS'!$C$10:$D$149,2,FALSE),"")</f>
        <v/>
      </c>
      <c r="BI57" s="12" t="n">
        <v>25.26</v>
      </c>
      <c r="BJ57" s="12">
        <f>IFERROR(VLOOKUP(BI57,'CRUCE RIESGOS'!$C$10:$D$149,2,FALSE),"")</f>
        <v/>
      </c>
    </row>
    <row r="58">
      <c r="N58" s="12">
        <f>IF(N59&lt;&gt;""," -R","")</f>
        <v/>
      </c>
      <c r="P58" s="12">
        <f>IF(P59&lt;&gt;""," -R","")</f>
        <v/>
      </c>
      <c r="R58" s="12">
        <f>IF(R59&lt;&gt;""," -R","")</f>
        <v/>
      </c>
      <c r="T58" s="12">
        <f>IF(T59&lt;&gt;""," -R","")</f>
        <v/>
      </c>
      <c r="V58" s="12">
        <f>IF(V59&lt;&gt;""," -R","")</f>
        <v/>
      </c>
      <c r="X58" s="12">
        <f>IF(X59&lt;&gt;""," -R","")</f>
        <v/>
      </c>
      <c r="Z58" s="12">
        <f>IF(Z59&lt;&gt;""," -R","")</f>
        <v/>
      </c>
      <c r="AB58" s="12">
        <f>IF(AB59&lt;&gt;""," -R","")</f>
        <v/>
      </c>
      <c r="AD58" s="12">
        <f>IF(AD59&lt;&gt;""," -R","")</f>
        <v/>
      </c>
      <c r="AF58" s="12">
        <f>IF(AF59&lt;&gt;""," -R","")</f>
        <v/>
      </c>
      <c r="AH58" s="12">
        <f>IF(AH59&lt;&gt;""," -R","")</f>
        <v/>
      </c>
      <c r="AJ58" s="12">
        <f>IF(AJ59&lt;&gt;""," -R","")</f>
        <v/>
      </c>
      <c r="AL58" s="12">
        <f>IF(AL59&lt;&gt;""," -R","")</f>
        <v/>
      </c>
      <c r="AN58" s="12">
        <f>IF(AN59&lt;&gt;""," -R","")</f>
        <v/>
      </c>
      <c r="AP58" s="12">
        <f>IF(AP59&lt;&gt;""," -R","")</f>
        <v/>
      </c>
      <c r="AR58" s="12">
        <f>IF(AR59&lt;&gt;""," -R","")</f>
        <v/>
      </c>
      <c r="AT58" s="12">
        <f>IF(AT59&lt;&gt;""," -R","")</f>
        <v/>
      </c>
      <c r="AV58" s="12">
        <f>IF(AV59&lt;&gt;""," -R","")</f>
        <v/>
      </c>
      <c r="AX58" s="12">
        <f>IF(AX59&lt;&gt;""," -R","")</f>
        <v/>
      </c>
      <c r="AZ58" s="12">
        <f>IF(AZ59&lt;&gt;""," -R","")</f>
        <v/>
      </c>
      <c r="BB58" s="12">
        <f>IF(BB59&lt;&gt;""," -R","")</f>
        <v/>
      </c>
      <c r="BD58" s="12">
        <f>IF(BD59&lt;&gt;""," -R","")</f>
        <v/>
      </c>
      <c r="BF58" s="12">
        <f>IF(BF59&lt;&gt;""," -R","")</f>
        <v/>
      </c>
      <c r="BH58" s="12">
        <f>IF(BH59&lt;&gt;""," -R","")</f>
        <v/>
      </c>
      <c r="BJ58" s="12">
        <f>IF(BJ59&lt;&gt;""," -R","")</f>
        <v/>
      </c>
    </row>
    <row r="59">
      <c r="M59" s="12" t="n">
        <v>1.27</v>
      </c>
      <c r="N59" s="12">
        <f>IFERROR(VLOOKUP(M59,'CRUCE RIESGOS'!$C$10:$D$149,2,FALSE),"")</f>
        <v/>
      </c>
      <c r="O59" s="12" t="n">
        <v>2.27000000000001</v>
      </c>
      <c r="P59" s="12">
        <f>IFERROR(VLOOKUP(O59,'CRUCE RIESGOS'!$C$10:$D$149,2,FALSE),"")</f>
        <v/>
      </c>
      <c r="Q59" s="12" t="n">
        <v>3.27000000000002</v>
      </c>
      <c r="R59" s="12">
        <f>IFERROR(VLOOKUP(Q59,'CRUCE RIESGOS'!$C$10:$D$149,2,FALSE),"")</f>
        <v/>
      </c>
      <c r="S59" s="12" t="n">
        <v>4.27000000000003</v>
      </c>
      <c r="T59" s="12">
        <f>IFERROR(VLOOKUP(S59,'CRUCE RIESGOS'!$C$10:$D$149,2,FALSE),"")</f>
        <v/>
      </c>
      <c r="U59" s="12" t="n">
        <v>5.27000000000004</v>
      </c>
      <c r="V59" s="12">
        <f>IFERROR(VLOOKUP(U59,'CRUCE RIESGOS'!$C$10:$D$149,2,FALSE),"")</f>
        <v/>
      </c>
      <c r="W59" s="12" t="n">
        <v>6.27000000000005</v>
      </c>
      <c r="X59" s="12">
        <f>IFERROR(VLOOKUP(W59,'CRUCE RIESGOS'!$C$10:$D$149,2,FALSE),"")</f>
        <v/>
      </c>
      <c r="Y59" s="12" t="n">
        <v>7.27000000000006</v>
      </c>
      <c r="Z59" s="12">
        <f>IFERROR(VLOOKUP(Y59,'CRUCE RIESGOS'!$C$10:$D$149,2,FALSE),"")</f>
        <v/>
      </c>
      <c r="AA59" s="12" t="n">
        <v>8.270000000000071</v>
      </c>
      <c r="AB59" s="12">
        <f>IFERROR(VLOOKUP(AA59,'CRUCE RIESGOS'!$C$10:$D$149,2,FALSE),"")</f>
        <v/>
      </c>
      <c r="AC59" s="12" t="n">
        <v>9.27000000000008</v>
      </c>
      <c r="AD59" s="12">
        <f>IFERROR(VLOOKUP(AC59,'CRUCE RIESGOS'!$C$10:$D$149,2,FALSE),"")</f>
        <v/>
      </c>
      <c r="AE59" s="12" t="n">
        <v>10.2700000000001</v>
      </c>
      <c r="AF59" s="12">
        <f>IFERROR(VLOOKUP(AE59,'CRUCE RIESGOS'!$C$10:$D$149,2,FALSE),"")</f>
        <v/>
      </c>
      <c r="AG59" s="12" t="n">
        <v>11.2700000000001</v>
      </c>
      <c r="AH59" s="12">
        <f>IFERROR(VLOOKUP(AG59,'CRUCE RIESGOS'!$C$10:$D$149,2,FALSE),"")</f>
        <v/>
      </c>
      <c r="AI59" s="12" t="n">
        <v>12.2700000000001</v>
      </c>
      <c r="AJ59" s="12">
        <f>IFERROR(VLOOKUP(AI59,'CRUCE RIESGOS'!$C$10:$D$149,2,FALSE),"")</f>
        <v/>
      </c>
      <c r="AK59" s="12" t="n">
        <v>13.2700000000001</v>
      </c>
      <c r="AL59" s="12">
        <f>IFERROR(VLOOKUP(AK59,'CRUCE RIESGOS'!$C$10:$D$149,2,FALSE),"")</f>
        <v/>
      </c>
      <c r="AM59" s="12" t="n">
        <v>14.2700000000001</v>
      </c>
      <c r="AN59" s="12">
        <f>IFERROR(VLOOKUP(AM59,'CRUCE RIESGOS'!$C$10:$D$149,2,FALSE),"")</f>
        <v/>
      </c>
      <c r="AO59" s="12" t="n">
        <v>15.2700000000001</v>
      </c>
      <c r="AP59" s="12">
        <f>IFERROR(VLOOKUP(AO59,'CRUCE RIESGOS'!$C$10:$D$149,2,FALSE),"")</f>
        <v/>
      </c>
      <c r="AQ59" s="12" t="n">
        <v>16.2700000000001</v>
      </c>
      <c r="AR59" s="12">
        <f>IFERROR(VLOOKUP(AQ59,'CRUCE RIESGOS'!$C$10:$D$149,2,FALSE),"")</f>
        <v/>
      </c>
      <c r="AS59" s="12" t="n">
        <v>17.2700000000002</v>
      </c>
      <c r="AT59" s="12">
        <f>IFERROR(VLOOKUP(AS59,'CRUCE RIESGOS'!$C$10:$D$149,2,FALSE),"")</f>
        <v/>
      </c>
      <c r="AU59" s="12" t="n">
        <v>18.2700000000002</v>
      </c>
      <c r="AV59" s="12">
        <f>IFERROR(VLOOKUP(AU59,'CRUCE RIESGOS'!$C$10:$D$149,2,FALSE),"")</f>
        <v/>
      </c>
      <c r="AW59" s="12" t="n">
        <v>19.2700000000002</v>
      </c>
      <c r="AX59" s="12">
        <f>IFERROR(VLOOKUP(AW59,'CRUCE RIESGOS'!$C$10:$D$149,2,FALSE),"")</f>
        <v/>
      </c>
      <c r="AY59" s="12" t="n">
        <v>20.2700000000002</v>
      </c>
      <c r="AZ59" s="12">
        <f>IFERROR(VLOOKUP(AY59,'CRUCE RIESGOS'!$C$10:$D$149,2,FALSE),"")</f>
        <v/>
      </c>
      <c r="BA59" s="12" t="n">
        <v>21.2700000000002</v>
      </c>
      <c r="BB59" s="12">
        <f>IFERROR(VLOOKUP(BA59,'CRUCE RIESGOS'!$C$10:$D$149,2,FALSE),"")</f>
        <v/>
      </c>
      <c r="BC59" s="12" t="n">
        <v>22.2700000000002</v>
      </c>
      <c r="BD59" s="12">
        <f>IFERROR(VLOOKUP(BC59,'CRUCE RIESGOS'!$C$10:$D$149,2,FALSE),"")</f>
        <v/>
      </c>
      <c r="BE59" s="12" t="n">
        <v>23.2700000000002</v>
      </c>
      <c r="BF59" s="12">
        <f>IFERROR(VLOOKUP(BE59,'CRUCE RIESGOS'!$C$10:$D$149,2,FALSE),"")</f>
        <v/>
      </c>
      <c r="BG59" s="12" t="n">
        <v>24.2700000000002</v>
      </c>
      <c r="BH59" s="12">
        <f>IFERROR(VLOOKUP(BG59,'CRUCE RIESGOS'!$C$10:$D$149,2,FALSE),"")</f>
        <v/>
      </c>
      <c r="BI59" s="12" t="n">
        <v>25.2700000000002</v>
      </c>
      <c r="BJ59" s="12">
        <f>IFERROR(VLOOKUP(BI59,'CRUCE RIESGOS'!$C$10:$D$149,2,FALSE),"")</f>
        <v/>
      </c>
    </row>
    <row r="60">
      <c r="N60" s="12">
        <f>IF(N61&lt;&gt;""," -R","")</f>
        <v/>
      </c>
      <c r="P60" s="12">
        <f>IF(P61&lt;&gt;""," -R","")</f>
        <v/>
      </c>
      <c r="R60" s="12">
        <f>IF(R61&lt;&gt;""," -R","")</f>
        <v/>
      </c>
      <c r="T60" s="12">
        <f>IF(T61&lt;&gt;""," -R","")</f>
        <v/>
      </c>
      <c r="V60" s="12">
        <f>IF(V61&lt;&gt;""," -R","")</f>
        <v/>
      </c>
      <c r="X60" s="12">
        <f>IF(X61&lt;&gt;""," -R","")</f>
        <v/>
      </c>
      <c r="Z60" s="12">
        <f>IF(Z61&lt;&gt;""," -R","")</f>
        <v/>
      </c>
      <c r="AB60" s="12">
        <f>IF(AB61&lt;&gt;""," -R","")</f>
        <v/>
      </c>
      <c r="AD60" s="12">
        <f>IF(AD61&lt;&gt;""," -R","")</f>
        <v/>
      </c>
      <c r="AF60" s="12">
        <f>IF(AF61&lt;&gt;""," -R","")</f>
        <v/>
      </c>
      <c r="AH60" s="12">
        <f>IF(AH61&lt;&gt;""," -R","")</f>
        <v/>
      </c>
      <c r="AJ60" s="12">
        <f>IF(AJ61&lt;&gt;""," -R","")</f>
        <v/>
      </c>
      <c r="AL60" s="12">
        <f>IF(AL61&lt;&gt;""," -R","")</f>
        <v/>
      </c>
      <c r="AN60" s="12">
        <f>IF(AN61&lt;&gt;""," -R","")</f>
        <v/>
      </c>
      <c r="AP60" s="12">
        <f>IF(AP61&lt;&gt;""," -R","")</f>
        <v/>
      </c>
      <c r="AR60" s="12">
        <f>IF(AR61&lt;&gt;""," -R","")</f>
        <v/>
      </c>
      <c r="AT60" s="12">
        <f>IF(AT61&lt;&gt;""," -R","")</f>
        <v/>
      </c>
      <c r="AV60" s="12">
        <f>IF(AV61&lt;&gt;""," -R","")</f>
        <v/>
      </c>
      <c r="AX60" s="12">
        <f>IF(AX61&lt;&gt;""," -R","")</f>
        <v/>
      </c>
      <c r="AZ60" s="12">
        <f>IF(AZ61&lt;&gt;""," -R","")</f>
        <v/>
      </c>
      <c r="BB60" s="12">
        <f>IF(BB61&lt;&gt;""," -R","")</f>
        <v/>
      </c>
      <c r="BD60" s="12">
        <f>IF(BD61&lt;&gt;""," -R","")</f>
        <v/>
      </c>
      <c r="BF60" s="12">
        <f>IF(BF61&lt;&gt;""," -R","")</f>
        <v/>
      </c>
      <c r="BH60" s="12">
        <f>IF(BH61&lt;&gt;""," -R","")</f>
        <v/>
      </c>
      <c r="BJ60" s="12">
        <f>IF(BJ61&lt;&gt;""," -R","")</f>
        <v/>
      </c>
    </row>
    <row r="61">
      <c r="M61" s="12" t="n">
        <v>1.28</v>
      </c>
      <c r="N61" s="12">
        <f>IFERROR(VLOOKUP(M61,'CRUCE RIESGOS'!$C$10:$D$149,2,FALSE),"")</f>
        <v/>
      </c>
      <c r="O61" s="12" t="n">
        <v>2.28000000000001</v>
      </c>
      <c r="P61" s="12">
        <f>IFERROR(VLOOKUP(O61,'CRUCE RIESGOS'!$C$10:$D$149,2,FALSE),"")</f>
        <v/>
      </c>
      <c r="Q61" s="12" t="n">
        <v>3.28000000000002</v>
      </c>
      <c r="R61" s="12">
        <f>IFERROR(VLOOKUP(Q61,'CRUCE RIESGOS'!$C$10:$D$149,2,FALSE),"")</f>
        <v/>
      </c>
      <c r="S61" s="12" t="n">
        <v>4.28000000000003</v>
      </c>
      <c r="T61" s="12">
        <f>IFERROR(VLOOKUP(S61,'CRUCE RIESGOS'!$C$10:$D$149,2,FALSE),"")</f>
        <v/>
      </c>
      <c r="U61" s="12" t="n">
        <v>5.28000000000004</v>
      </c>
      <c r="V61" s="12">
        <f>IFERROR(VLOOKUP(U61,'CRUCE RIESGOS'!$C$10:$D$149,2,FALSE),"")</f>
        <v/>
      </c>
      <c r="W61" s="12" t="n">
        <v>6.28000000000005</v>
      </c>
      <c r="X61" s="12">
        <f>IFERROR(VLOOKUP(W61,'CRUCE RIESGOS'!$C$10:$D$149,2,FALSE),"")</f>
        <v/>
      </c>
      <c r="Y61" s="12" t="n">
        <v>7.28000000000006</v>
      </c>
      <c r="Z61" s="12">
        <f>IFERROR(VLOOKUP(Y61,'CRUCE RIESGOS'!$C$10:$D$149,2,FALSE),"")</f>
        <v/>
      </c>
      <c r="AA61" s="12" t="n">
        <v>8.28000000000007</v>
      </c>
      <c r="AB61" s="12">
        <f>IFERROR(VLOOKUP(AA61,'CRUCE RIESGOS'!$C$10:$D$149,2,FALSE),"")</f>
        <v/>
      </c>
      <c r="AC61" s="12" t="n">
        <v>9.280000000000079</v>
      </c>
      <c r="AD61" s="12">
        <f>IFERROR(VLOOKUP(AC61,'CRUCE RIESGOS'!$C$10:$D$149,2,FALSE),"")</f>
        <v/>
      </c>
      <c r="AE61" s="12" t="n">
        <v>10.2800000000001</v>
      </c>
      <c r="AF61" s="12">
        <f>IFERROR(VLOOKUP(AE61,'CRUCE RIESGOS'!$C$10:$D$149,2,FALSE),"")</f>
        <v/>
      </c>
      <c r="AG61" s="12" t="n">
        <v>11.2800000000001</v>
      </c>
      <c r="AH61" s="12">
        <f>IFERROR(VLOOKUP(AG61,'CRUCE RIESGOS'!$C$10:$D$149,2,FALSE),"")</f>
        <v/>
      </c>
      <c r="AI61" s="12" t="n">
        <v>12.2800000000001</v>
      </c>
      <c r="AJ61" s="12">
        <f>IFERROR(VLOOKUP(AI61,'CRUCE RIESGOS'!$C$10:$D$149,2,FALSE),"")</f>
        <v/>
      </c>
      <c r="AK61" s="12" t="n">
        <v>13.2800000000001</v>
      </c>
      <c r="AL61" s="12">
        <f>IFERROR(VLOOKUP(AK61,'CRUCE RIESGOS'!$C$10:$D$149,2,FALSE),"")</f>
        <v/>
      </c>
      <c r="AM61" s="12" t="n">
        <v>14.2800000000001</v>
      </c>
      <c r="AN61" s="12">
        <f>IFERROR(VLOOKUP(AM61,'CRUCE RIESGOS'!$C$10:$D$149,2,FALSE),"")</f>
        <v/>
      </c>
      <c r="AO61" s="12" t="n">
        <v>15.2800000000001</v>
      </c>
      <c r="AP61" s="12">
        <f>IFERROR(VLOOKUP(AO61,'CRUCE RIESGOS'!$C$10:$D$149,2,FALSE),"")</f>
        <v/>
      </c>
      <c r="AQ61" s="12" t="n">
        <v>16.2800000000001</v>
      </c>
      <c r="AR61" s="12">
        <f>IFERROR(VLOOKUP(AQ61,'CRUCE RIESGOS'!$C$10:$D$149,2,FALSE),"")</f>
        <v/>
      </c>
      <c r="AS61" s="12" t="n">
        <v>17.2800000000002</v>
      </c>
      <c r="AT61" s="12">
        <f>IFERROR(VLOOKUP(AS61,'CRUCE RIESGOS'!$C$10:$D$149,2,FALSE),"")</f>
        <v/>
      </c>
      <c r="AU61" s="12" t="n">
        <v>18.2800000000002</v>
      </c>
      <c r="AV61" s="12">
        <f>IFERROR(VLOOKUP(AU61,'CRUCE RIESGOS'!$C$10:$D$149,2,FALSE),"")</f>
        <v/>
      </c>
      <c r="AW61" s="12" t="n">
        <v>19.2800000000002</v>
      </c>
      <c r="AX61" s="12">
        <f>IFERROR(VLOOKUP(AW61,'CRUCE RIESGOS'!$C$10:$D$149,2,FALSE),"")</f>
        <v/>
      </c>
      <c r="AY61" s="12" t="n">
        <v>20.2800000000002</v>
      </c>
      <c r="AZ61" s="12">
        <f>IFERROR(VLOOKUP(AY61,'CRUCE RIESGOS'!$C$10:$D$149,2,FALSE),"")</f>
        <v/>
      </c>
      <c r="BA61" s="12" t="n">
        <v>21.2800000000002</v>
      </c>
      <c r="BB61" s="12">
        <f>IFERROR(VLOOKUP(BA61,'CRUCE RIESGOS'!$C$10:$D$149,2,FALSE),"")</f>
        <v/>
      </c>
      <c r="BC61" s="12" t="n">
        <v>22.2800000000002</v>
      </c>
      <c r="BD61" s="12">
        <f>IFERROR(VLOOKUP(BC61,'CRUCE RIESGOS'!$C$10:$D$149,2,FALSE),"")</f>
        <v/>
      </c>
      <c r="BE61" s="12" t="n">
        <v>23.2800000000002</v>
      </c>
      <c r="BF61" s="12">
        <f>IFERROR(VLOOKUP(BE61,'CRUCE RIESGOS'!$C$10:$D$149,2,FALSE),"")</f>
        <v/>
      </c>
      <c r="BG61" s="12" t="n">
        <v>24.2800000000002</v>
      </c>
      <c r="BH61" s="12">
        <f>IFERROR(VLOOKUP(BG61,'CRUCE RIESGOS'!$C$10:$D$149,2,FALSE),"")</f>
        <v/>
      </c>
      <c r="BI61" s="12" t="n">
        <v>25.2800000000002</v>
      </c>
      <c r="BJ61" s="12">
        <f>IFERROR(VLOOKUP(BI61,'CRUCE RIESGOS'!$C$10:$D$149,2,FALSE),"")</f>
        <v/>
      </c>
    </row>
    <row r="62">
      <c r="N62" s="12">
        <f>IF(N63&lt;&gt;""," -R","")</f>
        <v/>
      </c>
      <c r="P62" s="12">
        <f>IF(P63&lt;&gt;""," -R","")</f>
        <v/>
      </c>
      <c r="R62" s="12">
        <f>IF(R63&lt;&gt;""," -R","")</f>
        <v/>
      </c>
      <c r="T62" s="12">
        <f>IF(T63&lt;&gt;""," -R","")</f>
        <v/>
      </c>
      <c r="V62" s="12">
        <f>IF(V63&lt;&gt;""," -R","")</f>
        <v/>
      </c>
      <c r="X62" s="12">
        <f>IF(X63&lt;&gt;""," -R","")</f>
        <v/>
      </c>
      <c r="Z62" s="12">
        <f>IF(Z63&lt;&gt;""," -R","")</f>
        <v/>
      </c>
      <c r="AB62" s="12">
        <f>IF(AB63&lt;&gt;""," -R","")</f>
        <v/>
      </c>
      <c r="AD62" s="12">
        <f>IF(AD63&lt;&gt;""," -R","")</f>
        <v/>
      </c>
      <c r="AF62" s="12">
        <f>IF(AF63&lt;&gt;""," -R","")</f>
        <v/>
      </c>
      <c r="AH62" s="12">
        <f>IF(AH63&lt;&gt;""," -R","")</f>
        <v/>
      </c>
      <c r="AJ62" s="12">
        <f>IF(AJ63&lt;&gt;""," -R","")</f>
        <v/>
      </c>
      <c r="AL62" s="12">
        <f>IF(AL63&lt;&gt;""," -R","")</f>
        <v/>
      </c>
      <c r="AN62" s="12">
        <f>IF(AN63&lt;&gt;""," -R","")</f>
        <v/>
      </c>
      <c r="AP62" s="12">
        <f>IF(AP63&lt;&gt;""," -R","")</f>
        <v/>
      </c>
      <c r="AR62" s="12">
        <f>IF(AR63&lt;&gt;""," -R","")</f>
        <v/>
      </c>
      <c r="AT62" s="12">
        <f>IF(AT63&lt;&gt;""," -R","")</f>
        <v/>
      </c>
      <c r="AV62" s="12">
        <f>IF(AV63&lt;&gt;""," -R","")</f>
        <v/>
      </c>
      <c r="AX62" s="12">
        <f>IF(AX63&lt;&gt;""," -R","")</f>
        <v/>
      </c>
      <c r="AZ62" s="12">
        <f>IF(AZ63&lt;&gt;""," -R","")</f>
        <v/>
      </c>
      <c r="BB62" s="12">
        <f>IF(BB63&lt;&gt;""," -R","")</f>
        <v/>
      </c>
      <c r="BD62" s="12">
        <f>IF(BD63&lt;&gt;""," -R","")</f>
        <v/>
      </c>
      <c r="BF62" s="12">
        <f>IF(BF63&lt;&gt;""," -R","")</f>
        <v/>
      </c>
      <c r="BH62" s="12">
        <f>IF(BH63&lt;&gt;""," -R","")</f>
        <v/>
      </c>
      <c r="BJ62" s="12">
        <f>IF(BJ63&lt;&gt;""," -R","")</f>
        <v/>
      </c>
    </row>
    <row r="63">
      <c r="M63" s="12" t="n">
        <v>1.29</v>
      </c>
      <c r="N63" s="12">
        <f>IFERROR(VLOOKUP(M63,'CRUCE RIESGOS'!$C$10:$D$149,2,FALSE),"")</f>
        <v/>
      </c>
      <c r="O63" s="12" t="n">
        <v>2.29000000000001</v>
      </c>
      <c r="P63" s="12">
        <f>IFERROR(VLOOKUP(O63,'CRUCE RIESGOS'!$C$10:$D$149,2,FALSE),"")</f>
        <v/>
      </c>
      <c r="Q63" s="12" t="n">
        <v>3.29000000000002</v>
      </c>
      <c r="R63" s="12">
        <f>IFERROR(VLOOKUP(Q63,'CRUCE RIESGOS'!$C$10:$D$149,2,FALSE),"")</f>
        <v/>
      </c>
      <c r="S63" s="12" t="n">
        <v>4.29000000000003</v>
      </c>
      <c r="T63" s="12">
        <f>IFERROR(VLOOKUP(S63,'CRUCE RIESGOS'!$C$10:$D$149,2,FALSE),"")</f>
        <v/>
      </c>
      <c r="U63" s="12" t="n">
        <v>5.29000000000004</v>
      </c>
      <c r="V63" s="12">
        <f>IFERROR(VLOOKUP(U63,'CRUCE RIESGOS'!$C$10:$D$149,2,FALSE),"")</f>
        <v/>
      </c>
      <c r="W63" s="12" t="n">
        <v>6.29000000000005</v>
      </c>
      <c r="X63" s="12">
        <f>IFERROR(VLOOKUP(W63,'CRUCE RIESGOS'!$C$10:$D$149,2,FALSE),"")</f>
        <v/>
      </c>
      <c r="Y63" s="12" t="n">
        <v>7.29000000000006</v>
      </c>
      <c r="Z63" s="12">
        <f>IFERROR(VLOOKUP(Y63,'CRUCE RIESGOS'!$C$10:$D$149,2,FALSE),"")</f>
        <v/>
      </c>
      <c r="AA63" s="12" t="n">
        <v>8.29000000000007</v>
      </c>
      <c r="AB63" s="12">
        <f>IFERROR(VLOOKUP(AA63,'CRUCE RIESGOS'!$C$10:$D$149,2,FALSE),"")</f>
        <v/>
      </c>
      <c r="AC63" s="12" t="n">
        <v>9.290000000000081</v>
      </c>
      <c r="AD63" s="12">
        <f>IFERROR(VLOOKUP(AC63,'CRUCE RIESGOS'!$C$10:$D$149,2,FALSE),"")</f>
        <v/>
      </c>
      <c r="AE63" s="12" t="n">
        <v>10.2900000000001</v>
      </c>
      <c r="AF63" s="12">
        <f>IFERROR(VLOOKUP(AE63,'CRUCE RIESGOS'!$C$10:$D$149,2,FALSE),"")</f>
        <v/>
      </c>
      <c r="AG63" s="12" t="n">
        <v>11.2900000000001</v>
      </c>
      <c r="AH63" s="12">
        <f>IFERROR(VLOOKUP(AG63,'CRUCE RIESGOS'!$C$10:$D$149,2,FALSE),"")</f>
        <v/>
      </c>
      <c r="AI63" s="12" t="n">
        <v>12.2900000000001</v>
      </c>
      <c r="AJ63" s="12">
        <f>IFERROR(VLOOKUP(AI63,'CRUCE RIESGOS'!$C$10:$D$149,2,FALSE),"")</f>
        <v/>
      </c>
      <c r="AK63" s="12" t="n">
        <v>13.2900000000001</v>
      </c>
      <c r="AL63" s="12">
        <f>IFERROR(VLOOKUP(AK63,'CRUCE RIESGOS'!$C$10:$D$149,2,FALSE),"")</f>
        <v/>
      </c>
      <c r="AM63" s="12" t="n">
        <v>14.2900000000001</v>
      </c>
      <c r="AN63" s="12">
        <f>IFERROR(VLOOKUP(AM63,'CRUCE RIESGOS'!$C$10:$D$149,2,FALSE),"")</f>
        <v/>
      </c>
      <c r="AO63" s="12" t="n">
        <v>15.2900000000001</v>
      </c>
      <c r="AP63" s="12">
        <f>IFERROR(VLOOKUP(AO63,'CRUCE RIESGOS'!$C$10:$D$149,2,FALSE),"")</f>
        <v/>
      </c>
      <c r="AQ63" s="12" t="n">
        <v>16.2900000000001</v>
      </c>
      <c r="AR63" s="12">
        <f>IFERROR(VLOOKUP(AQ63,'CRUCE RIESGOS'!$C$10:$D$149,2,FALSE),"")</f>
        <v/>
      </c>
      <c r="AS63" s="12" t="n">
        <v>17.2900000000002</v>
      </c>
      <c r="AT63" s="12">
        <f>IFERROR(VLOOKUP(AS63,'CRUCE RIESGOS'!$C$10:$D$149,2,FALSE),"")</f>
        <v/>
      </c>
      <c r="AU63" s="12" t="n">
        <v>18.2900000000002</v>
      </c>
      <c r="AV63" s="12">
        <f>IFERROR(VLOOKUP(AU63,'CRUCE RIESGOS'!$C$10:$D$149,2,FALSE),"")</f>
        <v/>
      </c>
      <c r="AW63" s="12" t="n">
        <v>19.2900000000002</v>
      </c>
      <c r="AX63" s="12">
        <f>IFERROR(VLOOKUP(AW63,'CRUCE RIESGOS'!$C$10:$D$149,2,FALSE),"")</f>
        <v/>
      </c>
      <c r="AY63" s="12" t="n">
        <v>20.2900000000002</v>
      </c>
      <c r="AZ63" s="12">
        <f>IFERROR(VLOOKUP(AY63,'CRUCE RIESGOS'!$C$10:$D$149,2,FALSE),"")</f>
        <v/>
      </c>
      <c r="BA63" s="12" t="n">
        <v>21.2900000000002</v>
      </c>
      <c r="BB63" s="12">
        <f>IFERROR(VLOOKUP(BA63,'CRUCE RIESGOS'!$C$10:$D$149,2,FALSE),"")</f>
        <v/>
      </c>
      <c r="BC63" s="12" t="n">
        <v>22.2900000000002</v>
      </c>
      <c r="BD63" s="12">
        <f>IFERROR(VLOOKUP(BC63,'CRUCE RIESGOS'!$C$10:$D$149,2,FALSE),"")</f>
        <v/>
      </c>
      <c r="BE63" s="12" t="n">
        <v>23.2900000000002</v>
      </c>
      <c r="BF63" s="12">
        <f>IFERROR(VLOOKUP(BE63,'CRUCE RIESGOS'!$C$10:$D$149,2,FALSE),"")</f>
        <v/>
      </c>
      <c r="BG63" s="12" t="n">
        <v>24.2900000000002</v>
      </c>
      <c r="BH63" s="12">
        <f>IFERROR(VLOOKUP(BG63,'CRUCE RIESGOS'!$C$10:$D$149,2,FALSE),"")</f>
        <v/>
      </c>
      <c r="BI63" s="12" t="n">
        <v>25.2900000000002</v>
      </c>
      <c r="BJ63" s="12">
        <f>IFERROR(VLOOKUP(BI63,'CRUCE RIESGOS'!$C$10:$D$149,2,FALSE),"")</f>
        <v/>
      </c>
    </row>
    <row r="64">
      <c r="N64" s="12">
        <f>IF(N65&lt;&gt;""," -R","")</f>
        <v/>
      </c>
      <c r="P64" s="12">
        <f>IF(P65&lt;&gt;""," -R","")</f>
        <v/>
      </c>
      <c r="R64" s="12">
        <f>IF(R65&lt;&gt;""," -R","")</f>
        <v/>
      </c>
      <c r="T64" s="12">
        <f>IF(T65&lt;&gt;""," -R","")</f>
        <v/>
      </c>
      <c r="V64" s="12">
        <f>IF(V65&lt;&gt;""," -R","")</f>
        <v/>
      </c>
      <c r="X64" s="12">
        <f>IF(X65&lt;&gt;""," -R","")</f>
        <v/>
      </c>
      <c r="Z64" s="12">
        <f>IF(Z65&lt;&gt;""," -R","")</f>
        <v/>
      </c>
      <c r="AB64" s="12">
        <f>IF(AB65&lt;&gt;""," -R","")</f>
        <v/>
      </c>
      <c r="AD64" s="12">
        <f>IF(AD65&lt;&gt;""," -R","")</f>
        <v/>
      </c>
      <c r="AF64" s="12">
        <f>IF(AF65&lt;&gt;""," -R","")</f>
        <v/>
      </c>
      <c r="AH64" s="12">
        <f>IF(AH65&lt;&gt;""," -R","")</f>
        <v/>
      </c>
      <c r="AJ64" s="12">
        <f>IF(AJ65&lt;&gt;""," -R","")</f>
        <v/>
      </c>
      <c r="AL64" s="12">
        <f>IF(AL65&lt;&gt;""," -R","")</f>
        <v/>
      </c>
      <c r="AN64" s="12">
        <f>IF(AN65&lt;&gt;""," -R","")</f>
        <v/>
      </c>
      <c r="AP64" s="12">
        <f>IF(AP65&lt;&gt;""," -R","")</f>
        <v/>
      </c>
      <c r="AR64" s="12">
        <f>IF(AR65&lt;&gt;""," -R","")</f>
        <v/>
      </c>
      <c r="AT64" s="12">
        <f>IF(AT65&lt;&gt;""," -R","")</f>
        <v/>
      </c>
      <c r="AV64" s="12">
        <f>IF(AV65&lt;&gt;""," -R","")</f>
        <v/>
      </c>
      <c r="AX64" s="12">
        <f>IF(AX65&lt;&gt;""," -R","")</f>
        <v/>
      </c>
      <c r="AZ64" s="12">
        <f>IF(AZ65&lt;&gt;""," -R","")</f>
        <v/>
      </c>
      <c r="BB64" s="12">
        <f>IF(BB65&lt;&gt;""," -R","")</f>
        <v/>
      </c>
      <c r="BD64" s="12">
        <f>IF(BD65&lt;&gt;""," -R","")</f>
        <v/>
      </c>
      <c r="BF64" s="12">
        <f>IF(BF65&lt;&gt;""," -R","")</f>
        <v/>
      </c>
      <c r="BH64" s="12">
        <f>IF(BH65&lt;&gt;""," -R","")</f>
        <v/>
      </c>
      <c r="BJ64" s="12">
        <f>IF(BJ65&lt;&gt;""," -R","")</f>
        <v/>
      </c>
    </row>
    <row r="65">
      <c r="M65" s="12" t="n">
        <v>1.3</v>
      </c>
      <c r="N65" s="12">
        <f>IFERROR(VLOOKUP(M65,'CRUCE RIESGOS'!$C$10:$D$149,2,FALSE),"")</f>
        <v/>
      </c>
      <c r="O65" s="12" t="n">
        <v>2.30000000000001</v>
      </c>
      <c r="P65" s="12">
        <f>IFERROR(VLOOKUP(O65,'CRUCE RIESGOS'!$C$10:$D$149,2,FALSE),"")</f>
        <v/>
      </c>
      <c r="Q65" s="12" t="n">
        <v>3.30000000000002</v>
      </c>
      <c r="R65" s="12">
        <f>IFERROR(VLOOKUP(Q65,'CRUCE RIESGOS'!$C$10:$D$149,2,FALSE),"")</f>
        <v/>
      </c>
      <c r="S65" s="12" t="n">
        <v>4.30000000000003</v>
      </c>
      <c r="T65" s="12">
        <f>IFERROR(VLOOKUP(S65,'CRUCE RIESGOS'!$C$10:$D$149,2,FALSE),"")</f>
        <v/>
      </c>
      <c r="U65" s="12" t="n">
        <v>5.30000000000004</v>
      </c>
      <c r="V65" s="12">
        <f>IFERROR(VLOOKUP(U65,'CRUCE RIESGOS'!$C$10:$D$149,2,FALSE),"")</f>
        <v/>
      </c>
      <c r="W65" s="12" t="n">
        <v>6.30000000000005</v>
      </c>
      <c r="X65" s="12">
        <f>IFERROR(VLOOKUP(W65,'CRUCE RIESGOS'!$C$10:$D$149,2,FALSE),"")</f>
        <v/>
      </c>
      <c r="Y65" s="12" t="n">
        <v>7.30000000000006</v>
      </c>
      <c r="Z65" s="12">
        <f>IFERROR(VLOOKUP(Y65,'CRUCE RIESGOS'!$C$10:$D$149,2,FALSE),"")</f>
        <v/>
      </c>
      <c r="AA65" s="12" t="n">
        <v>8.30000000000007</v>
      </c>
      <c r="AB65" s="12">
        <f>IFERROR(VLOOKUP(AA65,'CRUCE RIESGOS'!$C$10:$D$149,2,FALSE),"")</f>
        <v/>
      </c>
      <c r="AC65" s="12" t="n">
        <v>9.300000000000081</v>
      </c>
      <c r="AD65" s="12">
        <f>IFERROR(VLOOKUP(AC65,'CRUCE RIESGOS'!$C$10:$D$149,2,FALSE),"")</f>
        <v/>
      </c>
      <c r="AE65" s="12" t="n">
        <v>10.3000000000001</v>
      </c>
      <c r="AF65" s="12">
        <f>IFERROR(VLOOKUP(AE65,'CRUCE RIESGOS'!$C$10:$D$149,2,FALSE),"")</f>
        <v/>
      </c>
      <c r="AG65" s="12" t="n">
        <v>11.3000000000001</v>
      </c>
      <c r="AH65" s="12">
        <f>IFERROR(VLOOKUP(AG65,'CRUCE RIESGOS'!$C$10:$D$149,2,FALSE),"")</f>
        <v/>
      </c>
      <c r="AI65" s="12" t="n">
        <v>12.3000000000001</v>
      </c>
      <c r="AJ65" s="12">
        <f>IFERROR(VLOOKUP(AI65,'CRUCE RIESGOS'!$C$10:$D$149,2,FALSE),"")</f>
        <v/>
      </c>
      <c r="AK65" s="12" t="n">
        <v>13.3000000000001</v>
      </c>
      <c r="AL65" s="12">
        <f>IFERROR(VLOOKUP(AK65,'CRUCE RIESGOS'!$C$10:$D$149,2,FALSE),"")</f>
        <v/>
      </c>
      <c r="AM65" s="12" t="n">
        <v>14.3000000000001</v>
      </c>
      <c r="AN65" s="12">
        <f>IFERROR(VLOOKUP(AM65,'CRUCE RIESGOS'!$C$10:$D$149,2,FALSE),"")</f>
        <v/>
      </c>
      <c r="AO65" s="12" t="n">
        <v>15.3000000000001</v>
      </c>
      <c r="AP65" s="12">
        <f>IFERROR(VLOOKUP(AO65,'CRUCE RIESGOS'!$C$10:$D$149,2,FALSE),"")</f>
        <v/>
      </c>
      <c r="AQ65" s="12" t="n">
        <v>16.3000000000001</v>
      </c>
      <c r="AR65" s="12">
        <f>IFERROR(VLOOKUP(AQ65,'CRUCE RIESGOS'!$C$10:$D$149,2,FALSE),"")</f>
        <v/>
      </c>
      <c r="AS65" s="12" t="n">
        <v>17.3000000000002</v>
      </c>
      <c r="AT65" s="12">
        <f>IFERROR(VLOOKUP(AS65,'CRUCE RIESGOS'!$C$10:$D$149,2,FALSE),"")</f>
        <v/>
      </c>
      <c r="AU65" s="12" t="n">
        <v>18.3000000000002</v>
      </c>
      <c r="AV65" s="12">
        <f>IFERROR(VLOOKUP(AU65,'CRUCE RIESGOS'!$C$10:$D$149,2,FALSE),"")</f>
        <v/>
      </c>
      <c r="AW65" s="12" t="n">
        <v>19.3000000000002</v>
      </c>
      <c r="AX65" s="12">
        <f>IFERROR(VLOOKUP(AW65,'CRUCE RIESGOS'!$C$10:$D$149,2,FALSE),"")</f>
        <v/>
      </c>
      <c r="AY65" s="12" t="n">
        <v>20.3000000000002</v>
      </c>
      <c r="AZ65" s="12">
        <f>IFERROR(VLOOKUP(AY65,'CRUCE RIESGOS'!$C$10:$D$149,2,FALSE),"")</f>
        <v/>
      </c>
      <c r="BA65" s="12" t="n">
        <v>21.3000000000002</v>
      </c>
      <c r="BB65" s="12">
        <f>IFERROR(VLOOKUP(BA65,'CRUCE RIESGOS'!$C$10:$D$149,2,FALSE),"")</f>
        <v/>
      </c>
      <c r="BC65" s="12" t="n">
        <v>22.3000000000002</v>
      </c>
      <c r="BD65" s="12">
        <f>IFERROR(VLOOKUP(BC65,'CRUCE RIESGOS'!$C$10:$D$149,2,FALSE),"")</f>
        <v/>
      </c>
      <c r="BE65" s="12" t="n">
        <v>23.3000000000002</v>
      </c>
      <c r="BF65" s="12">
        <f>IFERROR(VLOOKUP(BE65,'CRUCE RIESGOS'!$C$10:$D$149,2,FALSE),"")</f>
        <v/>
      </c>
      <c r="BG65" s="12" t="n">
        <v>24.3000000000002</v>
      </c>
      <c r="BH65" s="12">
        <f>IFERROR(VLOOKUP(BG65,'CRUCE RIESGOS'!$C$10:$D$149,2,FALSE),"")</f>
        <v/>
      </c>
      <c r="BI65" s="12" t="n">
        <v>25.3000000000002</v>
      </c>
      <c r="BJ65" s="12">
        <f>IFERROR(VLOOKUP(BI65,'CRUCE RIESGOS'!$C$10:$D$149,2,FALSE),"")</f>
        <v/>
      </c>
    </row>
    <row r="66">
      <c r="N66" s="12">
        <f>IF(N67&lt;&gt;""," -R","")</f>
        <v/>
      </c>
      <c r="P66" s="12">
        <f>IF(P67&lt;&gt;""," -R","")</f>
        <v/>
      </c>
      <c r="R66" s="12">
        <f>IF(R67&lt;&gt;""," -R","")</f>
        <v/>
      </c>
      <c r="T66" s="12">
        <f>IF(T67&lt;&gt;""," -R","")</f>
        <v/>
      </c>
      <c r="V66" s="12">
        <f>IF(V67&lt;&gt;""," -R","")</f>
        <v/>
      </c>
      <c r="X66" s="12">
        <f>IF(X67&lt;&gt;""," -R","")</f>
        <v/>
      </c>
      <c r="Z66" s="12">
        <f>IF(Z67&lt;&gt;""," -R","")</f>
        <v/>
      </c>
      <c r="AB66" s="12">
        <f>IF(AB67&lt;&gt;""," -R","")</f>
        <v/>
      </c>
      <c r="AD66" s="12">
        <f>IF(AD67&lt;&gt;""," -R","")</f>
        <v/>
      </c>
      <c r="AF66" s="12">
        <f>IF(AF67&lt;&gt;""," -R","")</f>
        <v/>
      </c>
      <c r="AH66" s="12">
        <f>IF(AH67&lt;&gt;""," -R","")</f>
        <v/>
      </c>
      <c r="AJ66" s="12">
        <f>IF(AJ67&lt;&gt;""," -R","")</f>
        <v/>
      </c>
      <c r="AL66" s="12">
        <f>IF(AL67&lt;&gt;""," -R","")</f>
        <v/>
      </c>
      <c r="AN66" s="12">
        <f>IF(AN67&lt;&gt;""," -R","")</f>
        <v/>
      </c>
      <c r="AP66" s="12">
        <f>IF(AP67&lt;&gt;""," -R","")</f>
        <v/>
      </c>
      <c r="AR66" s="12">
        <f>IF(AR67&lt;&gt;""," -R","")</f>
        <v/>
      </c>
      <c r="AT66" s="12">
        <f>IF(AT67&lt;&gt;""," -R","")</f>
        <v/>
      </c>
      <c r="AV66" s="12">
        <f>IF(AV67&lt;&gt;""," -R","")</f>
        <v/>
      </c>
      <c r="AX66" s="12">
        <f>IF(AX67&lt;&gt;""," -R","")</f>
        <v/>
      </c>
      <c r="AZ66" s="12">
        <f>IF(AZ67&lt;&gt;""," -R","")</f>
        <v/>
      </c>
      <c r="BB66" s="12">
        <f>IF(BB67&lt;&gt;""," -R","")</f>
        <v/>
      </c>
      <c r="BD66" s="12">
        <f>IF(BD67&lt;&gt;""," -R","")</f>
        <v/>
      </c>
      <c r="BF66" s="12">
        <f>IF(BF67&lt;&gt;""," -R","")</f>
        <v/>
      </c>
      <c r="BH66" s="12">
        <f>IF(BH67&lt;&gt;""," -R","")</f>
        <v/>
      </c>
      <c r="BJ66" s="12">
        <f>IF(BJ67&lt;&gt;""," -R","")</f>
        <v/>
      </c>
    </row>
    <row r="67">
      <c r="M67" s="12" t="n">
        <v>1.31</v>
      </c>
      <c r="N67" s="12">
        <f>IFERROR(VLOOKUP(M67,'CRUCE RIESGOS'!$C$10:$D$149,2,FALSE),"")</f>
        <v/>
      </c>
      <c r="O67" s="12" t="n">
        <v>2.31000000000001</v>
      </c>
      <c r="P67" s="12">
        <f>IFERROR(VLOOKUP(O67,'CRUCE RIESGOS'!$C$10:$D$149,2,FALSE),"")</f>
        <v/>
      </c>
      <c r="Q67" s="12" t="n">
        <v>3.31000000000002</v>
      </c>
      <c r="R67" s="12">
        <f>IFERROR(VLOOKUP(Q67,'CRUCE RIESGOS'!$C$10:$D$149,2,FALSE),"")</f>
        <v/>
      </c>
      <c r="S67" s="12" t="n">
        <v>4.31000000000003</v>
      </c>
      <c r="T67" s="12">
        <f>IFERROR(VLOOKUP(S67,'CRUCE RIESGOS'!$C$10:$D$149,2,FALSE),"")</f>
        <v/>
      </c>
      <c r="U67" s="12" t="n">
        <v>5.31000000000004</v>
      </c>
      <c r="V67" s="12">
        <f>IFERROR(VLOOKUP(U67,'CRUCE RIESGOS'!$C$10:$D$149,2,FALSE),"")</f>
        <v/>
      </c>
      <c r="W67" s="12" t="n">
        <v>6.31000000000005</v>
      </c>
      <c r="X67" s="12">
        <f>IFERROR(VLOOKUP(W67,'CRUCE RIESGOS'!$C$10:$D$149,2,FALSE),"")</f>
        <v/>
      </c>
      <c r="Y67" s="12" t="n">
        <v>7.31000000000006</v>
      </c>
      <c r="Z67" s="12">
        <f>IFERROR(VLOOKUP(Y67,'CRUCE RIESGOS'!$C$10:$D$149,2,FALSE),"")</f>
        <v/>
      </c>
      <c r="AA67" s="12" t="n">
        <v>8.31000000000007</v>
      </c>
      <c r="AB67" s="12">
        <f>IFERROR(VLOOKUP(AA67,'CRUCE RIESGOS'!$C$10:$D$149,2,FALSE),"")</f>
        <v/>
      </c>
      <c r="AC67" s="12" t="n">
        <v>9.31000000000008</v>
      </c>
      <c r="AD67" s="12">
        <f>IFERROR(VLOOKUP(AC67,'CRUCE RIESGOS'!$C$10:$D$149,2,FALSE),"")</f>
        <v/>
      </c>
      <c r="AE67" s="12" t="n">
        <v>10.3100000000001</v>
      </c>
      <c r="AF67" s="12">
        <f>IFERROR(VLOOKUP(AE67,'CRUCE RIESGOS'!$C$10:$D$149,2,FALSE),"")</f>
        <v/>
      </c>
      <c r="AG67" s="12" t="n">
        <v>11.3100000000001</v>
      </c>
      <c r="AH67" s="12">
        <f>IFERROR(VLOOKUP(AG67,'CRUCE RIESGOS'!$C$10:$D$149,2,FALSE),"")</f>
        <v/>
      </c>
      <c r="AI67" s="12" t="n">
        <v>12.3100000000001</v>
      </c>
      <c r="AJ67" s="12">
        <f>IFERROR(VLOOKUP(AI67,'CRUCE RIESGOS'!$C$10:$D$149,2,FALSE),"")</f>
        <v/>
      </c>
      <c r="AK67" s="12" t="n">
        <v>13.3100000000001</v>
      </c>
      <c r="AL67" s="12">
        <f>IFERROR(VLOOKUP(AK67,'CRUCE RIESGOS'!$C$10:$D$149,2,FALSE),"")</f>
        <v/>
      </c>
      <c r="AM67" s="12" t="n">
        <v>14.3100000000001</v>
      </c>
      <c r="AN67" s="12">
        <f>IFERROR(VLOOKUP(AM67,'CRUCE RIESGOS'!$C$10:$D$149,2,FALSE),"")</f>
        <v/>
      </c>
      <c r="AO67" s="12" t="n">
        <v>15.3100000000001</v>
      </c>
      <c r="AP67" s="12">
        <f>IFERROR(VLOOKUP(AO67,'CRUCE RIESGOS'!$C$10:$D$149,2,FALSE),"")</f>
        <v/>
      </c>
      <c r="AQ67" s="12" t="n">
        <v>16.3100000000001</v>
      </c>
      <c r="AR67" s="12">
        <f>IFERROR(VLOOKUP(AQ67,'CRUCE RIESGOS'!$C$10:$D$149,2,FALSE),"")</f>
        <v/>
      </c>
      <c r="AS67" s="12" t="n">
        <v>17.3100000000002</v>
      </c>
      <c r="AT67" s="12">
        <f>IFERROR(VLOOKUP(AS67,'CRUCE RIESGOS'!$C$10:$D$149,2,FALSE),"")</f>
        <v/>
      </c>
      <c r="AU67" s="12" t="n">
        <v>18.3100000000002</v>
      </c>
      <c r="AV67" s="12">
        <f>IFERROR(VLOOKUP(AU67,'CRUCE RIESGOS'!$C$10:$D$149,2,FALSE),"")</f>
        <v/>
      </c>
      <c r="AW67" s="12" t="n">
        <v>19.3100000000002</v>
      </c>
      <c r="AX67" s="12">
        <f>IFERROR(VLOOKUP(AW67,'CRUCE RIESGOS'!$C$10:$D$149,2,FALSE),"")</f>
        <v/>
      </c>
      <c r="AY67" s="12" t="n">
        <v>20.3100000000002</v>
      </c>
      <c r="AZ67" s="12">
        <f>IFERROR(VLOOKUP(AY67,'CRUCE RIESGOS'!$C$10:$D$149,2,FALSE),"")</f>
        <v/>
      </c>
      <c r="BA67" s="12" t="n">
        <v>21.3100000000002</v>
      </c>
      <c r="BB67" s="12">
        <f>IFERROR(VLOOKUP(BA67,'CRUCE RIESGOS'!$C$10:$D$149,2,FALSE),"")</f>
        <v/>
      </c>
      <c r="BC67" s="12" t="n">
        <v>22.3100000000002</v>
      </c>
      <c r="BD67" s="12">
        <f>IFERROR(VLOOKUP(BC67,'CRUCE RIESGOS'!$C$10:$D$149,2,FALSE),"")</f>
        <v/>
      </c>
      <c r="BE67" s="12" t="n">
        <v>23.3100000000002</v>
      </c>
      <c r="BF67" s="12">
        <f>IFERROR(VLOOKUP(BE67,'CRUCE RIESGOS'!$C$10:$D$149,2,FALSE),"")</f>
        <v/>
      </c>
      <c r="BG67" s="12" t="n">
        <v>24.3100000000002</v>
      </c>
      <c r="BH67" s="12">
        <f>IFERROR(VLOOKUP(BG67,'CRUCE RIESGOS'!$C$10:$D$149,2,FALSE),"")</f>
        <v/>
      </c>
      <c r="BI67" s="12" t="n">
        <v>25.3100000000002</v>
      </c>
      <c r="BJ67" s="12">
        <f>IFERROR(VLOOKUP(BI67,'CRUCE RIESGOS'!$C$10:$D$149,2,FALSE),"")</f>
        <v/>
      </c>
    </row>
    <row r="68">
      <c r="N68" s="12">
        <f>IF(N69&lt;&gt;""," -R","")</f>
        <v/>
      </c>
      <c r="P68" s="12">
        <f>IF(P69&lt;&gt;""," -R","")</f>
        <v/>
      </c>
      <c r="R68" s="12">
        <f>IF(R69&lt;&gt;""," -R","")</f>
        <v/>
      </c>
      <c r="T68" s="12">
        <f>IF(T69&lt;&gt;""," -R","")</f>
        <v/>
      </c>
      <c r="V68" s="12">
        <f>IF(V69&lt;&gt;""," -R","")</f>
        <v/>
      </c>
      <c r="X68" s="12">
        <f>IF(X69&lt;&gt;""," -R","")</f>
        <v/>
      </c>
      <c r="Z68" s="12">
        <f>IF(Z69&lt;&gt;""," -R","")</f>
        <v/>
      </c>
      <c r="AB68" s="12">
        <f>IF(AB69&lt;&gt;""," -R","")</f>
        <v/>
      </c>
      <c r="AD68" s="12">
        <f>IF(AD69&lt;&gt;""," -R","")</f>
        <v/>
      </c>
      <c r="AF68" s="12">
        <f>IF(AF69&lt;&gt;""," -R","")</f>
        <v/>
      </c>
      <c r="AH68" s="12">
        <f>IF(AH69&lt;&gt;""," -R","")</f>
        <v/>
      </c>
      <c r="AJ68" s="12">
        <f>IF(AJ69&lt;&gt;""," -R","")</f>
        <v/>
      </c>
      <c r="AL68" s="12">
        <f>IF(AL69&lt;&gt;""," -R","")</f>
        <v/>
      </c>
      <c r="AN68" s="12">
        <f>IF(AN69&lt;&gt;""," -R","")</f>
        <v/>
      </c>
      <c r="AP68" s="12">
        <f>IF(AP69&lt;&gt;""," -R","")</f>
        <v/>
      </c>
      <c r="AR68" s="12">
        <f>IF(AR69&lt;&gt;""," -R","")</f>
        <v/>
      </c>
      <c r="AT68" s="12">
        <f>IF(AT69&lt;&gt;""," -R","")</f>
        <v/>
      </c>
      <c r="AV68" s="12">
        <f>IF(AV69&lt;&gt;""," -R","")</f>
        <v/>
      </c>
      <c r="AX68" s="12">
        <f>IF(AX69&lt;&gt;""," -R","")</f>
        <v/>
      </c>
      <c r="AZ68" s="12">
        <f>IF(AZ69&lt;&gt;""," -R","")</f>
        <v/>
      </c>
      <c r="BB68" s="12">
        <f>IF(BB69&lt;&gt;""," -R","")</f>
        <v/>
      </c>
      <c r="BD68" s="12">
        <f>IF(BD69&lt;&gt;""," -R","")</f>
        <v/>
      </c>
      <c r="BF68" s="12">
        <f>IF(BF69&lt;&gt;""," -R","")</f>
        <v/>
      </c>
      <c r="BH68" s="12">
        <f>IF(BH69&lt;&gt;""," -R","")</f>
        <v/>
      </c>
      <c r="BJ68" s="12">
        <f>IF(BJ69&lt;&gt;""," -R","")</f>
        <v/>
      </c>
    </row>
    <row r="69">
      <c r="M69" s="12" t="n">
        <v>1.32</v>
      </c>
      <c r="N69" s="12">
        <f>IFERROR(VLOOKUP(M69,'CRUCE RIESGOS'!$C$10:$D$149,2,FALSE),"")</f>
        <v/>
      </c>
      <c r="O69" s="12" t="n">
        <v>2.32000000000001</v>
      </c>
      <c r="P69" s="12">
        <f>IFERROR(VLOOKUP(O69,'CRUCE RIESGOS'!$C$10:$D$149,2,FALSE),"")</f>
        <v/>
      </c>
      <c r="Q69" s="12" t="n">
        <v>3.32000000000002</v>
      </c>
      <c r="R69" s="12">
        <f>IFERROR(VLOOKUP(Q69,'CRUCE RIESGOS'!$C$10:$D$149,2,FALSE),"")</f>
        <v/>
      </c>
      <c r="S69" s="12" t="n">
        <v>4.32000000000003</v>
      </c>
      <c r="T69" s="12">
        <f>IFERROR(VLOOKUP(S69,'CRUCE RIESGOS'!$C$10:$D$149,2,FALSE),"")</f>
        <v/>
      </c>
      <c r="U69" s="12" t="n">
        <v>5.32000000000004</v>
      </c>
      <c r="V69" s="12">
        <f>IFERROR(VLOOKUP(U69,'CRUCE RIESGOS'!$C$10:$D$149,2,FALSE),"")</f>
        <v/>
      </c>
      <c r="W69" s="12" t="n">
        <v>6.32000000000005</v>
      </c>
      <c r="X69" s="12">
        <f>IFERROR(VLOOKUP(W69,'CRUCE RIESGOS'!$C$10:$D$149,2,FALSE),"")</f>
        <v/>
      </c>
      <c r="Y69" s="12" t="n">
        <v>7.32000000000006</v>
      </c>
      <c r="Z69" s="12">
        <f>IFERROR(VLOOKUP(Y69,'CRUCE RIESGOS'!$C$10:$D$149,2,FALSE),"")</f>
        <v/>
      </c>
      <c r="AA69" s="12" t="n">
        <v>8.32000000000007</v>
      </c>
      <c r="AB69" s="12">
        <f>IFERROR(VLOOKUP(AA69,'CRUCE RIESGOS'!$C$10:$D$149,2,FALSE),"")</f>
        <v/>
      </c>
      <c r="AC69" s="12" t="n">
        <v>9.32000000000008</v>
      </c>
      <c r="AD69" s="12">
        <f>IFERROR(VLOOKUP(AC69,'CRUCE RIESGOS'!$C$10:$D$149,2,FALSE),"")</f>
        <v/>
      </c>
      <c r="AE69" s="12" t="n">
        <v>10.3200000000001</v>
      </c>
      <c r="AF69" s="12">
        <f>IFERROR(VLOOKUP(AE69,'CRUCE RIESGOS'!$C$10:$D$149,2,FALSE),"")</f>
        <v/>
      </c>
      <c r="AG69" s="12" t="n">
        <v>11.3200000000001</v>
      </c>
      <c r="AH69" s="12">
        <f>IFERROR(VLOOKUP(AG69,'CRUCE RIESGOS'!$C$10:$D$149,2,FALSE),"")</f>
        <v/>
      </c>
      <c r="AI69" s="12" t="n">
        <v>12.3200000000001</v>
      </c>
      <c r="AJ69" s="12">
        <f>IFERROR(VLOOKUP(AI69,'CRUCE RIESGOS'!$C$10:$D$149,2,FALSE),"")</f>
        <v/>
      </c>
      <c r="AK69" s="12" t="n">
        <v>13.3200000000001</v>
      </c>
      <c r="AL69" s="12">
        <f>IFERROR(VLOOKUP(AK69,'CRUCE RIESGOS'!$C$10:$D$149,2,FALSE),"")</f>
        <v/>
      </c>
      <c r="AM69" s="12" t="n">
        <v>14.3200000000001</v>
      </c>
      <c r="AN69" s="12">
        <f>IFERROR(VLOOKUP(AM69,'CRUCE RIESGOS'!$C$10:$D$149,2,FALSE),"")</f>
        <v/>
      </c>
      <c r="AO69" s="12" t="n">
        <v>15.3200000000001</v>
      </c>
      <c r="AP69" s="12">
        <f>IFERROR(VLOOKUP(AO69,'CRUCE RIESGOS'!$C$10:$D$149,2,FALSE),"")</f>
        <v/>
      </c>
      <c r="AQ69" s="12" t="n">
        <v>16.3200000000001</v>
      </c>
      <c r="AR69" s="12">
        <f>IFERROR(VLOOKUP(AQ69,'CRUCE RIESGOS'!$C$10:$D$149,2,FALSE),"")</f>
        <v/>
      </c>
      <c r="AS69" s="12" t="n">
        <v>17.3200000000002</v>
      </c>
      <c r="AT69" s="12">
        <f>IFERROR(VLOOKUP(AS69,'CRUCE RIESGOS'!$C$10:$D$149,2,FALSE),"")</f>
        <v/>
      </c>
      <c r="AU69" s="12" t="n">
        <v>18.3200000000002</v>
      </c>
      <c r="AV69" s="12">
        <f>IFERROR(VLOOKUP(AU69,'CRUCE RIESGOS'!$C$10:$D$149,2,FALSE),"")</f>
        <v/>
      </c>
      <c r="AW69" s="12" t="n">
        <v>19.3200000000002</v>
      </c>
      <c r="AX69" s="12">
        <f>IFERROR(VLOOKUP(AW69,'CRUCE RIESGOS'!$C$10:$D$149,2,FALSE),"")</f>
        <v/>
      </c>
      <c r="AY69" s="12" t="n">
        <v>20.3200000000002</v>
      </c>
      <c r="AZ69" s="12">
        <f>IFERROR(VLOOKUP(AY69,'CRUCE RIESGOS'!$C$10:$D$149,2,FALSE),"")</f>
        <v/>
      </c>
      <c r="BA69" s="12" t="n">
        <v>21.3200000000002</v>
      </c>
      <c r="BB69" s="12">
        <f>IFERROR(VLOOKUP(BA69,'CRUCE RIESGOS'!$C$10:$D$149,2,FALSE),"")</f>
        <v/>
      </c>
      <c r="BC69" s="12" t="n">
        <v>22.3200000000002</v>
      </c>
      <c r="BD69" s="12">
        <f>IFERROR(VLOOKUP(BC69,'CRUCE RIESGOS'!$C$10:$D$149,2,FALSE),"")</f>
        <v/>
      </c>
      <c r="BE69" s="12" t="n">
        <v>23.3200000000002</v>
      </c>
      <c r="BF69" s="12">
        <f>IFERROR(VLOOKUP(BE69,'CRUCE RIESGOS'!$C$10:$D$149,2,FALSE),"")</f>
        <v/>
      </c>
      <c r="BG69" s="12" t="n">
        <v>24.3200000000002</v>
      </c>
      <c r="BH69" s="12">
        <f>IFERROR(VLOOKUP(BG69,'CRUCE RIESGOS'!$C$10:$D$149,2,FALSE),"")</f>
        <v/>
      </c>
      <c r="BI69" s="12" t="n">
        <v>25.3200000000002</v>
      </c>
      <c r="BJ69" s="12">
        <f>IFERROR(VLOOKUP(BI69,'CRUCE RIESGOS'!$C$10:$D$149,2,FALSE),"")</f>
        <v/>
      </c>
    </row>
    <row r="70">
      <c r="N70" s="12">
        <f>IF(N71&lt;&gt;""," -R","")</f>
        <v/>
      </c>
      <c r="P70" s="12">
        <f>IF(P71&lt;&gt;""," -R","")</f>
        <v/>
      </c>
      <c r="R70" s="12">
        <f>IF(R71&lt;&gt;""," -R","")</f>
        <v/>
      </c>
      <c r="T70" s="12">
        <f>IF(T71&lt;&gt;""," -R","")</f>
        <v/>
      </c>
      <c r="V70" s="12">
        <f>IF(V71&lt;&gt;""," -R","")</f>
        <v/>
      </c>
      <c r="X70" s="12">
        <f>IF(X71&lt;&gt;""," -R","")</f>
        <v/>
      </c>
      <c r="Z70" s="12">
        <f>IF(Z71&lt;&gt;""," -R","")</f>
        <v/>
      </c>
      <c r="AB70" s="12">
        <f>IF(AB71&lt;&gt;""," -R","")</f>
        <v/>
      </c>
      <c r="AD70" s="12">
        <f>IF(AD71&lt;&gt;""," -R","")</f>
        <v/>
      </c>
      <c r="AF70" s="12">
        <f>IF(AF71&lt;&gt;""," -R","")</f>
        <v/>
      </c>
      <c r="AH70" s="12">
        <f>IF(AH71&lt;&gt;""," -R","")</f>
        <v/>
      </c>
      <c r="AJ70" s="12">
        <f>IF(AJ71&lt;&gt;""," -R","")</f>
        <v/>
      </c>
      <c r="AL70" s="12">
        <f>IF(AL71&lt;&gt;""," -R","")</f>
        <v/>
      </c>
      <c r="AN70" s="12">
        <f>IF(AN71&lt;&gt;""," -R","")</f>
        <v/>
      </c>
      <c r="AP70" s="12">
        <f>IF(AP71&lt;&gt;""," -R","")</f>
        <v/>
      </c>
      <c r="AR70" s="12">
        <f>IF(AR71&lt;&gt;""," -R","")</f>
        <v/>
      </c>
      <c r="AT70" s="12">
        <f>IF(AT71&lt;&gt;""," -R","")</f>
        <v/>
      </c>
      <c r="AV70" s="12">
        <f>IF(AV71&lt;&gt;""," -R","")</f>
        <v/>
      </c>
      <c r="AX70" s="12">
        <f>IF(AX71&lt;&gt;""," -R","")</f>
        <v/>
      </c>
      <c r="AZ70" s="12">
        <f>IF(AZ71&lt;&gt;""," -R","")</f>
        <v/>
      </c>
      <c r="BB70" s="12">
        <f>IF(BB71&lt;&gt;""," -R","")</f>
        <v/>
      </c>
      <c r="BD70" s="12">
        <f>IF(BD71&lt;&gt;""," -R","")</f>
        <v/>
      </c>
      <c r="BF70" s="12">
        <f>IF(BF71&lt;&gt;""," -R","")</f>
        <v/>
      </c>
      <c r="BH70" s="12">
        <f>IF(BH71&lt;&gt;""," -R","")</f>
        <v/>
      </c>
      <c r="BJ70" s="12">
        <f>IF(BJ71&lt;&gt;""," -R","")</f>
        <v/>
      </c>
    </row>
    <row r="71">
      <c r="M71" s="12" t="n">
        <v>1.33</v>
      </c>
      <c r="N71" s="12">
        <f>IFERROR(VLOOKUP(M71,'CRUCE RIESGOS'!$C$10:$D$149,2,FALSE),"")</f>
        <v/>
      </c>
      <c r="O71" s="12" t="n">
        <v>2.33000000000001</v>
      </c>
      <c r="P71" s="12">
        <f>IFERROR(VLOOKUP(O71,'CRUCE RIESGOS'!$C$10:$D$149,2,FALSE),"")</f>
        <v/>
      </c>
      <c r="Q71" s="12" t="n">
        <v>3.33000000000002</v>
      </c>
      <c r="R71" s="12">
        <f>IFERROR(VLOOKUP(Q71,'CRUCE RIESGOS'!$C$10:$D$149,2,FALSE),"")</f>
        <v/>
      </c>
      <c r="S71" s="12" t="n">
        <v>4.33000000000003</v>
      </c>
      <c r="T71" s="12">
        <f>IFERROR(VLOOKUP(S71,'CRUCE RIESGOS'!$C$10:$D$149,2,FALSE),"")</f>
        <v/>
      </c>
      <c r="U71" s="12" t="n">
        <v>5.33000000000004</v>
      </c>
      <c r="V71" s="12">
        <f>IFERROR(VLOOKUP(U71,'CRUCE RIESGOS'!$C$10:$D$149,2,FALSE),"")</f>
        <v/>
      </c>
      <c r="W71" s="12" t="n">
        <v>6.33000000000005</v>
      </c>
      <c r="X71" s="12">
        <f>IFERROR(VLOOKUP(W71,'CRUCE RIESGOS'!$C$10:$D$149,2,FALSE),"")</f>
        <v/>
      </c>
      <c r="Y71" s="12" t="n">
        <v>7.33000000000006</v>
      </c>
      <c r="Z71" s="12">
        <f>IFERROR(VLOOKUP(Y71,'CRUCE RIESGOS'!$C$10:$D$149,2,FALSE),"")</f>
        <v/>
      </c>
      <c r="AA71" s="12" t="n">
        <v>8.330000000000069</v>
      </c>
      <c r="AB71" s="12">
        <f>IFERROR(VLOOKUP(AA71,'CRUCE RIESGOS'!$C$10:$D$149,2,FALSE),"")</f>
        <v/>
      </c>
      <c r="AC71" s="12" t="n">
        <v>9.33000000000008</v>
      </c>
      <c r="AD71" s="12">
        <f>IFERROR(VLOOKUP(AC71,'CRUCE RIESGOS'!$C$10:$D$149,2,FALSE),"")</f>
        <v/>
      </c>
      <c r="AE71" s="12" t="n">
        <v>10.3300000000001</v>
      </c>
      <c r="AF71" s="12">
        <f>IFERROR(VLOOKUP(AE71,'CRUCE RIESGOS'!$C$10:$D$149,2,FALSE),"")</f>
        <v/>
      </c>
      <c r="AG71" s="12" t="n">
        <v>11.3300000000001</v>
      </c>
      <c r="AH71" s="12">
        <f>IFERROR(VLOOKUP(AG71,'CRUCE RIESGOS'!$C$10:$D$149,2,FALSE),"")</f>
        <v/>
      </c>
      <c r="AI71" s="12" t="n">
        <v>12.3300000000001</v>
      </c>
      <c r="AJ71" s="12">
        <f>IFERROR(VLOOKUP(AI71,'CRUCE RIESGOS'!$C$10:$D$149,2,FALSE),"")</f>
        <v/>
      </c>
      <c r="AK71" s="12" t="n">
        <v>13.3300000000001</v>
      </c>
      <c r="AL71" s="12">
        <f>IFERROR(VLOOKUP(AK71,'CRUCE RIESGOS'!$C$10:$D$149,2,FALSE),"")</f>
        <v/>
      </c>
      <c r="AM71" s="12" t="n">
        <v>14.3300000000001</v>
      </c>
      <c r="AN71" s="12">
        <f>IFERROR(VLOOKUP(AM71,'CRUCE RIESGOS'!$C$10:$D$149,2,FALSE),"")</f>
        <v/>
      </c>
      <c r="AO71" s="12" t="n">
        <v>15.3300000000001</v>
      </c>
      <c r="AP71" s="12">
        <f>IFERROR(VLOOKUP(AO71,'CRUCE RIESGOS'!$C$10:$D$149,2,FALSE),"")</f>
        <v/>
      </c>
      <c r="AQ71" s="12" t="n">
        <v>16.3300000000001</v>
      </c>
      <c r="AR71" s="12">
        <f>IFERROR(VLOOKUP(AQ71,'CRUCE RIESGOS'!$C$10:$D$149,2,FALSE),"")</f>
        <v/>
      </c>
      <c r="AS71" s="12" t="n">
        <v>17.3300000000002</v>
      </c>
      <c r="AT71" s="12">
        <f>IFERROR(VLOOKUP(AS71,'CRUCE RIESGOS'!$C$10:$D$149,2,FALSE),"")</f>
        <v/>
      </c>
      <c r="AU71" s="12" t="n">
        <v>18.3300000000002</v>
      </c>
      <c r="AV71" s="12">
        <f>IFERROR(VLOOKUP(AU71,'CRUCE RIESGOS'!$C$10:$D$149,2,FALSE),"")</f>
        <v/>
      </c>
      <c r="AW71" s="12" t="n">
        <v>19.3300000000002</v>
      </c>
      <c r="AX71" s="12">
        <f>IFERROR(VLOOKUP(AW71,'CRUCE RIESGOS'!$C$10:$D$149,2,FALSE),"")</f>
        <v/>
      </c>
      <c r="AY71" s="12" t="n">
        <v>20.3300000000002</v>
      </c>
      <c r="AZ71" s="12">
        <f>IFERROR(VLOOKUP(AY71,'CRUCE RIESGOS'!$C$10:$D$149,2,FALSE),"")</f>
        <v/>
      </c>
      <c r="BA71" s="12" t="n">
        <v>21.3300000000002</v>
      </c>
      <c r="BB71" s="12">
        <f>IFERROR(VLOOKUP(BA71,'CRUCE RIESGOS'!$C$10:$D$149,2,FALSE),"")</f>
        <v/>
      </c>
      <c r="BC71" s="12" t="n">
        <v>22.3300000000002</v>
      </c>
      <c r="BD71" s="12">
        <f>IFERROR(VLOOKUP(BC71,'CRUCE RIESGOS'!$C$10:$D$149,2,FALSE),"")</f>
        <v/>
      </c>
      <c r="BE71" s="12" t="n">
        <v>23.3300000000002</v>
      </c>
      <c r="BF71" s="12">
        <f>IFERROR(VLOOKUP(BE71,'CRUCE RIESGOS'!$C$10:$D$149,2,FALSE),"")</f>
        <v/>
      </c>
      <c r="BG71" s="12" t="n">
        <v>24.3300000000002</v>
      </c>
      <c r="BH71" s="12">
        <f>IFERROR(VLOOKUP(BG71,'CRUCE RIESGOS'!$C$10:$D$149,2,FALSE),"")</f>
        <v/>
      </c>
      <c r="BI71" s="12" t="n">
        <v>25.3300000000002</v>
      </c>
      <c r="BJ71" s="12">
        <f>IFERROR(VLOOKUP(BI71,'CRUCE RIESGOS'!$C$10:$D$149,2,FALSE),"")</f>
        <v/>
      </c>
    </row>
    <row r="72">
      <c r="N72" s="12">
        <f>IF(N73&lt;&gt;""," -R","")</f>
        <v/>
      </c>
      <c r="P72" s="12">
        <f>IF(P73&lt;&gt;""," -R","")</f>
        <v/>
      </c>
      <c r="R72" s="12">
        <f>IF(R73&lt;&gt;""," -R","")</f>
        <v/>
      </c>
      <c r="T72" s="12">
        <f>IF(T73&lt;&gt;""," -R","")</f>
        <v/>
      </c>
      <c r="V72" s="12">
        <f>IF(V73&lt;&gt;""," -R","")</f>
        <v/>
      </c>
      <c r="X72" s="12">
        <f>IF(X73&lt;&gt;""," -R","")</f>
        <v/>
      </c>
      <c r="Z72" s="12">
        <f>IF(Z73&lt;&gt;""," -R","")</f>
        <v/>
      </c>
      <c r="AB72" s="12">
        <f>IF(AB73&lt;&gt;""," -R","")</f>
        <v/>
      </c>
      <c r="AD72" s="12">
        <f>IF(AD73&lt;&gt;""," -R","")</f>
        <v/>
      </c>
      <c r="AF72" s="12">
        <f>IF(AF73&lt;&gt;""," -R","")</f>
        <v/>
      </c>
      <c r="AH72" s="12">
        <f>IF(AH73&lt;&gt;""," -R","")</f>
        <v/>
      </c>
      <c r="AJ72" s="12">
        <f>IF(AJ73&lt;&gt;""," -R","")</f>
        <v/>
      </c>
      <c r="AL72" s="12">
        <f>IF(AL73&lt;&gt;""," -R","")</f>
        <v/>
      </c>
      <c r="AN72" s="12">
        <f>IF(AN73&lt;&gt;""," -R","")</f>
        <v/>
      </c>
      <c r="AP72" s="12">
        <f>IF(AP73&lt;&gt;""," -R","")</f>
        <v/>
      </c>
      <c r="AR72" s="12">
        <f>IF(AR73&lt;&gt;""," -R","")</f>
        <v/>
      </c>
      <c r="AT72" s="12">
        <f>IF(AT73&lt;&gt;""," -R","")</f>
        <v/>
      </c>
      <c r="AV72" s="12">
        <f>IF(AV73&lt;&gt;""," -R","")</f>
        <v/>
      </c>
      <c r="AX72" s="12">
        <f>IF(AX73&lt;&gt;""," -R","")</f>
        <v/>
      </c>
      <c r="AZ72" s="12">
        <f>IF(AZ73&lt;&gt;""," -R","")</f>
        <v/>
      </c>
      <c r="BB72" s="12">
        <f>IF(BB73&lt;&gt;""," -R","")</f>
        <v/>
      </c>
      <c r="BD72" s="12">
        <f>IF(BD73&lt;&gt;""," -R","")</f>
        <v/>
      </c>
      <c r="BF72" s="12">
        <f>IF(BF73&lt;&gt;""," -R","")</f>
        <v/>
      </c>
      <c r="BH72" s="12">
        <f>IF(BH73&lt;&gt;""," -R","")</f>
        <v/>
      </c>
      <c r="BJ72" s="12">
        <f>IF(BJ73&lt;&gt;""," -R","")</f>
        <v/>
      </c>
    </row>
    <row r="73">
      <c r="M73" s="12" t="n">
        <v>1.34</v>
      </c>
      <c r="N73" s="12">
        <f>IFERROR(VLOOKUP(M73,'CRUCE RIESGOS'!$C$10:$D$149,2,FALSE),"")</f>
        <v/>
      </c>
      <c r="O73" s="12" t="n">
        <v>2.34000000000001</v>
      </c>
      <c r="P73" s="12">
        <f>IFERROR(VLOOKUP(O73,'CRUCE RIESGOS'!$C$10:$D$149,2,FALSE),"")</f>
        <v/>
      </c>
      <c r="Q73" s="12" t="n">
        <v>3.34000000000002</v>
      </c>
      <c r="R73" s="12">
        <f>IFERROR(VLOOKUP(Q73,'CRUCE RIESGOS'!$C$10:$D$149,2,FALSE),"")</f>
        <v/>
      </c>
      <c r="S73" s="12" t="n">
        <v>4.34000000000003</v>
      </c>
      <c r="T73" s="12">
        <f>IFERROR(VLOOKUP(S73,'CRUCE RIESGOS'!$C$10:$D$149,2,FALSE),"")</f>
        <v/>
      </c>
      <c r="U73" s="12" t="n">
        <v>5.34000000000004</v>
      </c>
      <c r="V73" s="12">
        <f>IFERROR(VLOOKUP(U73,'CRUCE RIESGOS'!$C$10:$D$149,2,FALSE),"")</f>
        <v/>
      </c>
      <c r="W73" s="12" t="n">
        <v>6.34000000000005</v>
      </c>
      <c r="X73" s="12">
        <f>IFERROR(VLOOKUP(W73,'CRUCE RIESGOS'!$C$10:$D$149,2,FALSE),"")</f>
        <v/>
      </c>
      <c r="Y73" s="12" t="n">
        <v>7.34000000000006</v>
      </c>
      <c r="Z73" s="12">
        <f>IFERROR(VLOOKUP(Y73,'CRUCE RIESGOS'!$C$10:$D$149,2,FALSE),"")</f>
        <v/>
      </c>
      <c r="AA73" s="12" t="n">
        <v>8.340000000000069</v>
      </c>
      <c r="AB73" s="12">
        <f>IFERROR(VLOOKUP(AA73,'CRUCE RIESGOS'!$C$10:$D$149,2,FALSE),"")</f>
        <v/>
      </c>
      <c r="AC73" s="12" t="n">
        <v>9.34000000000008</v>
      </c>
      <c r="AD73" s="12">
        <f>IFERROR(VLOOKUP(AC73,'CRUCE RIESGOS'!$C$10:$D$149,2,FALSE),"")</f>
        <v/>
      </c>
      <c r="AE73" s="12" t="n">
        <v>10.3400000000001</v>
      </c>
      <c r="AF73" s="12">
        <f>IFERROR(VLOOKUP(AE73,'CRUCE RIESGOS'!$C$10:$D$149,2,FALSE),"")</f>
        <v/>
      </c>
      <c r="AG73" s="12" t="n">
        <v>11.3400000000001</v>
      </c>
      <c r="AH73" s="12">
        <f>IFERROR(VLOOKUP(AG73,'CRUCE RIESGOS'!$C$10:$D$149,2,FALSE),"")</f>
        <v/>
      </c>
      <c r="AI73" s="12" t="n">
        <v>12.3400000000001</v>
      </c>
      <c r="AJ73" s="12">
        <f>IFERROR(VLOOKUP(AI73,'CRUCE RIESGOS'!$C$10:$D$149,2,FALSE),"")</f>
        <v/>
      </c>
      <c r="AK73" s="12" t="n">
        <v>13.3400000000001</v>
      </c>
      <c r="AL73" s="12">
        <f>IFERROR(VLOOKUP(AK73,'CRUCE RIESGOS'!$C$10:$D$149,2,FALSE),"")</f>
        <v/>
      </c>
      <c r="AM73" s="12" t="n">
        <v>14.3400000000001</v>
      </c>
      <c r="AN73" s="12">
        <f>IFERROR(VLOOKUP(AM73,'CRUCE RIESGOS'!$C$10:$D$149,2,FALSE),"")</f>
        <v/>
      </c>
      <c r="AO73" s="12" t="n">
        <v>15.3400000000001</v>
      </c>
      <c r="AP73" s="12">
        <f>IFERROR(VLOOKUP(AO73,'CRUCE RIESGOS'!$C$10:$D$149,2,FALSE),"")</f>
        <v/>
      </c>
      <c r="AQ73" s="12" t="n">
        <v>16.3400000000001</v>
      </c>
      <c r="AR73" s="12">
        <f>IFERROR(VLOOKUP(AQ73,'CRUCE RIESGOS'!$C$10:$D$149,2,FALSE),"")</f>
        <v/>
      </c>
      <c r="AS73" s="12" t="n">
        <v>17.3400000000002</v>
      </c>
      <c r="AT73" s="12">
        <f>IFERROR(VLOOKUP(AS73,'CRUCE RIESGOS'!$C$10:$D$149,2,FALSE),"")</f>
        <v/>
      </c>
      <c r="AU73" s="12" t="n">
        <v>18.3400000000002</v>
      </c>
      <c r="AV73" s="12">
        <f>IFERROR(VLOOKUP(AU73,'CRUCE RIESGOS'!$C$10:$D$149,2,FALSE),"")</f>
        <v/>
      </c>
      <c r="AW73" s="12" t="n">
        <v>19.3400000000002</v>
      </c>
      <c r="AX73" s="12">
        <f>IFERROR(VLOOKUP(AW73,'CRUCE RIESGOS'!$C$10:$D$149,2,FALSE),"")</f>
        <v/>
      </c>
      <c r="AY73" s="12" t="n">
        <v>20.3400000000002</v>
      </c>
      <c r="AZ73" s="12">
        <f>IFERROR(VLOOKUP(AY73,'CRUCE RIESGOS'!$C$10:$D$149,2,FALSE),"")</f>
        <v/>
      </c>
      <c r="BA73" s="12" t="n">
        <v>21.3400000000002</v>
      </c>
      <c r="BB73" s="12">
        <f>IFERROR(VLOOKUP(BA73,'CRUCE RIESGOS'!$C$10:$D$149,2,FALSE),"")</f>
        <v/>
      </c>
      <c r="BC73" s="12" t="n">
        <v>22.3400000000002</v>
      </c>
      <c r="BD73" s="12">
        <f>IFERROR(VLOOKUP(BC73,'CRUCE RIESGOS'!$C$10:$D$149,2,FALSE),"")</f>
        <v/>
      </c>
      <c r="BE73" s="12" t="n">
        <v>23.3400000000002</v>
      </c>
      <c r="BF73" s="12">
        <f>IFERROR(VLOOKUP(BE73,'CRUCE RIESGOS'!$C$10:$D$149,2,FALSE),"")</f>
        <v/>
      </c>
      <c r="BG73" s="12" t="n">
        <v>24.3400000000002</v>
      </c>
      <c r="BH73" s="12">
        <f>IFERROR(VLOOKUP(BG73,'CRUCE RIESGOS'!$C$10:$D$149,2,FALSE),"")</f>
        <v/>
      </c>
      <c r="BI73" s="12" t="n">
        <v>25.3400000000002</v>
      </c>
      <c r="BJ73" s="12">
        <f>IFERROR(VLOOKUP(BI73,'CRUCE RIESGOS'!$C$10:$D$149,2,FALSE),"")</f>
        <v/>
      </c>
    </row>
    <row r="74">
      <c r="N74" s="12">
        <f>IF(N75&lt;&gt;""," -R","")</f>
        <v/>
      </c>
      <c r="P74" s="12">
        <f>IF(P75&lt;&gt;""," -R","")</f>
        <v/>
      </c>
      <c r="R74" s="12">
        <f>IF(R75&lt;&gt;""," -R","")</f>
        <v/>
      </c>
      <c r="T74" s="12">
        <f>IF(T75&lt;&gt;""," -R","")</f>
        <v/>
      </c>
      <c r="V74" s="12">
        <f>IF(V75&lt;&gt;""," -R","")</f>
        <v/>
      </c>
      <c r="X74" s="12">
        <f>IF(X75&lt;&gt;""," -R","")</f>
        <v/>
      </c>
      <c r="Z74" s="12">
        <f>IF(Z75&lt;&gt;""," -R","")</f>
        <v/>
      </c>
      <c r="AB74" s="12">
        <f>IF(AB75&lt;&gt;""," -R","")</f>
        <v/>
      </c>
      <c r="AD74" s="12">
        <f>IF(AD75&lt;&gt;""," -R","")</f>
        <v/>
      </c>
      <c r="AF74" s="12">
        <f>IF(AF75&lt;&gt;""," -R","")</f>
        <v/>
      </c>
      <c r="AH74" s="12">
        <f>IF(AH75&lt;&gt;""," -R","")</f>
        <v/>
      </c>
      <c r="AJ74" s="12">
        <f>IF(AJ75&lt;&gt;""," -R","")</f>
        <v/>
      </c>
      <c r="AL74" s="12">
        <f>IF(AL75&lt;&gt;""," -R","")</f>
        <v/>
      </c>
      <c r="AN74" s="12">
        <f>IF(AN75&lt;&gt;""," -R","")</f>
        <v/>
      </c>
      <c r="AP74" s="12">
        <f>IF(AP75&lt;&gt;""," -R","")</f>
        <v/>
      </c>
      <c r="AR74" s="12">
        <f>IF(AR75&lt;&gt;""," -R","")</f>
        <v/>
      </c>
      <c r="AT74" s="12">
        <f>IF(AT75&lt;&gt;""," -R","")</f>
        <v/>
      </c>
      <c r="AV74" s="12">
        <f>IF(AV75&lt;&gt;""," -R","")</f>
        <v/>
      </c>
      <c r="AX74" s="12">
        <f>IF(AX75&lt;&gt;""," -R","")</f>
        <v/>
      </c>
      <c r="AZ74" s="12">
        <f>IF(AZ75&lt;&gt;""," -R","")</f>
        <v/>
      </c>
      <c r="BB74" s="12">
        <f>IF(BB75&lt;&gt;""," -R","")</f>
        <v/>
      </c>
      <c r="BD74" s="12">
        <f>IF(BD75&lt;&gt;""," -R","")</f>
        <v/>
      </c>
      <c r="BF74" s="12">
        <f>IF(BF75&lt;&gt;""," -R","")</f>
        <v/>
      </c>
      <c r="BH74" s="12">
        <f>IF(BH75&lt;&gt;""," -R","")</f>
        <v/>
      </c>
      <c r="BJ74" s="12">
        <f>IF(BJ75&lt;&gt;""," -R","")</f>
        <v/>
      </c>
    </row>
    <row r="75">
      <c r="M75" s="12" t="n">
        <v>1.35</v>
      </c>
      <c r="N75" s="12">
        <f>IFERROR(VLOOKUP(M75,'CRUCE RIESGOS'!$C$10:$D$149,2,FALSE),"")</f>
        <v/>
      </c>
      <c r="O75" s="12" t="n">
        <v>2.35000000000001</v>
      </c>
      <c r="P75" s="12">
        <f>IFERROR(VLOOKUP(O75,'CRUCE RIESGOS'!$C$10:$D$149,2,FALSE),"")</f>
        <v/>
      </c>
      <c r="Q75" s="12" t="n">
        <v>3.35000000000002</v>
      </c>
      <c r="R75" s="12">
        <f>IFERROR(VLOOKUP(Q75,'CRUCE RIESGOS'!$C$10:$D$149,2,FALSE),"")</f>
        <v/>
      </c>
      <c r="S75" s="12" t="n">
        <v>4.35000000000003</v>
      </c>
      <c r="T75" s="12">
        <f>IFERROR(VLOOKUP(S75,'CRUCE RIESGOS'!$C$10:$D$149,2,FALSE),"")</f>
        <v/>
      </c>
      <c r="U75" s="12" t="n">
        <v>5.35000000000004</v>
      </c>
      <c r="V75" s="12">
        <f>IFERROR(VLOOKUP(U75,'CRUCE RIESGOS'!$C$10:$D$149,2,FALSE),"")</f>
        <v/>
      </c>
      <c r="W75" s="12" t="n">
        <v>6.35000000000005</v>
      </c>
      <c r="X75" s="12">
        <f>IFERROR(VLOOKUP(W75,'CRUCE RIESGOS'!$C$10:$D$149,2,FALSE),"")</f>
        <v/>
      </c>
      <c r="Y75" s="12" t="n">
        <v>7.35000000000006</v>
      </c>
      <c r="Z75" s="12">
        <f>IFERROR(VLOOKUP(Y75,'CRUCE RIESGOS'!$C$10:$D$149,2,FALSE),"")</f>
        <v/>
      </c>
      <c r="AA75" s="12" t="n">
        <v>8.350000000000071</v>
      </c>
      <c r="AB75" s="12">
        <f>IFERROR(VLOOKUP(AA75,'CRUCE RIESGOS'!$C$10:$D$149,2,FALSE),"")</f>
        <v/>
      </c>
      <c r="AC75" s="12" t="n">
        <v>9.35000000000008</v>
      </c>
      <c r="AD75" s="12">
        <f>IFERROR(VLOOKUP(AC75,'CRUCE RIESGOS'!$C$10:$D$149,2,FALSE),"")</f>
        <v/>
      </c>
      <c r="AE75" s="12" t="n">
        <v>10.3500000000001</v>
      </c>
      <c r="AF75" s="12">
        <f>IFERROR(VLOOKUP(AE75,'CRUCE RIESGOS'!$C$10:$D$149,2,FALSE),"")</f>
        <v/>
      </c>
      <c r="AG75" s="12" t="n">
        <v>11.3500000000001</v>
      </c>
      <c r="AH75" s="12">
        <f>IFERROR(VLOOKUP(AG75,'CRUCE RIESGOS'!$C$10:$D$149,2,FALSE),"")</f>
        <v/>
      </c>
      <c r="AI75" s="12" t="n">
        <v>12.3500000000001</v>
      </c>
      <c r="AJ75" s="12">
        <f>IFERROR(VLOOKUP(AI75,'CRUCE RIESGOS'!$C$10:$D$149,2,FALSE),"")</f>
        <v/>
      </c>
      <c r="AK75" s="12" t="n">
        <v>13.3500000000001</v>
      </c>
      <c r="AL75" s="12">
        <f>IFERROR(VLOOKUP(AK75,'CRUCE RIESGOS'!$C$10:$D$149,2,FALSE),"")</f>
        <v/>
      </c>
      <c r="AM75" s="12" t="n">
        <v>14.3500000000001</v>
      </c>
      <c r="AN75" s="12">
        <f>IFERROR(VLOOKUP(AM75,'CRUCE RIESGOS'!$C$10:$D$149,2,FALSE),"")</f>
        <v/>
      </c>
      <c r="AO75" s="12" t="n">
        <v>15.3500000000001</v>
      </c>
      <c r="AP75" s="12">
        <f>IFERROR(VLOOKUP(AO75,'CRUCE RIESGOS'!$C$10:$D$149,2,FALSE),"")</f>
        <v/>
      </c>
      <c r="AQ75" s="12" t="n">
        <v>16.3500000000001</v>
      </c>
      <c r="AR75" s="12">
        <f>IFERROR(VLOOKUP(AQ75,'CRUCE RIESGOS'!$C$10:$D$149,2,FALSE),"")</f>
        <v/>
      </c>
      <c r="AS75" s="12" t="n">
        <v>17.3500000000002</v>
      </c>
      <c r="AT75" s="12">
        <f>IFERROR(VLOOKUP(AS75,'CRUCE RIESGOS'!$C$10:$D$149,2,FALSE),"")</f>
        <v/>
      </c>
      <c r="AU75" s="12" t="n">
        <v>18.3500000000002</v>
      </c>
      <c r="AV75" s="12">
        <f>IFERROR(VLOOKUP(AU75,'CRUCE RIESGOS'!$C$10:$D$149,2,FALSE),"")</f>
        <v/>
      </c>
      <c r="AW75" s="12" t="n">
        <v>19.3500000000002</v>
      </c>
      <c r="AX75" s="12">
        <f>IFERROR(VLOOKUP(AW75,'CRUCE RIESGOS'!$C$10:$D$149,2,FALSE),"")</f>
        <v/>
      </c>
      <c r="AY75" s="12" t="n">
        <v>20.3500000000002</v>
      </c>
      <c r="AZ75" s="12">
        <f>IFERROR(VLOOKUP(AY75,'CRUCE RIESGOS'!$C$10:$D$149,2,FALSE),"")</f>
        <v/>
      </c>
      <c r="BA75" s="12" t="n">
        <v>21.3500000000002</v>
      </c>
      <c r="BB75" s="12">
        <f>IFERROR(VLOOKUP(BA75,'CRUCE RIESGOS'!$C$10:$D$149,2,FALSE),"")</f>
        <v/>
      </c>
      <c r="BC75" s="12" t="n">
        <v>22.3500000000002</v>
      </c>
      <c r="BD75" s="12">
        <f>IFERROR(VLOOKUP(BC75,'CRUCE RIESGOS'!$C$10:$D$149,2,FALSE),"")</f>
        <v/>
      </c>
      <c r="BE75" s="12" t="n">
        <v>23.3500000000002</v>
      </c>
      <c r="BF75" s="12">
        <f>IFERROR(VLOOKUP(BE75,'CRUCE RIESGOS'!$C$10:$D$149,2,FALSE),"")</f>
        <v/>
      </c>
      <c r="BG75" s="12" t="n">
        <v>24.3500000000002</v>
      </c>
      <c r="BH75" s="12">
        <f>IFERROR(VLOOKUP(BG75,'CRUCE RIESGOS'!$C$10:$D$149,2,FALSE),"")</f>
        <v/>
      </c>
      <c r="BI75" s="12" t="n">
        <v>25.3500000000002</v>
      </c>
      <c r="BJ75" s="12">
        <f>IFERROR(VLOOKUP(BI75,'CRUCE RIESGOS'!$C$10:$D$149,2,FALSE),"")</f>
        <v/>
      </c>
    </row>
    <row r="76">
      <c r="N76" s="12">
        <f>IF(N77&lt;&gt;""," -R","")</f>
        <v/>
      </c>
      <c r="P76" s="12">
        <f>IF(P77&lt;&gt;""," -R","")</f>
        <v/>
      </c>
      <c r="R76" s="12">
        <f>IF(R77&lt;&gt;""," -R","")</f>
        <v/>
      </c>
      <c r="T76" s="12">
        <f>IF(T77&lt;&gt;""," -R","")</f>
        <v/>
      </c>
      <c r="V76" s="12">
        <f>IF(V77&lt;&gt;""," -R","")</f>
        <v/>
      </c>
      <c r="X76" s="12">
        <f>IF(X77&lt;&gt;""," -R","")</f>
        <v/>
      </c>
      <c r="Z76" s="12">
        <f>IF(Z77&lt;&gt;""," -R","")</f>
        <v/>
      </c>
      <c r="AB76" s="12">
        <f>IF(AB77&lt;&gt;""," -R","")</f>
        <v/>
      </c>
      <c r="AD76" s="12">
        <f>IF(AD77&lt;&gt;""," -R","")</f>
        <v/>
      </c>
      <c r="AF76" s="12">
        <f>IF(AF77&lt;&gt;""," -R","")</f>
        <v/>
      </c>
      <c r="AH76" s="12">
        <f>IF(AH77&lt;&gt;""," -R","")</f>
        <v/>
      </c>
      <c r="AJ76" s="12">
        <f>IF(AJ77&lt;&gt;""," -R","")</f>
        <v/>
      </c>
      <c r="AL76" s="12">
        <f>IF(AL77&lt;&gt;""," -R","")</f>
        <v/>
      </c>
      <c r="AN76" s="12">
        <f>IF(AN77&lt;&gt;""," -R","")</f>
        <v/>
      </c>
      <c r="AP76" s="12">
        <f>IF(AP77&lt;&gt;""," -R","")</f>
        <v/>
      </c>
      <c r="AR76" s="12">
        <f>IF(AR77&lt;&gt;""," -R","")</f>
        <v/>
      </c>
      <c r="AT76" s="12">
        <f>IF(AT77&lt;&gt;""," -R","")</f>
        <v/>
      </c>
      <c r="AV76" s="12">
        <f>IF(AV77&lt;&gt;""," -R","")</f>
        <v/>
      </c>
      <c r="AX76" s="12">
        <f>IF(AX77&lt;&gt;""," -R","")</f>
        <v/>
      </c>
      <c r="AZ76" s="12">
        <f>IF(AZ77&lt;&gt;""," -R","")</f>
        <v/>
      </c>
      <c r="BB76" s="12">
        <f>IF(BB77&lt;&gt;""," -R","")</f>
        <v/>
      </c>
      <c r="BD76" s="12">
        <f>IF(BD77&lt;&gt;""," -R","")</f>
        <v/>
      </c>
      <c r="BF76" s="12">
        <f>IF(BF77&lt;&gt;""," -R","")</f>
        <v/>
      </c>
      <c r="BH76" s="12">
        <f>IF(BH77&lt;&gt;""," -R","")</f>
        <v/>
      </c>
      <c r="BJ76" s="12">
        <f>IF(BJ77&lt;&gt;""," -R","")</f>
        <v/>
      </c>
    </row>
    <row r="77">
      <c r="M77" s="12" t="n">
        <v>1.36</v>
      </c>
      <c r="N77" s="12">
        <f>IFERROR(VLOOKUP(M77,'CRUCE RIESGOS'!$C$10:$D$149,2,FALSE),"")</f>
        <v/>
      </c>
      <c r="O77" s="12" t="n">
        <v>2.36000000000001</v>
      </c>
      <c r="P77" s="12">
        <f>IFERROR(VLOOKUP(O77,'CRUCE RIESGOS'!$C$10:$D$149,2,FALSE),"")</f>
        <v/>
      </c>
      <c r="Q77" s="12" t="n">
        <v>3.36000000000002</v>
      </c>
      <c r="R77" s="12">
        <f>IFERROR(VLOOKUP(Q77,'CRUCE RIESGOS'!$C$10:$D$149,2,FALSE),"")</f>
        <v/>
      </c>
      <c r="S77" s="12" t="n">
        <v>4.36000000000003</v>
      </c>
      <c r="T77" s="12">
        <f>IFERROR(VLOOKUP(S77,'CRUCE RIESGOS'!$C$10:$D$149,2,FALSE),"")</f>
        <v/>
      </c>
      <c r="U77" s="12" t="n">
        <v>5.36000000000004</v>
      </c>
      <c r="V77" s="12">
        <f>IFERROR(VLOOKUP(U77,'CRUCE RIESGOS'!$C$10:$D$149,2,FALSE),"")</f>
        <v/>
      </c>
      <c r="W77" s="12" t="n">
        <v>6.36000000000005</v>
      </c>
      <c r="X77" s="12">
        <f>IFERROR(VLOOKUP(W77,'CRUCE RIESGOS'!$C$10:$D$149,2,FALSE),"")</f>
        <v/>
      </c>
      <c r="Y77" s="12" t="n">
        <v>7.36000000000006</v>
      </c>
      <c r="Z77" s="12">
        <f>IFERROR(VLOOKUP(Y77,'CRUCE RIESGOS'!$C$10:$D$149,2,FALSE),"")</f>
        <v/>
      </c>
      <c r="AA77" s="12" t="n">
        <v>8.36000000000007</v>
      </c>
      <c r="AB77" s="12">
        <f>IFERROR(VLOOKUP(AA77,'CRUCE RIESGOS'!$C$10:$D$149,2,FALSE),"")</f>
        <v/>
      </c>
      <c r="AC77" s="12" t="n">
        <v>9.360000000000079</v>
      </c>
      <c r="AD77" s="12">
        <f>IFERROR(VLOOKUP(AC77,'CRUCE RIESGOS'!$C$10:$D$149,2,FALSE),"")</f>
        <v/>
      </c>
      <c r="AE77" s="12" t="n">
        <v>10.3600000000001</v>
      </c>
      <c r="AF77" s="12">
        <f>IFERROR(VLOOKUP(AE77,'CRUCE RIESGOS'!$C$10:$D$149,2,FALSE),"")</f>
        <v/>
      </c>
      <c r="AG77" s="12" t="n">
        <v>11.3600000000001</v>
      </c>
      <c r="AH77" s="12">
        <f>IFERROR(VLOOKUP(AG77,'CRUCE RIESGOS'!$C$10:$D$149,2,FALSE),"")</f>
        <v/>
      </c>
      <c r="AI77" s="12" t="n">
        <v>12.3600000000001</v>
      </c>
      <c r="AJ77" s="12">
        <f>IFERROR(VLOOKUP(AI77,'CRUCE RIESGOS'!$C$10:$D$149,2,FALSE),"")</f>
        <v/>
      </c>
      <c r="AK77" s="12" t="n">
        <v>13.3600000000001</v>
      </c>
      <c r="AL77" s="12">
        <f>IFERROR(VLOOKUP(AK77,'CRUCE RIESGOS'!$C$10:$D$149,2,FALSE),"")</f>
        <v/>
      </c>
      <c r="AM77" s="12" t="n">
        <v>14.3600000000001</v>
      </c>
      <c r="AN77" s="12">
        <f>IFERROR(VLOOKUP(AM77,'CRUCE RIESGOS'!$C$10:$D$149,2,FALSE),"")</f>
        <v/>
      </c>
      <c r="AO77" s="12" t="n">
        <v>15.3600000000001</v>
      </c>
      <c r="AP77" s="12">
        <f>IFERROR(VLOOKUP(AO77,'CRUCE RIESGOS'!$C$10:$D$149,2,FALSE),"")</f>
        <v/>
      </c>
      <c r="AQ77" s="12" t="n">
        <v>16.3600000000001</v>
      </c>
      <c r="AR77" s="12">
        <f>IFERROR(VLOOKUP(AQ77,'CRUCE RIESGOS'!$C$10:$D$149,2,FALSE),"")</f>
        <v/>
      </c>
      <c r="AS77" s="12" t="n">
        <v>17.3600000000002</v>
      </c>
      <c r="AT77" s="12">
        <f>IFERROR(VLOOKUP(AS77,'CRUCE RIESGOS'!$C$10:$D$149,2,FALSE),"")</f>
        <v/>
      </c>
      <c r="AU77" s="12" t="n">
        <v>18.3600000000002</v>
      </c>
      <c r="AV77" s="12">
        <f>IFERROR(VLOOKUP(AU77,'CRUCE RIESGOS'!$C$10:$D$149,2,FALSE),"")</f>
        <v/>
      </c>
      <c r="AW77" s="12" t="n">
        <v>19.3600000000002</v>
      </c>
      <c r="AX77" s="12">
        <f>IFERROR(VLOOKUP(AW77,'CRUCE RIESGOS'!$C$10:$D$149,2,FALSE),"")</f>
        <v/>
      </c>
      <c r="AY77" s="12" t="n">
        <v>20.3600000000002</v>
      </c>
      <c r="AZ77" s="12">
        <f>IFERROR(VLOOKUP(AY77,'CRUCE RIESGOS'!$C$10:$D$149,2,FALSE),"")</f>
        <v/>
      </c>
      <c r="BA77" s="12" t="n">
        <v>21.3600000000002</v>
      </c>
      <c r="BB77" s="12">
        <f>IFERROR(VLOOKUP(BA77,'CRUCE RIESGOS'!$C$10:$D$149,2,FALSE),"")</f>
        <v/>
      </c>
      <c r="BC77" s="12" t="n">
        <v>22.3600000000002</v>
      </c>
      <c r="BD77" s="12">
        <f>IFERROR(VLOOKUP(BC77,'CRUCE RIESGOS'!$C$10:$D$149,2,FALSE),"")</f>
        <v/>
      </c>
      <c r="BE77" s="12" t="n">
        <v>23.3600000000002</v>
      </c>
      <c r="BF77" s="12">
        <f>IFERROR(VLOOKUP(BE77,'CRUCE RIESGOS'!$C$10:$D$149,2,FALSE),"")</f>
        <v/>
      </c>
      <c r="BG77" s="12" t="n">
        <v>24.3600000000002</v>
      </c>
      <c r="BH77" s="12">
        <f>IFERROR(VLOOKUP(BG77,'CRUCE RIESGOS'!$C$10:$D$149,2,FALSE),"")</f>
        <v/>
      </c>
      <c r="BI77" s="12" t="n">
        <v>25.3600000000002</v>
      </c>
      <c r="BJ77" s="12">
        <f>IFERROR(VLOOKUP(BI77,'CRUCE RIESGOS'!$C$10:$D$149,2,FALSE),"")</f>
        <v/>
      </c>
    </row>
    <row r="78">
      <c r="N78" s="12">
        <f>IF(N79&lt;&gt;""," -R","")</f>
        <v/>
      </c>
      <c r="P78" s="12">
        <f>IF(P79&lt;&gt;""," -R","")</f>
        <v/>
      </c>
      <c r="R78" s="12">
        <f>IF(R79&lt;&gt;""," -R","")</f>
        <v/>
      </c>
      <c r="T78" s="12">
        <f>IF(T79&lt;&gt;""," -R","")</f>
        <v/>
      </c>
      <c r="V78" s="12">
        <f>IF(V79&lt;&gt;""," -R","")</f>
        <v/>
      </c>
      <c r="X78" s="12">
        <f>IF(X79&lt;&gt;""," -R","")</f>
        <v/>
      </c>
      <c r="Z78" s="12">
        <f>IF(Z79&lt;&gt;""," -R","")</f>
        <v/>
      </c>
      <c r="AB78" s="12">
        <f>IF(AB79&lt;&gt;""," -R","")</f>
        <v/>
      </c>
      <c r="AD78" s="12">
        <f>IF(AD79&lt;&gt;""," -R","")</f>
        <v/>
      </c>
      <c r="AF78" s="12">
        <f>IF(AF79&lt;&gt;""," -R","")</f>
        <v/>
      </c>
      <c r="AH78" s="12">
        <f>IF(AH79&lt;&gt;""," -R","")</f>
        <v/>
      </c>
      <c r="AJ78" s="12">
        <f>IF(AJ79&lt;&gt;""," -R","")</f>
        <v/>
      </c>
      <c r="AL78" s="12">
        <f>IF(AL79&lt;&gt;""," -R","")</f>
        <v/>
      </c>
      <c r="AN78" s="12">
        <f>IF(AN79&lt;&gt;""," -R","")</f>
        <v/>
      </c>
      <c r="AP78" s="12">
        <f>IF(AP79&lt;&gt;""," -R","")</f>
        <v/>
      </c>
      <c r="AR78" s="12">
        <f>IF(AR79&lt;&gt;""," -R","")</f>
        <v/>
      </c>
      <c r="AT78" s="12">
        <f>IF(AT79&lt;&gt;""," -R","")</f>
        <v/>
      </c>
      <c r="AV78" s="12">
        <f>IF(AV79&lt;&gt;""," -R","")</f>
        <v/>
      </c>
      <c r="AX78" s="12">
        <f>IF(AX79&lt;&gt;""," -R","")</f>
        <v/>
      </c>
      <c r="AZ78" s="12">
        <f>IF(AZ79&lt;&gt;""," -R","")</f>
        <v/>
      </c>
      <c r="BB78" s="12">
        <f>IF(BB79&lt;&gt;""," -R","")</f>
        <v/>
      </c>
      <c r="BD78" s="12">
        <f>IF(BD79&lt;&gt;""," -R","")</f>
        <v/>
      </c>
      <c r="BF78" s="12">
        <f>IF(BF79&lt;&gt;""," -R","")</f>
        <v/>
      </c>
      <c r="BH78" s="12">
        <f>IF(BH79&lt;&gt;""," -R","")</f>
        <v/>
      </c>
      <c r="BJ78" s="12">
        <f>IF(BJ79&lt;&gt;""," -R","")</f>
        <v/>
      </c>
    </row>
    <row r="79">
      <c r="M79" s="12" t="n">
        <v>1.37</v>
      </c>
      <c r="N79" s="12">
        <f>IFERROR(VLOOKUP(M79,'CRUCE RIESGOS'!$C$10:$D$149,2,FALSE),"")</f>
        <v/>
      </c>
      <c r="O79" s="12" t="n">
        <v>2.37000000000001</v>
      </c>
      <c r="P79" s="12">
        <f>IFERROR(VLOOKUP(O79,'CRUCE RIESGOS'!$C$10:$D$149,2,FALSE),"")</f>
        <v/>
      </c>
      <c r="Q79" s="12" t="n">
        <v>3.37000000000002</v>
      </c>
      <c r="R79" s="12">
        <f>IFERROR(VLOOKUP(Q79,'CRUCE RIESGOS'!$C$10:$D$149,2,FALSE),"")</f>
        <v/>
      </c>
      <c r="S79" s="12" t="n">
        <v>4.37000000000003</v>
      </c>
      <c r="T79" s="12">
        <f>IFERROR(VLOOKUP(S79,'CRUCE RIESGOS'!$C$10:$D$149,2,FALSE),"")</f>
        <v/>
      </c>
      <c r="U79" s="12" t="n">
        <v>5.37000000000004</v>
      </c>
      <c r="V79" s="12">
        <f>IFERROR(VLOOKUP(U79,'CRUCE RIESGOS'!$C$10:$D$149,2,FALSE),"")</f>
        <v/>
      </c>
      <c r="W79" s="12" t="n">
        <v>6.37000000000005</v>
      </c>
      <c r="X79" s="12">
        <f>IFERROR(VLOOKUP(W79,'CRUCE RIESGOS'!$C$10:$D$149,2,FALSE),"")</f>
        <v/>
      </c>
      <c r="Y79" s="12" t="n">
        <v>7.37000000000006</v>
      </c>
      <c r="Z79" s="12">
        <f>IFERROR(VLOOKUP(Y79,'CRUCE RIESGOS'!$C$10:$D$149,2,FALSE),"")</f>
        <v/>
      </c>
      <c r="AA79" s="12" t="n">
        <v>8.37000000000007</v>
      </c>
      <c r="AB79" s="12">
        <f>IFERROR(VLOOKUP(AA79,'CRUCE RIESGOS'!$C$10:$D$149,2,FALSE),"")</f>
        <v/>
      </c>
      <c r="AC79" s="12" t="n">
        <v>9.370000000000079</v>
      </c>
      <c r="AD79" s="12">
        <f>IFERROR(VLOOKUP(AC79,'CRUCE RIESGOS'!$C$10:$D$149,2,FALSE),"")</f>
        <v/>
      </c>
      <c r="AE79" s="12" t="n">
        <v>10.3700000000001</v>
      </c>
      <c r="AF79" s="12">
        <f>IFERROR(VLOOKUP(AE79,'CRUCE RIESGOS'!$C$10:$D$149,2,FALSE),"")</f>
        <v/>
      </c>
      <c r="AG79" s="12" t="n">
        <v>11.3700000000001</v>
      </c>
      <c r="AH79" s="12">
        <f>IFERROR(VLOOKUP(AG79,'CRUCE RIESGOS'!$C$10:$D$149,2,FALSE),"")</f>
        <v/>
      </c>
      <c r="AI79" s="12" t="n">
        <v>12.3700000000001</v>
      </c>
      <c r="AJ79" s="12">
        <f>IFERROR(VLOOKUP(AI79,'CRUCE RIESGOS'!$C$10:$D$149,2,FALSE),"")</f>
        <v/>
      </c>
      <c r="AK79" s="12" t="n">
        <v>13.3700000000001</v>
      </c>
      <c r="AL79" s="12">
        <f>IFERROR(VLOOKUP(AK79,'CRUCE RIESGOS'!$C$10:$D$149,2,FALSE),"")</f>
        <v/>
      </c>
      <c r="AM79" s="12" t="n">
        <v>14.3700000000001</v>
      </c>
      <c r="AN79" s="12">
        <f>IFERROR(VLOOKUP(AM79,'CRUCE RIESGOS'!$C$10:$D$149,2,FALSE),"")</f>
        <v/>
      </c>
      <c r="AO79" s="12" t="n">
        <v>15.3700000000001</v>
      </c>
      <c r="AP79" s="12">
        <f>IFERROR(VLOOKUP(AO79,'CRUCE RIESGOS'!$C$10:$D$149,2,FALSE),"")</f>
        <v/>
      </c>
      <c r="AQ79" s="12" t="n">
        <v>16.3700000000001</v>
      </c>
      <c r="AR79" s="12">
        <f>IFERROR(VLOOKUP(AQ79,'CRUCE RIESGOS'!$C$10:$D$149,2,FALSE),"")</f>
        <v/>
      </c>
      <c r="AS79" s="12" t="n">
        <v>17.3700000000002</v>
      </c>
      <c r="AT79" s="12">
        <f>IFERROR(VLOOKUP(AS79,'CRUCE RIESGOS'!$C$10:$D$149,2,FALSE),"")</f>
        <v/>
      </c>
      <c r="AU79" s="12" t="n">
        <v>18.3700000000002</v>
      </c>
      <c r="AV79" s="12">
        <f>IFERROR(VLOOKUP(AU79,'CRUCE RIESGOS'!$C$10:$D$149,2,FALSE),"")</f>
        <v/>
      </c>
      <c r="AW79" s="12" t="n">
        <v>19.3700000000002</v>
      </c>
      <c r="AX79" s="12">
        <f>IFERROR(VLOOKUP(AW79,'CRUCE RIESGOS'!$C$10:$D$149,2,FALSE),"")</f>
        <v/>
      </c>
      <c r="AY79" s="12" t="n">
        <v>20.3700000000002</v>
      </c>
      <c r="AZ79" s="12">
        <f>IFERROR(VLOOKUP(AY79,'CRUCE RIESGOS'!$C$10:$D$149,2,FALSE),"")</f>
        <v/>
      </c>
      <c r="BA79" s="12" t="n">
        <v>21.3700000000002</v>
      </c>
      <c r="BB79" s="12">
        <f>IFERROR(VLOOKUP(BA79,'CRUCE RIESGOS'!$C$10:$D$149,2,FALSE),"")</f>
        <v/>
      </c>
      <c r="BC79" s="12" t="n">
        <v>22.3700000000002</v>
      </c>
      <c r="BD79" s="12">
        <f>IFERROR(VLOOKUP(BC79,'CRUCE RIESGOS'!$C$10:$D$149,2,FALSE),"")</f>
        <v/>
      </c>
      <c r="BE79" s="12" t="n">
        <v>23.3700000000002</v>
      </c>
      <c r="BF79" s="12">
        <f>IFERROR(VLOOKUP(BE79,'CRUCE RIESGOS'!$C$10:$D$149,2,FALSE),"")</f>
        <v/>
      </c>
      <c r="BG79" s="12" t="n">
        <v>24.3700000000002</v>
      </c>
      <c r="BH79" s="12">
        <f>IFERROR(VLOOKUP(BG79,'CRUCE RIESGOS'!$C$10:$D$149,2,FALSE),"")</f>
        <v/>
      </c>
      <c r="BI79" s="12" t="n">
        <v>25.3700000000002</v>
      </c>
      <c r="BJ79" s="12">
        <f>IFERROR(VLOOKUP(BI79,'CRUCE RIESGOS'!$C$10:$D$149,2,FALSE),"")</f>
        <v/>
      </c>
    </row>
    <row r="80">
      <c r="N80" s="12">
        <f>IF(N81&lt;&gt;""," -R","")</f>
        <v/>
      </c>
      <c r="P80" s="12">
        <f>IF(P81&lt;&gt;""," -R","")</f>
        <v/>
      </c>
      <c r="R80" s="12">
        <f>IF(R81&lt;&gt;""," -R","")</f>
        <v/>
      </c>
      <c r="T80" s="12">
        <f>IF(T81&lt;&gt;""," -R","")</f>
        <v/>
      </c>
      <c r="V80" s="12">
        <f>IF(V81&lt;&gt;""," -R","")</f>
        <v/>
      </c>
      <c r="X80" s="12">
        <f>IF(X81&lt;&gt;""," -R","")</f>
        <v/>
      </c>
      <c r="Z80" s="12">
        <f>IF(Z81&lt;&gt;""," -R","")</f>
        <v/>
      </c>
      <c r="AB80" s="12">
        <f>IF(AB81&lt;&gt;""," -R","")</f>
        <v/>
      </c>
      <c r="AD80" s="12">
        <f>IF(AD81&lt;&gt;""," -R","")</f>
        <v/>
      </c>
      <c r="AF80" s="12">
        <f>IF(AF81&lt;&gt;""," -R","")</f>
        <v/>
      </c>
      <c r="AH80" s="12">
        <f>IF(AH81&lt;&gt;""," -R","")</f>
        <v/>
      </c>
      <c r="AJ80" s="12">
        <f>IF(AJ81&lt;&gt;""," -R","")</f>
        <v/>
      </c>
      <c r="AL80" s="12">
        <f>IF(AL81&lt;&gt;""," -R","")</f>
        <v/>
      </c>
      <c r="AN80" s="12">
        <f>IF(AN81&lt;&gt;""," -R","")</f>
        <v/>
      </c>
      <c r="AP80" s="12">
        <f>IF(AP81&lt;&gt;""," -R","")</f>
        <v/>
      </c>
      <c r="AR80" s="12">
        <f>IF(AR81&lt;&gt;""," -R","")</f>
        <v/>
      </c>
      <c r="AT80" s="12">
        <f>IF(AT81&lt;&gt;""," -R","")</f>
        <v/>
      </c>
      <c r="AV80" s="12">
        <f>IF(AV81&lt;&gt;""," -R","")</f>
        <v/>
      </c>
      <c r="AX80" s="12">
        <f>IF(AX81&lt;&gt;""," -R","")</f>
        <v/>
      </c>
      <c r="AZ80" s="12">
        <f>IF(AZ81&lt;&gt;""," -R","")</f>
        <v/>
      </c>
      <c r="BB80" s="12">
        <f>IF(BB81&lt;&gt;""," -R","")</f>
        <v/>
      </c>
      <c r="BD80" s="12">
        <f>IF(BD81&lt;&gt;""," -R","")</f>
        <v/>
      </c>
      <c r="BF80" s="12">
        <f>IF(BF81&lt;&gt;""," -R","")</f>
        <v/>
      </c>
      <c r="BH80" s="12">
        <f>IF(BH81&lt;&gt;""," -R","")</f>
        <v/>
      </c>
      <c r="BJ80" s="12">
        <f>IF(BJ81&lt;&gt;""," -R","")</f>
        <v/>
      </c>
    </row>
    <row r="81">
      <c r="M81" s="12" t="n">
        <v>1.38</v>
      </c>
      <c r="N81" s="12">
        <f>IFERROR(VLOOKUP(M81,'CRUCE RIESGOS'!$C$10:$D$149,2,FALSE),"")</f>
        <v/>
      </c>
      <c r="O81" s="12" t="n">
        <v>2.38000000000001</v>
      </c>
      <c r="P81" s="12">
        <f>IFERROR(VLOOKUP(O81,'CRUCE RIESGOS'!$C$10:$D$149,2,FALSE),"")</f>
        <v/>
      </c>
      <c r="Q81" s="12" t="n">
        <v>3.38000000000002</v>
      </c>
      <c r="R81" s="12">
        <f>IFERROR(VLOOKUP(Q81,'CRUCE RIESGOS'!$C$10:$D$149,2,FALSE),"")</f>
        <v/>
      </c>
      <c r="S81" s="12" t="n">
        <v>4.38000000000003</v>
      </c>
      <c r="T81" s="12">
        <f>IFERROR(VLOOKUP(S81,'CRUCE RIESGOS'!$C$10:$D$149,2,FALSE),"")</f>
        <v/>
      </c>
      <c r="U81" s="12" t="n">
        <v>5.38000000000004</v>
      </c>
      <c r="V81" s="12">
        <f>IFERROR(VLOOKUP(U81,'CRUCE RIESGOS'!$C$10:$D$149,2,FALSE),"")</f>
        <v/>
      </c>
      <c r="W81" s="12" t="n">
        <v>6.38000000000005</v>
      </c>
      <c r="X81" s="12">
        <f>IFERROR(VLOOKUP(W81,'CRUCE RIESGOS'!$C$10:$D$149,2,FALSE),"")</f>
        <v/>
      </c>
      <c r="Y81" s="12" t="n">
        <v>7.38000000000006</v>
      </c>
      <c r="Z81" s="12">
        <f>IFERROR(VLOOKUP(Y81,'CRUCE RIESGOS'!$C$10:$D$149,2,FALSE),"")</f>
        <v/>
      </c>
      <c r="AA81" s="12" t="n">
        <v>8.38000000000007</v>
      </c>
      <c r="AB81" s="12">
        <f>IFERROR(VLOOKUP(AA81,'CRUCE RIESGOS'!$C$10:$D$149,2,FALSE),"")</f>
        <v/>
      </c>
      <c r="AC81" s="12" t="n">
        <v>9.380000000000081</v>
      </c>
      <c r="AD81" s="12">
        <f>IFERROR(VLOOKUP(AC81,'CRUCE RIESGOS'!$C$10:$D$149,2,FALSE),"")</f>
        <v/>
      </c>
      <c r="AE81" s="12" t="n">
        <v>10.3800000000001</v>
      </c>
      <c r="AF81" s="12">
        <f>IFERROR(VLOOKUP(AE81,'CRUCE RIESGOS'!$C$10:$D$149,2,FALSE),"")</f>
        <v/>
      </c>
      <c r="AG81" s="12" t="n">
        <v>11.3800000000001</v>
      </c>
      <c r="AH81" s="12">
        <f>IFERROR(VLOOKUP(AG81,'CRUCE RIESGOS'!$C$10:$D$149,2,FALSE),"")</f>
        <v/>
      </c>
      <c r="AI81" s="12" t="n">
        <v>12.3800000000001</v>
      </c>
      <c r="AJ81" s="12">
        <f>IFERROR(VLOOKUP(AI81,'CRUCE RIESGOS'!$C$10:$D$149,2,FALSE),"")</f>
        <v/>
      </c>
      <c r="AK81" s="12" t="n">
        <v>13.3800000000001</v>
      </c>
      <c r="AL81" s="12">
        <f>IFERROR(VLOOKUP(AK81,'CRUCE RIESGOS'!$C$10:$D$149,2,FALSE),"")</f>
        <v/>
      </c>
      <c r="AM81" s="12" t="n">
        <v>14.3800000000001</v>
      </c>
      <c r="AN81" s="12">
        <f>IFERROR(VLOOKUP(AM81,'CRUCE RIESGOS'!$C$10:$D$149,2,FALSE),"")</f>
        <v/>
      </c>
      <c r="AO81" s="12" t="n">
        <v>15.3800000000001</v>
      </c>
      <c r="AP81" s="12">
        <f>IFERROR(VLOOKUP(AO81,'CRUCE RIESGOS'!$C$10:$D$149,2,FALSE),"")</f>
        <v/>
      </c>
      <c r="AQ81" s="12" t="n">
        <v>16.3800000000002</v>
      </c>
      <c r="AR81" s="12">
        <f>IFERROR(VLOOKUP(AQ81,'CRUCE RIESGOS'!$C$10:$D$149,2,FALSE),"")</f>
        <v/>
      </c>
      <c r="AS81" s="12" t="n">
        <v>17.3800000000002</v>
      </c>
      <c r="AT81" s="12">
        <f>IFERROR(VLOOKUP(AS81,'CRUCE RIESGOS'!$C$10:$D$149,2,FALSE),"")</f>
        <v/>
      </c>
      <c r="AU81" s="12" t="n">
        <v>18.3800000000002</v>
      </c>
      <c r="AV81" s="12">
        <f>IFERROR(VLOOKUP(AU81,'CRUCE RIESGOS'!$C$10:$D$149,2,FALSE),"")</f>
        <v/>
      </c>
      <c r="AW81" s="12" t="n">
        <v>19.3800000000002</v>
      </c>
      <c r="AX81" s="12">
        <f>IFERROR(VLOOKUP(AW81,'CRUCE RIESGOS'!$C$10:$D$149,2,FALSE),"")</f>
        <v/>
      </c>
      <c r="AY81" s="12" t="n">
        <v>20.3800000000002</v>
      </c>
      <c r="AZ81" s="12">
        <f>IFERROR(VLOOKUP(AY81,'CRUCE RIESGOS'!$C$10:$D$149,2,FALSE),"")</f>
        <v/>
      </c>
      <c r="BA81" s="12" t="n">
        <v>21.3800000000002</v>
      </c>
      <c r="BB81" s="12">
        <f>IFERROR(VLOOKUP(BA81,'CRUCE RIESGOS'!$C$10:$D$149,2,FALSE),"")</f>
        <v/>
      </c>
      <c r="BC81" s="12" t="n">
        <v>22.3800000000002</v>
      </c>
      <c r="BD81" s="12">
        <f>IFERROR(VLOOKUP(BC81,'CRUCE RIESGOS'!$C$10:$D$149,2,FALSE),"")</f>
        <v/>
      </c>
      <c r="BE81" s="12" t="n">
        <v>23.3800000000002</v>
      </c>
      <c r="BF81" s="12">
        <f>IFERROR(VLOOKUP(BE81,'CRUCE RIESGOS'!$C$10:$D$149,2,FALSE),"")</f>
        <v/>
      </c>
      <c r="BG81" s="12" t="n">
        <v>24.3800000000002</v>
      </c>
      <c r="BH81" s="12">
        <f>IFERROR(VLOOKUP(BG81,'CRUCE RIESGOS'!$C$10:$D$149,2,FALSE),"")</f>
        <v/>
      </c>
      <c r="BI81" s="12" t="n">
        <v>25.3800000000002</v>
      </c>
      <c r="BJ81" s="12">
        <f>IFERROR(VLOOKUP(BI81,'CRUCE RIESGOS'!$C$10:$D$149,2,FALSE),"")</f>
        <v/>
      </c>
    </row>
    <row r="82">
      <c r="N82" s="12">
        <f>IF(N83&lt;&gt;""," -R","")</f>
        <v/>
      </c>
      <c r="P82" s="12">
        <f>IF(P83&lt;&gt;""," -R","")</f>
        <v/>
      </c>
      <c r="R82" s="12">
        <f>IF(R83&lt;&gt;""," -R","")</f>
        <v/>
      </c>
      <c r="T82" s="12">
        <f>IF(T83&lt;&gt;""," -R","")</f>
        <v/>
      </c>
      <c r="V82" s="12">
        <f>IF(V83&lt;&gt;""," -R","")</f>
        <v/>
      </c>
      <c r="X82" s="12">
        <f>IF(X83&lt;&gt;""," -R","")</f>
        <v/>
      </c>
      <c r="Z82" s="12">
        <f>IF(Z83&lt;&gt;""," -R","")</f>
        <v/>
      </c>
      <c r="AB82" s="12">
        <f>IF(AB83&lt;&gt;""," -R","")</f>
        <v/>
      </c>
      <c r="AD82" s="12">
        <f>IF(AD83&lt;&gt;""," -R","")</f>
        <v/>
      </c>
      <c r="AF82" s="12">
        <f>IF(AF83&lt;&gt;""," -R","")</f>
        <v/>
      </c>
      <c r="AH82" s="12">
        <f>IF(AH83&lt;&gt;""," -R","")</f>
        <v/>
      </c>
      <c r="AJ82" s="12">
        <f>IF(AJ83&lt;&gt;""," -R","")</f>
        <v/>
      </c>
      <c r="AL82" s="12">
        <f>IF(AL83&lt;&gt;""," -R","")</f>
        <v/>
      </c>
      <c r="AN82" s="12">
        <f>IF(AN83&lt;&gt;""," -R","")</f>
        <v/>
      </c>
      <c r="AP82" s="12">
        <f>IF(AP83&lt;&gt;""," -R","")</f>
        <v/>
      </c>
      <c r="AR82" s="12">
        <f>IF(AR83&lt;&gt;""," -R","")</f>
        <v/>
      </c>
      <c r="AT82" s="12">
        <f>IF(AT83&lt;&gt;""," -R","")</f>
        <v/>
      </c>
      <c r="AV82" s="12">
        <f>IF(AV83&lt;&gt;""," -R","")</f>
        <v/>
      </c>
      <c r="AX82" s="12">
        <f>IF(AX83&lt;&gt;""," -R","")</f>
        <v/>
      </c>
      <c r="AZ82" s="12">
        <f>IF(AZ83&lt;&gt;""," -R","")</f>
        <v/>
      </c>
      <c r="BB82" s="12">
        <f>IF(BB83&lt;&gt;""," -R","")</f>
        <v/>
      </c>
      <c r="BD82" s="12">
        <f>IF(BD83&lt;&gt;""," -R","")</f>
        <v/>
      </c>
      <c r="BF82" s="12">
        <f>IF(BF83&lt;&gt;""," -R","")</f>
        <v/>
      </c>
      <c r="BH82" s="12">
        <f>IF(BH83&lt;&gt;""," -R","")</f>
        <v/>
      </c>
      <c r="BJ82" s="12">
        <f>IF(BJ83&lt;&gt;""," -R","")</f>
        <v/>
      </c>
    </row>
    <row r="83">
      <c r="M83" s="12" t="n">
        <v>1.39</v>
      </c>
      <c r="N83" s="12">
        <f>IFERROR(VLOOKUP(M83,'CRUCE RIESGOS'!$C$10:$D$149,2,FALSE),"")</f>
        <v/>
      </c>
      <c r="O83" s="12" t="n">
        <v>2.39000000000001</v>
      </c>
      <c r="P83" s="12">
        <f>IFERROR(VLOOKUP(O83,'CRUCE RIESGOS'!$C$10:$D$149,2,FALSE),"")</f>
        <v/>
      </c>
      <c r="Q83" s="12" t="n">
        <v>3.39000000000002</v>
      </c>
      <c r="R83" s="12">
        <f>IFERROR(VLOOKUP(Q83,'CRUCE RIESGOS'!$C$10:$D$149,2,FALSE),"")</f>
        <v/>
      </c>
      <c r="S83" s="12" t="n">
        <v>4.39000000000003</v>
      </c>
      <c r="T83" s="12">
        <f>IFERROR(VLOOKUP(S83,'CRUCE RIESGOS'!$C$10:$D$149,2,FALSE),"")</f>
        <v/>
      </c>
      <c r="U83" s="12" t="n">
        <v>5.39000000000004</v>
      </c>
      <c r="V83" s="12">
        <f>IFERROR(VLOOKUP(U83,'CRUCE RIESGOS'!$C$10:$D$149,2,FALSE),"")</f>
        <v/>
      </c>
      <c r="W83" s="12" t="n">
        <v>6.39000000000005</v>
      </c>
      <c r="X83" s="12">
        <f>IFERROR(VLOOKUP(W83,'CRUCE RIESGOS'!$C$10:$D$149,2,FALSE),"")</f>
        <v/>
      </c>
      <c r="Y83" s="12" t="n">
        <v>7.39000000000006</v>
      </c>
      <c r="Z83" s="12">
        <f>IFERROR(VLOOKUP(Y83,'CRUCE RIESGOS'!$C$10:$D$149,2,FALSE),"")</f>
        <v/>
      </c>
      <c r="AA83" s="12" t="n">
        <v>8.39000000000007</v>
      </c>
      <c r="AB83" s="12">
        <f>IFERROR(VLOOKUP(AA83,'CRUCE RIESGOS'!$C$10:$D$149,2,FALSE),"")</f>
        <v/>
      </c>
      <c r="AC83" s="12" t="n">
        <v>9.390000000000081</v>
      </c>
      <c r="AD83" s="12">
        <f>IFERROR(VLOOKUP(AC83,'CRUCE RIESGOS'!$C$10:$D$149,2,FALSE),"")</f>
        <v/>
      </c>
      <c r="AE83" s="12" t="n">
        <v>10.3900000000001</v>
      </c>
      <c r="AF83" s="12">
        <f>IFERROR(VLOOKUP(AE83,'CRUCE RIESGOS'!$C$10:$D$149,2,FALSE),"")</f>
        <v/>
      </c>
      <c r="AG83" s="12" t="n">
        <v>11.3900000000001</v>
      </c>
      <c r="AH83" s="12">
        <f>IFERROR(VLOOKUP(AG83,'CRUCE RIESGOS'!$C$10:$D$149,2,FALSE),"")</f>
        <v/>
      </c>
      <c r="AI83" s="12" t="n">
        <v>12.3900000000001</v>
      </c>
      <c r="AJ83" s="12">
        <f>IFERROR(VLOOKUP(AI83,'CRUCE RIESGOS'!$C$10:$D$149,2,FALSE),"")</f>
        <v/>
      </c>
      <c r="AK83" s="12" t="n">
        <v>13.3900000000001</v>
      </c>
      <c r="AL83" s="12">
        <f>IFERROR(VLOOKUP(AK83,'CRUCE RIESGOS'!$C$10:$D$149,2,FALSE),"")</f>
        <v/>
      </c>
      <c r="AM83" s="12" t="n">
        <v>14.3900000000001</v>
      </c>
      <c r="AN83" s="12">
        <f>IFERROR(VLOOKUP(AM83,'CRUCE RIESGOS'!$C$10:$D$149,2,FALSE),"")</f>
        <v/>
      </c>
      <c r="AO83" s="12" t="n">
        <v>15.3900000000001</v>
      </c>
      <c r="AP83" s="12">
        <f>IFERROR(VLOOKUP(AO83,'CRUCE RIESGOS'!$C$10:$D$149,2,FALSE),"")</f>
        <v/>
      </c>
      <c r="AQ83" s="12" t="n">
        <v>16.3900000000001</v>
      </c>
      <c r="AR83" s="12">
        <f>IFERROR(VLOOKUP(AQ83,'CRUCE RIESGOS'!$C$10:$D$149,2,FALSE),"")</f>
        <v/>
      </c>
      <c r="AS83" s="12" t="n">
        <v>17.3900000000002</v>
      </c>
      <c r="AT83" s="12">
        <f>IFERROR(VLOOKUP(AS83,'CRUCE RIESGOS'!$C$10:$D$149,2,FALSE),"")</f>
        <v/>
      </c>
      <c r="AU83" s="12" t="n">
        <v>18.3900000000002</v>
      </c>
      <c r="AV83" s="12">
        <f>IFERROR(VLOOKUP(AU83,'CRUCE RIESGOS'!$C$10:$D$149,2,FALSE),"")</f>
        <v/>
      </c>
      <c r="AW83" s="12" t="n">
        <v>19.3900000000002</v>
      </c>
      <c r="AX83" s="12">
        <f>IFERROR(VLOOKUP(AW83,'CRUCE RIESGOS'!$C$10:$D$149,2,FALSE),"")</f>
        <v/>
      </c>
      <c r="AY83" s="12" t="n">
        <v>20.3900000000002</v>
      </c>
      <c r="AZ83" s="12">
        <f>IFERROR(VLOOKUP(AY83,'CRUCE RIESGOS'!$C$10:$D$149,2,FALSE),"")</f>
        <v/>
      </c>
      <c r="BA83" s="12" t="n">
        <v>21.3900000000002</v>
      </c>
      <c r="BB83" s="12">
        <f>IFERROR(VLOOKUP(BA83,'CRUCE RIESGOS'!$C$10:$D$149,2,FALSE),"")</f>
        <v/>
      </c>
      <c r="BC83" s="12" t="n">
        <v>22.3900000000002</v>
      </c>
      <c r="BD83" s="12">
        <f>IFERROR(VLOOKUP(BC83,'CRUCE RIESGOS'!$C$10:$D$149,2,FALSE),"")</f>
        <v/>
      </c>
      <c r="BE83" s="12" t="n">
        <v>23.3900000000002</v>
      </c>
      <c r="BF83" s="12">
        <f>IFERROR(VLOOKUP(BE83,'CRUCE RIESGOS'!$C$10:$D$149,2,FALSE),"")</f>
        <v/>
      </c>
      <c r="BG83" s="12" t="n">
        <v>24.3900000000002</v>
      </c>
      <c r="BH83" s="12">
        <f>IFERROR(VLOOKUP(BG83,'CRUCE RIESGOS'!$C$10:$D$149,2,FALSE),"")</f>
        <v/>
      </c>
      <c r="BI83" s="12" t="n">
        <v>25.3900000000002</v>
      </c>
      <c r="BJ83" s="12">
        <f>IFERROR(VLOOKUP(BI83,'CRUCE RIESGOS'!$C$10:$D$149,2,FALSE),"")</f>
        <v/>
      </c>
    </row>
    <row r="84">
      <c r="N84" s="12">
        <f>IF(N85&lt;&gt;""," -R","")</f>
        <v/>
      </c>
      <c r="P84" s="12">
        <f>IF(P85&lt;&gt;""," -R","")</f>
        <v/>
      </c>
      <c r="R84" s="12">
        <f>IF(R85&lt;&gt;""," -R","")</f>
        <v/>
      </c>
      <c r="T84" s="12">
        <f>IF(T85&lt;&gt;""," -R","")</f>
        <v/>
      </c>
      <c r="V84" s="12">
        <f>IF(V85&lt;&gt;""," -R","")</f>
        <v/>
      </c>
      <c r="X84" s="12">
        <f>IF(X85&lt;&gt;""," -R","")</f>
        <v/>
      </c>
      <c r="Z84" s="12">
        <f>IF(Z85&lt;&gt;""," -R","")</f>
        <v/>
      </c>
      <c r="AB84" s="12">
        <f>IF(AB85&lt;&gt;""," -R","")</f>
        <v/>
      </c>
      <c r="AD84" s="12">
        <f>IF(AD85&lt;&gt;""," -R","")</f>
        <v/>
      </c>
      <c r="AF84" s="12">
        <f>IF(AF85&lt;&gt;""," -R","")</f>
        <v/>
      </c>
      <c r="AH84" s="12">
        <f>IF(AH85&lt;&gt;""," -R","")</f>
        <v/>
      </c>
      <c r="AJ84" s="12">
        <f>IF(AJ85&lt;&gt;""," -R","")</f>
        <v/>
      </c>
      <c r="AL84" s="12">
        <f>IF(AL85&lt;&gt;""," -R","")</f>
        <v/>
      </c>
      <c r="AN84" s="12">
        <f>IF(AN85&lt;&gt;""," -R","")</f>
        <v/>
      </c>
      <c r="AP84" s="12">
        <f>IF(AP85&lt;&gt;""," -R","")</f>
        <v/>
      </c>
      <c r="AR84" s="12">
        <f>IF(AR85&lt;&gt;""," -R","")</f>
        <v/>
      </c>
      <c r="AT84" s="12">
        <f>IF(AT85&lt;&gt;""," -R","")</f>
        <v/>
      </c>
      <c r="AV84" s="12">
        <f>IF(AV85&lt;&gt;""," -R","")</f>
        <v/>
      </c>
      <c r="AX84" s="12">
        <f>IF(AX85&lt;&gt;""," -R","")</f>
        <v/>
      </c>
      <c r="AZ84" s="12">
        <f>IF(AZ85&lt;&gt;""," -R","")</f>
        <v/>
      </c>
      <c r="BB84" s="12">
        <f>IF(BB85&lt;&gt;""," -R","")</f>
        <v/>
      </c>
      <c r="BD84" s="12">
        <f>IF(BD85&lt;&gt;""," -R","")</f>
        <v/>
      </c>
      <c r="BF84" s="12">
        <f>IF(BF85&lt;&gt;""," -R","")</f>
        <v/>
      </c>
      <c r="BH84" s="12">
        <f>IF(BH85&lt;&gt;""," -R","")</f>
        <v/>
      </c>
      <c r="BJ84" s="12">
        <f>IF(BJ85&lt;&gt;""," -R","")</f>
        <v/>
      </c>
    </row>
    <row r="85">
      <c r="M85" s="12" t="n">
        <v>1.4</v>
      </c>
      <c r="N85" s="12">
        <f>IFERROR(VLOOKUP(M85,'CRUCE RIESGOS'!$C$10:$D$149,2,FALSE),"")</f>
        <v/>
      </c>
      <c r="O85" s="12" t="n">
        <v>2.40000000000001</v>
      </c>
      <c r="P85" s="12">
        <f>IFERROR(VLOOKUP(O85,'CRUCE RIESGOS'!$C$10:$D$149,2,FALSE),"")</f>
        <v/>
      </c>
      <c r="Q85" s="12" t="n">
        <v>3.40000000000002</v>
      </c>
      <c r="R85" s="12">
        <f>IFERROR(VLOOKUP(Q85,'CRUCE RIESGOS'!$C$10:$D$149,2,FALSE),"")</f>
        <v/>
      </c>
      <c r="S85" s="12" t="n">
        <v>4.40000000000003</v>
      </c>
      <c r="T85" s="12">
        <f>IFERROR(VLOOKUP(S85,'CRUCE RIESGOS'!$C$10:$D$149,2,FALSE),"")</f>
        <v/>
      </c>
      <c r="U85" s="12" t="n">
        <v>5.40000000000004</v>
      </c>
      <c r="V85" s="12">
        <f>IFERROR(VLOOKUP(U85,'CRUCE RIESGOS'!$C$10:$D$149,2,FALSE),"")</f>
        <v/>
      </c>
      <c r="W85" s="12" t="n">
        <v>6.40000000000005</v>
      </c>
      <c r="X85" s="12">
        <f>IFERROR(VLOOKUP(W85,'CRUCE RIESGOS'!$C$10:$D$149,2,FALSE),"")</f>
        <v/>
      </c>
      <c r="Y85" s="12" t="n">
        <v>7.40000000000006</v>
      </c>
      <c r="Z85" s="12">
        <f>IFERROR(VLOOKUP(Y85,'CRUCE RIESGOS'!$C$10:$D$149,2,FALSE),"")</f>
        <v/>
      </c>
      <c r="AA85" s="12" t="n">
        <v>8.40000000000007</v>
      </c>
      <c r="AB85" s="12">
        <f>IFERROR(VLOOKUP(AA85,'CRUCE RIESGOS'!$C$10:$D$149,2,FALSE),"")</f>
        <v/>
      </c>
      <c r="AC85" s="12" t="n">
        <v>9.40000000000008</v>
      </c>
      <c r="AD85" s="12">
        <f>IFERROR(VLOOKUP(AC85,'CRUCE RIESGOS'!$C$10:$D$149,2,FALSE),"")</f>
        <v/>
      </c>
      <c r="AE85" s="12" t="n">
        <v>10.4000000000001</v>
      </c>
      <c r="AF85" s="12">
        <f>IFERROR(VLOOKUP(AE85,'CRUCE RIESGOS'!$C$10:$D$149,2,FALSE),"")</f>
        <v/>
      </c>
      <c r="AG85" s="12" t="n">
        <v>11.4000000000001</v>
      </c>
      <c r="AH85" s="12">
        <f>IFERROR(VLOOKUP(AG85,'CRUCE RIESGOS'!$C$10:$D$149,2,FALSE),"")</f>
        <v/>
      </c>
      <c r="AI85" s="12" t="n">
        <v>12.4000000000001</v>
      </c>
      <c r="AJ85" s="12">
        <f>IFERROR(VLOOKUP(AI85,'CRUCE RIESGOS'!$C$10:$D$149,2,FALSE),"")</f>
        <v/>
      </c>
      <c r="AK85" s="12" t="n">
        <v>13.4000000000001</v>
      </c>
      <c r="AL85" s="12">
        <f>IFERROR(VLOOKUP(AK85,'CRUCE RIESGOS'!$C$10:$D$149,2,FALSE),"")</f>
        <v/>
      </c>
      <c r="AM85" s="12" t="n">
        <v>14.4000000000001</v>
      </c>
      <c r="AN85" s="12">
        <f>IFERROR(VLOOKUP(AM85,'CRUCE RIESGOS'!$C$10:$D$149,2,FALSE),"")</f>
        <v/>
      </c>
      <c r="AO85" s="12" t="n">
        <v>15.4000000000001</v>
      </c>
      <c r="AP85" s="12">
        <f>IFERROR(VLOOKUP(AO85,'CRUCE RIESGOS'!$C$10:$D$149,2,FALSE),"")</f>
        <v/>
      </c>
      <c r="AQ85" s="12" t="n">
        <v>16.4000000000002</v>
      </c>
      <c r="AR85" s="12">
        <f>IFERROR(VLOOKUP(AQ85,'CRUCE RIESGOS'!$C$10:$D$149,2,FALSE),"")</f>
        <v/>
      </c>
      <c r="AS85" s="12" t="n">
        <v>17.4000000000002</v>
      </c>
      <c r="AT85" s="12">
        <f>IFERROR(VLOOKUP(AS85,'CRUCE RIESGOS'!$C$10:$D$149,2,FALSE),"")</f>
        <v/>
      </c>
      <c r="AU85" s="12" t="n">
        <v>18.4000000000002</v>
      </c>
      <c r="AV85" s="12">
        <f>IFERROR(VLOOKUP(AU85,'CRUCE RIESGOS'!$C$10:$D$149,2,FALSE),"")</f>
        <v/>
      </c>
      <c r="AW85" s="12" t="n">
        <v>19.4000000000002</v>
      </c>
      <c r="AX85" s="12">
        <f>IFERROR(VLOOKUP(AW85,'CRUCE RIESGOS'!$C$10:$D$149,2,FALSE),"")</f>
        <v/>
      </c>
      <c r="AY85" s="12" t="n">
        <v>20.4000000000002</v>
      </c>
      <c r="AZ85" s="12">
        <f>IFERROR(VLOOKUP(AY85,'CRUCE RIESGOS'!$C$10:$D$149,2,FALSE),"")</f>
        <v/>
      </c>
      <c r="BA85" s="12" t="n">
        <v>21.4000000000002</v>
      </c>
      <c r="BB85" s="12">
        <f>IFERROR(VLOOKUP(BA85,'CRUCE RIESGOS'!$C$10:$D$149,2,FALSE),"")</f>
        <v/>
      </c>
      <c r="BC85" s="12" t="n">
        <v>22.4000000000002</v>
      </c>
      <c r="BD85" s="12">
        <f>IFERROR(VLOOKUP(BC85,'CRUCE RIESGOS'!$C$10:$D$149,2,FALSE),"")</f>
        <v/>
      </c>
      <c r="BE85" s="12" t="n">
        <v>23.4000000000002</v>
      </c>
      <c r="BF85" s="12">
        <f>IFERROR(VLOOKUP(BE85,'CRUCE RIESGOS'!$C$10:$D$149,2,FALSE),"")</f>
        <v/>
      </c>
      <c r="BG85" s="12" t="n">
        <v>24.4000000000002</v>
      </c>
      <c r="BH85" s="12">
        <f>IFERROR(VLOOKUP(BG85,'CRUCE RIESGOS'!$C$10:$D$149,2,FALSE),"")</f>
        <v/>
      </c>
      <c r="BI85" s="12" t="n">
        <v>25.4000000000002</v>
      </c>
      <c r="BJ85" s="12">
        <f>IFERROR(VLOOKUP(BI85,'CRUCE RIESGOS'!$C$10:$D$149,2,FALSE),"")</f>
        <v/>
      </c>
    </row>
    <row r="86">
      <c r="N86" s="12">
        <f>IF(N87&lt;&gt;""," -R","")</f>
        <v/>
      </c>
      <c r="P86" s="12">
        <f>IF(P87&lt;&gt;""," -R","")</f>
        <v/>
      </c>
      <c r="R86" s="12">
        <f>IF(R87&lt;&gt;""," -R","")</f>
        <v/>
      </c>
      <c r="T86" s="12">
        <f>IF(T87&lt;&gt;""," -R","")</f>
        <v/>
      </c>
      <c r="V86" s="12">
        <f>IF(V87&lt;&gt;""," -R","")</f>
        <v/>
      </c>
      <c r="X86" s="12">
        <f>IF(X87&lt;&gt;""," -R","")</f>
        <v/>
      </c>
      <c r="Z86" s="12">
        <f>IF(Z87&lt;&gt;""," -R","")</f>
        <v/>
      </c>
      <c r="AB86" s="12">
        <f>IF(AB87&lt;&gt;""," -R","")</f>
        <v/>
      </c>
      <c r="AD86" s="12">
        <f>IF(AD87&lt;&gt;""," -R","")</f>
        <v/>
      </c>
      <c r="AF86" s="12">
        <f>IF(AF87&lt;&gt;""," -R","")</f>
        <v/>
      </c>
      <c r="AH86" s="12">
        <f>IF(AH87&lt;&gt;""," -R","")</f>
        <v/>
      </c>
      <c r="AJ86" s="12">
        <f>IF(AJ87&lt;&gt;""," -R","")</f>
        <v/>
      </c>
      <c r="AL86" s="12">
        <f>IF(AL87&lt;&gt;""," -R","")</f>
        <v/>
      </c>
      <c r="AN86" s="12">
        <f>IF(AN87&lt;&gt;""," -R","")</f>
        <v/>
      </c>
      <c r="AP86" s="12">
        <f>IF(AP87&lt;&gt;""," -R","")</f>
        <v/>
      </c>
      <c r="AR86" s="12">
        <f>IF(AR87&lt;&gt;""," -R","")</f>
        <v/>
      </c>
      <c r="AT86" s="12">
        <f>IF(AT87&lt;&gt;""," -R","")</f>
        <v/>
      </c>
      <c r="AV86" s="12">
        <f>IF(AV87&lt;&gt;""," -R","")</f>
        <v/>
      </c>
      <c r="AX86" s="12">
        <f>IF(AX87&lt;&gt;""," -R","")</f>
        <v/>
      </c>
      <c r="AZ86" s="12">
        <f>IF(AZ87&lt;&gt;""," -R","")</f>
        <v/>
      </c>
      <c r="BB86" s="12">
        <f>IF(BB87&lt;&gt;""," -R","")</f>
        <v/>
      </c>
      <c r="BD86" s="12">
        <f>IF(BD87&lt;&gt;""," -R","")</f>
        <v/>
      </c>
      <c r="BF86" s="12">
        <f>IF(BF87&lt;&gt;""," -R","")</f>
        <v/>
      </c>
      <c r="BH86" s="12">
        <f>IF(BH87&lt;&gt;""," -R","")</f>
        <v/>
      </c>
      <c r="BJ86" s="12">
        <f>IF(BJ87&lt;&gt;""," -R","")</f>
        <v/>
      </c>
    </row>
    <row r="87">
      <c r="M87" s="12" t="n">
        <v>1.41</v>
      </c>
      <c r="N87" s="12">
        <f>IFERROR(VLOOKUP(M87,'CRUCE RIESGOS'!$C$10:$D$149,2,FALSE),"")</f>
        <v/>
      </c>
      <c r="O87" s="12" t="n">
        <v>2.41000000000001</v>
      </c>
      <c r="P87" s="12">
        <f>IFERROR(VLOOKUP(O87,'CRUCE RIESGOS'!$C$10:$D$149,2,FALSE),"")</f>
        <v/>
      </c>
      <c r="Q87" s="12" t="n">
        <v>3.41000000000002</v>
      </c>
      <c r="R87" s="12">
        <f>IFERROR(VLOOKUP(Q87,'CRUCE RIESGOS'!$C$10:$D$149,2,FALSE),"")</f>
        <v/>
      </c>
      <c r="S87" s="12" t="n">
        <v>4.41000000000003</v>
      </c>
      <c r="T87" s="12">
        <f>IFERROR(VLOOKUP(S87,'CRUCE RIESGOS'!$C$10:$D$149,2,FALSE),"")</f>
        <v/>
      </c>
      <c r="U87" s="12" t="n">
        <v>5.41000000000004</v>
      </c>
      <c r="V87" s="12">
        <f>IFERROR(VLOOKUP(U87,'CRUCE RIESGOS'!$C$10:$D$149,2,FALSE),"")</f>
        <v/>
      </c>
      <c r="W87" s="12" t="n">
        <v>6.41000000000005</v>
      </c>
      <c r="X87" s="12">
        <f>IFERROR(VLOOKUP(W87,'CRUCE RIESGOS'!$C$10:$D$149,2,FALSE),"")</f>
        <v/>
      </c>
      <c r="Y87" s="12" t="n">
        <v>7.41000000000006</v>
      </c>
      <c r="Z87" s="12">
        <f>IFERROR(VLOOKUP(Y87,'CRUCE RIESGOS'!$C$10:$D$149,2,FALSE),"")</f>
        <v/>
      </c>
      <c r="AA87" s="12" t="n">
        <v>8.410000000000069</v>
      </c>
      <c r="AB87" s="12">
        <f>IFERROR(VLOOKUP(AA87,'CRUCE RIESGOS'!$C$10:$D$149,2,FALSE),"")</f>
        <v/>
      </c>
      <c r="AC87" s="12" t="n">
        <v>9.41000000000008</v>
      </c>
      <c r="AD87" s="12">
        <f>IFERROR(VLOOKUP(AC87,'CRUCE RIESGOS'!$C$10:$D$149,2,FALSE),"")</f>
        <v/>
      </c>
      <c r="AE87" s="12" t="n">
        <v>10.4100000000001</v>
      </c>
      <c r="AF87" s="12">
        <f>IFERROR(VLOOKUP(AE87,'CRUCE RIESGOS'!$C$10:$D$149,2,FALSE),"")</f>
        <v/>
      </c>
      <c r="AG87" s="12" t="n">
        <v>11.4100000000001</v>
      </c>
      <c r="AH87" s="12">
        <f>IFERROR(VLOOKUP(AG87,'CRUCE RIESGOS'!$C$10:$D$149,2,FALSE),"")</f>
        <v/>
      </c>
      <c r="AI87" s="12" t="n">
        <v>12.4100000000001</v>
      </c>
      <c r="AJ87" s="12">
        <f>IFERROR(VLOOKUP(AI87,'CRUCE RIESGOS'!$C$10:$D$149,2,FALSE),"")</f>
        <v/>
      </c>
      <c r="AK87" s="12" t="n">
        <v>13.4100000000001</v>
      </c>
      <c r="AL87" s="12">
        <f>IFERROR(VLOOKUP(AK87,'CRUCE RIESGOS'!$C$10:$D$149,2,FALSE),"")</f>
        <v/>
      </c>
      <c r="AM87" s="12" t="n">
        <v>14.4100000000001</v>
      </c>
      <c r="AN87" s="12">
        <f>IFERROR(VLOOKUP(AM87,'CRUCE RIESGOS'!$C$10:$D$149,2,FALSE),"")</f>
        <v/>
      </c>
      <c r="AO87" s="12" t="n">
        <v>15.4100000000001</v>
      </c>
      <c r="AP87" s="12">
        <f>IFERROR(VLOOKUP(AO87,'CRUCE RIESGOS'!$C$10:$D$149,2,FALSE),"")</f>
        <v/>
      </c>
      <c r="AQ87" s="12" t="n">
        <v>16.4100000000001</v>
      </c>
      <c r="AR87" s="12">
        <f>IFERROR(VLOOKUP(AQ87,'CRUCE RIESGOS'!$C$10:$D$149,2,FALSE),"")</f>
        <v/>
      </c>
      <c r="AS87" s="12" t="n">
        <v>17.4100000000002</v>
      </c>
      <c r="AT87" s="12">
        <f>IFERROR(VLOOKUP(AS87,'CRUCE RIESGOS'!$C$10:$D$149,2,FALSE),"")</f>
        <v/>
      </c>
      <c r="AU87" s="12" t="n">
        <v>18.4100000000002</v>
      </c>
      <c r="AV87" s="12">
        <f>IFERROR(VLOOKUP(AU87,'CRUCE RIESGOS'!$C$10:$D$149,2,FALSE),"")</f>
        <v/>
      </c>
      <c r="AW87" s="12" t="n">
        <v>19.4100000000002</v>
      </c>
      <c r="AX87" s="12">
        <f>IFERROR(VLOOKUP(AW87,'CRUCE RIESGOS'!$C$10:$D$149,2,FALSE),"")</f>
        <v/>
      </c>
      <c r="AY87" s="12" t="n">
        <v>20.4100000000002</v>
      </c>
      <c r="AZ87" s="12">
        <f>IFERROR(VLOOKUP(AY87,'CRUCE RIESGOS'!$C$10:$D$149,2,FALSE),"")</f>
        <v/>
      </c>
      <c r="BA87" s="12" t="n">
        <v>21.4100000000002</v>
      </c>
      <c r="BB87" s="12">
        <f>IFERROR(VLOOKUP(BA87,'CRUCE RIESGOS'!$C$10:$D$149,2,FALSE),"")</f>
        <v/>
      </c>
      <c r="BC87" s="12" t="n">
        <v>22.4100000000002</v>
      </c>
      <c r="BD87" s="12">
        <f>IFERROR(VLOOKUP(BC87,'CRUCE RIESGOS'!$C$10:$D$149,2,FALSE),"")</f>
        <v/>
      </c>
      <c r="BE87" s="12" t="n">
        <v>23.4100000000002</v>
      </c>
      <c r="BF87" s="12">
        <f>IFERROR(VLOOKUP(BE87,'CRUCE RIESGOS'!$C$10:$D$149,2,FALSE),"")</f>
        <v/>
      </c>
      <c r="BG87" s="12" t="n">
        <v>24.4100000000002</v>
      </c>
      <c r="BH87" s="12">
        <f>IFERROR(VLOOKUP(BG87,'CRUCE RIESGOS'!$C$10:$D$149,2,FALSE),"")</f>
        <v/>
      </c>
      <c r="BI87" s="12" t="n">
        <v>25.4100000000002</v>
      </c>
      <c r="BJ87" s="12">
        <f>IFERROR(VLOOKUP(BI87,'CRUCE RIESGOS'!$C$10:$D$149,2,FALSE),"")</f>
        <v/>
      </c>
    </row>
    <row r="88">
      <c r="N88" s="12">
        <f>IF(N89&lt;&gt;""," -R","")</f>
        <v/>
      </c>
      <c r="P88" s="12">
        <f>IF(P89&lt;&gt;""," -R","")</f>
        <v/>
      </c>
      <c r="R88" s="12">
        <f>IF(R89&lt;&gt;""," -R","")</f>
        <v/>
      </c>
      <c r="T88" s="12">
        <f>IF(T89&lt;&gt;""," -R","")</f>
        <v/>
      </c>
      <c r="V88" s="12">
        <f>IF(V89&lt;&gt;""," -R","")</f>
        <v/>
      </c>
      <c r="X88" s="12">
        <f>IF(X89&lt;&gt;""," -R","")</f>
        <v/>
      </c>
      <c r="Z88" s="12">
        <f>IF(Z89&lt;&gt;""," -R","")</f>
        <v/>
      </c>
      <c r="AB88" s="12">
        <f>IF(AB89&lt;&gt;""," -R","")</f>
        <v/>
      </c>
      <c r="AD88" s="12">
        <f>IF(AD89&lt;&gt;""," -R","")</f>
        <v/>
      </c>
      <c r="AF88" s="12">
        <f>IF(AF89&lt;&gt;""," -R","")</f>
        <v/>
      </c>
      <c r="AH88" s="12">
        <f>IF(AH89&lt;&gt;""," -R","")</f>
        <v/>
      </c>
      <c r="AJ88" s="12">
        <f>IF(AJ89&lt;&gt;""," -R","")</f>
        <v/>
      </c>
      <c r="AL88" s="12">
        <f>IF(AL89&lt;&gt;""," -R","")</f>
        <v/>
      </c>
      <c r="AN88" s="12">
        <f>IF(AN89&lt;&gt;""," -R","")</f>
        <v/>
      </c>
      <c r="AP88" s="12">
        <f>IF(AP89&lt;&gt;""," -R","")</f>
        <v/>
      </c>
      <c r="AR88" s="12">
        <f>IF(AR89&lt;&gt;""," -R","")</f>
        <v/>
      </c>
      <c r="AT88" s="12">
        <f>IF(AT89&lt;&gt;""," -R","")</f>
        <v/>
      </c>
      <c r="AV88" s="12">
        <f>IF(AV89&lt;&gt;""," -R","")</f>
        <v/>
      </c>
      <c r="AX88" s="12">
        <f>IF(AX89&lt;&gt;""," -R","")</f>
        <v/>
      </c>
      <c r="AZ88" s="12">
        <f>IF(AZ89&lt;&gt;""," -R","")</f>
        <v/>
      </c>
      <c r="BB88" s="12">
        <f>IF(BB89&lt;&gt;""," -R","")</f>
        <v/>
      </c>
      <c r="BD88" s="12">
        <f>IF(BD89&lt;&gt;""," -R","")</f>
        <v/>
      </c>
      <c r="BF88" s="12">
        <f>IF(BF89&lt;&gt;""," -R","")</f>
        <v/>
      </c>
      <c r="BH88" s="12">
        <f>IF(BH89&lt;&gt;""," -R","")</f>
        <v/>
      </c>
      <c r="BJ88" s="12">
        <f>IF(BJ89&lt;&gt;""," -R","")</f>
        <v/>
      </c>
    </row>
    <row r="89">
      <c r="M89" s="12" t="n">
        <v>1.42</v>
      </c>
      <c r="N89" s="12">
        <f>IFERROR(VLOOKUP(M89,'CRUCE RIESGOS'!$C$10:$D$149,2,FALSE),"")</f>
        <v/>
      </c>
      <c r="O89" s="12" t="n">
        <v>2.42000000000001</v>
      </c>
      <c r="P89" s="12">
        <f>IFERROR(VLOOKUP(O89,'CRUCE RIESGOS'!$C$10:$D$149,2,FALSE),"")</f>
        <v/>
      </c>
      <c r="Q89" s="12" t="n">
        <v>3.42000000000002</v>
      </c>
      <c r="R89" s="12">
        <f>IFERROR(VLOOKUP(Q89,'CRUCE RIESGOS'!$C$10:$D$149,2,FALSE),"")</f>
        <v/>
      </c>
      <c r="S89" s="12" t="n">
        <v>4.42000000000003</v>
      </c>
      <c r="T89" s="12">
        <f>IFERROR(VLOOKUP(S89,'CRUCE RIESGOS'!$C$10:$D$149,2,FALSE),"")</f>
        <v/>
      </c>
      <c r="U89" s="12" t="n">
        <v>5.42000000000004</v>
      </c>
      <c r="V89" s="12">
        <f>IFERROR(VLOOKUP(U89,'CRUCE RIESGOS'!$C$10:$D$149,2,FALSE),"")</f>
        <v/>
      </c>
      <c r="W89" s="12" t="n">
        <v>6.42000000000005</v>
      </c>
      <c r="X89" s="12">
        <f>IFERROR(VLOOKUP(W89,'CRUCE RIESGOS'!$C$10:$D$149,2,FALSE),"")</f>
        <v/>
      </c>
      <c r="Y89" s="12" t="n">
        <v>7.42000000000006</v>
      </c>
      <c r="Z89" s="12">
        <f>IFERROR(VLOOKUP(Y89,'CRUCE RIESGOS'!$C$10:$D$149,2,FALSE),"")</f>
        <v/>
      </c>
      <c r="AA89" s="12" t="n">
        <v>8.420000000000069</v>
      </c>
      <c r="AB89" s="12">
        <f>IFERROR(VLOOKUP(AA89,'CRUCE RIESGOS'!$C$10:$D$149,2,FALSE),"")</f>
        <v/>
      </c>
      <c r="AC89" s="12" t="n">
        <v>9.42000000000008</v>
      </c>
      <c r="AD89" s="12">
        <f>IFERROR(VLOOKUP(AC89,'CRUCE RIESGOS'!$C$10:$D$149,2,FALSE),"")</f>
        <v/>
      </c>
      <c r="AE89" s="12" t="n">
        <v>10.4200000000001</v>
      </c>
      <c r="AF89" s="12">
        <f>IFERROR(VLOOKUP(AE89,'CRUCE RIESGOS'!$C$10:$D$149,2,FALSE),"")</f>
        <v/>
      </c>
      <c r="AG89" s="12" t="n">
        <v>11.4200000000001</v>
      </c>
      <c r="AH89" s="12">
        <f>IFERROR(VLOOKUP(AG89,'CRUCE RIESGOS'!$C$10:$D$149,2,FALSE),"")</f>
        <v/>
      </c>
      <c r="AI89" s="12" t="n">
        <v>12.4200000000001</v>
      </c>
      <c r="AJ89" s="12">
        <f>IFERROR(VLOOKUP(AI89,'CRUCE RIESGOS'!$C$10:$D$149,2,FALSE),"")</f>
        <v/>
      </c>
      <c r="AK89" s="12" t="n">
        <v>13.4200000000001</v>
      </c>
      <c r="AL89" s="12">
        <f>IFERROR(VLOOKUP(AK89,'CRUCE RIESGOS'!$C$10:$D$149,2,FALSE),"")</f>
        <v/>
      </c>
      <c r="AM89" s="12" t="n">
        <v>14.4200000000001</v>
      </c>
      <c r="AN89" s="12">
        <f>IFERROR(VLOOKUP(AM89,'CRUCE RIESGOS'!$C$10:$D$149,2,FALSE),"")</f>
        <v/>
      </c>
      <c r="AO89" s="12" t="n">
        <v>15.4200000000001</v>
      </c>
      <c r="AP89" s="12">
        <f>IFERROR(VLOOKUP(AO89,'CRUCE RIESGOS'!$C$10:$D$149,2,FALSE),"")</f>
        <v/>
      </c>
      <c r="AQ89" s="12" t="n">
        <v>16.4200000000002</v>
      </c>
      <c r="AR89" s="12">
        <f>IFERROR(VLOOKUP(AQ89,'CRUCE RIESGOS'!$C$10:$D$149,2,FALSE),"")</f>
        <v/>
      </c>
      <c r="AS89" s="12" t="n">
        <v>17.4200000000002</v>
      </c>
      <c r="AT89" s="12">
        <f>IFERROR(VLOOKUP(AS89,'CRUCE RIESGOS'!$C$10:$D$149,2,FALSE),"")</f>
        <v/>
      </c>
      <c r="AU89" s="12" t="n">
        <v>18.4200000000002</v>
      </c>
      <c r="AV89" s="12">
        <f>IFERROR(VLOOKUP(AU89,'CRUCE RIESGOS'!$C$10:$D$149,2,FALSE),"")</f>
        <v/>
      </c>
      <c r="AW89" s="12" t="n">
        <v>19.4200000000002</v>
      </c>
      <c r="AX89" s="12">
        <f>IFERROR(VLOOKUP(AW89,'CRUCE RIESGOS'!$C$10:$D$149,2,FALSE),"")</f>
        <v/>
      </c>
      <c r="AY89" s="12" t="n">
        <v>20.4200000000002</v>
      </c>
      <c r="AZ89" s="12">
        <f>IFERROR(VLOOKUP(AY89,'CRUCE RIESGOS'!$C$10:$D$149,2,FALSE),"")</f>
        <v/>
      </c>
      <c r="BA89" s="12" t="n">
        <v>21.4200000000002</v>
      </c>
      <c r="BB89" s="12">
        <f>IFERROR(VLOOKUP(BA89,'CRUCE RIESGOS'!$C$10:$D$149,2,FALSE),"")</f>
        <v/>
      </c>
      <c r="BC89" s="12" t="n">
        <v>22.4200000000002</v>
      </c>
      <c r="BD89" s="12">
        <f>IFERROR(VLOOKUP(BC89,'CRUCE RIESGOS'!$C$10:$D$149,2,FALSE),"")</f>
        <v/>
      </c>
      <c r="BE89" s="12" t="n">
        <v>23.4200000000002</v>
      </c>
      <c r="BF89" s="12">
        <f>IFERROR(VLOOKUP(BE89,'CRUCE RIESGOS'!$C$10:$D$149,2,FALSE),"")</f>
        <v/>
      </c>
      <c r="BG89" s="12" t="n">
        <v>24.4200000000002</v>
      </c>
      <c r="BH89" s="12">
        <f>IFERROR(VLOOKUP(BG89,'CRUCE RIESGOS'!$C$10:$D$149,2,FALSE),"")</f>
        <v/>
      </c>
      <c r="BI89" s="12" t="n">
        <v>25.4200000000002</v>
      </c>
      <c r="BJ89" s="12">
        <f>IFERROR(VLOOKUP(BI89,'CRUCE RIESGOS'!$C$10:$D$149,2,FALSE),"")</f>
        <v/>
      </c>
    </row>
    <row r="90">
      <c r="N90" s="12">
        <f>IF(N91&lt;&gt;""," -R","")</f>
        <v/>
      </c>
      <c r="P90" s="12">
        <f>IF(P91&lt;&gt;""," -R","")</f>
        <v/>
      </c>
      <c r="R90" s="12">
        <f>IF(R91&lt;&gt;""," -R","")</f>
        <v/>
      </c>
      <c r="T90" s="12">
        <f>IF(T91&lt;&gt;""," -R","")</f>
        <v/>
      </c>
      <c r="V90" s="12">
        <f>IF(V91&lt;&gt;""," -R","")</f>
        <v/>
      </c>
      <c r="X90" s="12">
        <f>IF(X91&lt;&gt;""," -R","")</f>
        <v/>
      </c>
      <c r="Z90" s="12">
        <f>IF(Z91&lt;&gt;""," -R","")</f>
        <v/>
      </c>
      <c r="AB90" s="12">
        <f>IF(AB91&lt;&gt;""," -R","")</f>
        <v/>
      </c>
      <c r="AD90" s="12">
        <f>IF(AD91&lt;&gt;""," -R","")</f>
        <v/>
      </c>
      <c r="AF90" s="12">
        <f>IF(AF91&lt;&gt;""," -R","")</f>
        <v/>
      </c>
      <c r="AH90" s="12">
        <f>IF(AH91&lt;&gt;""," -R","")</f>
        <v/>
      </c>
      <c r="AJ90" s="12">
        <f>IF(AJ91&lt;&gt;""," -R","")</f>
        <v/>
      </c>
      <c r="AL90" s="12">
        <f>IF(AL91&lt;&gt;""," -R","")</f>
        <v/>
      </c>
      <c r="AN90" s="12">
        <f>IF(AN91&lt;&gt;""," -R","")</f>
        <v/>
      </c>
      <c r="AP90" s="12">
        <f>IF(AP91&lt;&gt;""," -R","")</f>
        <v/>
      </c>
      <c r="AR90" s="12">
        <f>IF(AR91&lt;&gt;""," -R","")</f>
        <v/>
      </c>
      <c r="AT90" s="12">
        <f>IF(AT91&lt;&gt;""," -R","")</f>
        <v/>
      </c>
      <c r="AV90" s="12">
        <f>IF(AV91&lt;&gt;""," -R","")</f>
        <v/>
      </c>
      <c r="AX90" s="12">
        <f>IF(AX91&lt;&gt;""," -R","")</f>
        <v/>
      </c>
      <c r="AZ90" s="12">
        <f>IF(AZ91&lt;&gt;""," -R","")</f>
        <v/>
      </c>
      <c r="BB90" s="12">
        <f>IF(BB91&lt;&gt;""," -R","")</f>
        <v/>
      </c>
      <c r="BD90" s="12">
        <f>IF(BD91&lt;&gt;""," -R","")</f>
        <v/>
      </c>
      <c r="BF90" s="12">
        <f>IF(BF91&lt;&gt;""," -R","")</f>
        <v/>
      </c>
      <c r="BH90" s="12">
        <f>IF(BH91&lt;&gt;""," -R","")</f>
        <v/>
      </c>
      <c r="BJ90" s="12">
        <f>IF(BJ91&lt;&gt;""," -R","")</f>
        <v/>
      </c>
    </row>
    <row r="91">
      <c r="M91" s="12" t="n">
        <v>1.43</v>
      </c>
      <c r="N91" s="12">
        <f>IFERROR(VLOOKUP(M91,'CRUCE RIESGOS'!$C$10:$D$149,2,FALSE),"")</f>
        <v/>
      </c>
      <c r="O91" s="12" t="n">
        <v>2.43000000000001</v>
      </c>
      <c r="P91" s="12">
        <f>IFERROR(VLOOKUP(O91,'CRUCE RIESGOS'!$C$10:$D$149,2,FALSE),"")</f>
        <v/>
      </c>
      <c r="Q91" s="12" t="n">
        <v>3.43000000000002</v>
      </c>
      <c r="R91" s="12">
        <f>IFERROR(VLOOKUP(Q91,'CRUCE RIESGOS'!$C$10:$D$149,2,FALSE),"")</f>
        <v/>
      </c>
      <c r="S91" s="12" t="n">
        <v>4.43000000000003</v>
      </c>
      <c r="T91" s="12">
        <f>IFERROR(VLOOKUP(S91,'CRUCE RIESGOS'!$C$10:$D$149,2,FALSE),"")</f>
        <v/>
      </c>
      <c r="U91" s="12" t="n">
        <v>5.43000000000004</v>
      </c>
      <c r="V91" s="12">
        <f>IFERROR(VLOOKUP(U91,'CRUCE RIESGOS'!$C$10:$D$149,2,FALSE),"")</f>
        <v/>
      </c>
      <c r="W91" s="12" t="n">
        <v>6.43000000000005</v>
      </c>
      <c r="X91" s="12">
        <f>IFERROR(VLOOKUP(W91,'CRUCE RIESGOS'!$C$10:$D$149,2,FALSE),"")</f>
        <v/>
      </c>
      <c r="Y91" s="12" t="n">
        <v>7.43000000000006</v>
      </c>
      <c r="Z91" s="12">
        <f>IFERROR(VLOOKUP(Y91,'CRUCE RIESGOS'!$C$10:$D$149,2,FALSE),"")</f>
        <v/>
      </c>
      <c r="AA91" s="12" t="n">
        <v>8.430000000000071</v>
      </c>
      <c r="AB91" s="12">
        <f>IFERROR(VLOOKUP(AA91,'CRUCE RIESGOS'!$C$10:$D$149,2,FALSE),"")</f>
        <v/>
      </c>
      <c r="AC91" s="12" t="n">
        <v>9.43000000000008</v>
      </c>
      <c r="AD91" s="12">
        <f>IFERROR(VLOOKUP(AC91,'CRUCE RIESGOS'!$C$10:$D$149,2,FALSE),"")</f>
        <v/>
      </c>
      <c r="AE91" s="12" t="n">
        <v>10.4300000000001</v>
      </c>
      <c r="AF91" s="12">
        <f>IFERROR(VLOOKUP(AE91,'CRUCE RIESGOS'!$C$10:$D$149,2,FALSE),"")</f>
        <v/>
      </c>
      <c r="AG91" s="12" t="n">
        <v>11.4300000000001</v>
      </c>
      <c r="AH91" s="12">
        <f>IFERROR(VLOOKUP(AG91,'CRUCE RIESGOS'!$C$10:$D$149,2,FALSE),"")</f>
        <v/>
      </c>
      <c r="AI91" s="12" t="n">
        <v>12.4300000000001</v>
      </c>
      <c r="AJ91" s="12">
        <f>IFERROR(VLOOKUP(AI91,'CRUCE RIESGOS'!$C$10:$D$149,2,FALSE),"")</f>
        <v/>
      </c>
      <c r="AK91" s="12" t="n">
        <v>13.4300000000001</v>
      </c>
      <c r="AL91" s="12">
        <f>IFERROR(VLOOKUP(AK91,'CRUCE RIESGOS'!$C$10:$D$149,2,FALSE),"")</f>
        <v/>
      </c>
      <c r="AM91" s="12" t="n">
        <v>14.4300000000001</v>
      </c>
      <c r="AN91" s="12">
        <f>IFERROR(VLOOKUP(AM91,'CRUCE RIESGOS'!$C$10:$D$149,2,FALSE),"")</f>
        <v/>
      </c>
      <c r="AO91" s="12" t="n">
        <v>15.4300000000001</v>
      </c>
      <c r="AP91" s="12">
        <f>IFERROR(VLOOKUP(AO91,'CRUCE RIESGOS'!$C$10:$D$149,2,FALSE),"")</f>
        <v/>
      </c>
      <c r="AQ91" s="12" t="n">
        <v>16.4300000000001</v>
      </c>
      <c r="AR91" s="12">
        <f>IFERROR(VLOOKUP(AQ91,'CRUCE RIESGOS'!$C$10:$D$149,2,FALSE),"")</f>
        <v/>
      </c>
      <c r="AS91" s="12" t="n">
        <v>17.4300000000002</v>
      </c>
      <c r="AT91" s="12">
        <f>IFERROR(VLOOKUP(AS91,'CRUCE RIESGOS'!$C$10:$D$149,2,FALSE),"")</f>
        <v/>
      </c>
      <c r="AU91" s="12" t="n">
        <v>18.4300000000002</v>
      </c>
      <c r="AV91" s="12">
        <f>IFERROR(VLOOKUP(AU91,'CRUCE RIESGOS'!$C$10:$D$149,2,FALSE),"")</f>
        <v/>
      </c>
      <c r="AW91" s="12" t="n">
        <v>19.4300000000002</v>
      </c>
      <c r="AX91" s="12">
        <f>IFERROR(VLOOKUP(AW91,'CRUCE RIESGOS'!$C$10:$D$149,2,FALSE),"")</f>
        <v/>
      </c>
      <c r="AY91" s="12" t="n">
        <v>20.4300000000002</v>
      </c>
      <c r="AZ91" s="12">
        <f>IFERROR(VLOOKUP(AY91,'CRUCE RIESGOS'!$C$10:$D$149,2,FALSE),"")</f>
        <v/>
      </c>
      <c r="BA91" s="12" t="n">
        <v>21.4300000000002</v>
      </c>
      <c r="BB91" s="12">
        <f>IFERROR(VLOOKUP(BA91,'CRUCE RIESGOS'!$C$10:$D$149,2,FALSE),"")</f>
        <v/>
      </c>
      <c r="BC91" s="12" t="n">
        <v>22.4300000000002</v>
      </c>
      <c r="BD91" s="12">
        <f>IFERROR(VLOOKUP(BC91,'CRUCE RIESGOS'!$C$10:$D$149,2,FALSE),"")</f>
        <v/>
      </c>
      <c r="BE91" s="12" t="n">
        <v>23.4300000000002</v>
      </c>
      <c r="BF91" s="12">
        <f>IFERROR(VLOOKUP(BE91,'CRUCE RIESGOS'!$C$10:$D$149,2,FALSE),"")</f>
        <v/>
      </c>
      <c r="BG91" s="12" t="n">
        <v>24.4300000000002</v>
      </c>
      <c r="BH91" s="12">
        <f>IFERROR(VLOOKUP(BG91,'CRUCE RIESGOS'!$C$10:$D$149,2,FALSE),"")</f>
        <v/>
      </c>
      <c r="BI91" s="12" t="n">
        <v>25.4300000000002</v>
      </c>
      <c r="BJ91" s="12">
        <f>IFERROR(VLOOKUP(BI91,'CRUCE RIESGOS'!$C$10:$D$149,2,FALSE),"")</f>
        <v/>
      </c>
    </row>
    <row r="92">
      <c r="N92" s="12">
        <f>IF(N93&lt;&gt;""," -R","")</f>
        <v/>
      </c>
      <c r="P92" s="12">
        <f>IF(P93&lt;&gt;""," -R","")</f>
        <v/>
      </c>
      <c r="R92" s="12">
        <f>IF(R93&lt;&gt;""," -R","")</f>
        <v/>
      </c>
      <c r="T92" s="12">
        <f>IF(T93&lt;&gt;""," -R","")</f>
        <v/>
      </c>
      <c r="V92" s="12">
        <f>IF(V93&lt;&gt;""," -R","")</f>
        <v/>
      </c>
      <c r="X92" s="12">
        <f>IF(X93&lt;&gt;""," -R","")</f>
        <v/>
      </c>
      <c r="Z92" s="12">
        <f>IF(Z93&lt;&gt;""," -R","")</f>
        <v/>
      </c>
      <c r="AB92" s="12">
        <f>IF(AB93&lt;&gt;""," -R","")</f>
        <v/>
      </c>
      <c r="AD92" s="12">
        <f>IF(AD93&lt;&gt;""," -R","")</f>
        <v/>
      </c>
      <c r="AF92" s="12">
        <f>IF(AF93&lt;&gt;""," -R","")</f>
        <v/>
      </c>
      <c r="AH92" s="12">
        <f>IF(AH93&lt;&gt;""," -R","")</f>
        <v/>
      </c>
      <c r="AJ92" s="12">
        <f>IF(AJ93&lt;&gt;""," -R","")</f>
        <v/>
      </c>
      <c r="AL92" s="12">
        <f>IF(AL93&lt;&gt;""," -R","")</f>
        <v/>
      </c>
      <c r="AN92" s="12">
        <f>IF(AN93&lt;&gt;""," -R","")</f>
        <v/>
      </c>
      <c r="AP92" s="12">
        <f>IF(AP93&lt;&gt;""," -R","")</f>
        <v/>
      </c>
      <c r="AR92" s="12">
        <f>IF(AR93&lt;&gt;""," -R","")</f>
        <v/>
      </c>
      <c r="AT92" s="12">
        <f>IF(AT93&lt;&gt;""," -R","")</f>
        <v/>
      </c>
      <c r="AV92" s="12">
        <f>IF(AV93&lt;&gt;""," -R","")</f>
        <v/>
      </c>
      <c r="AX92" s="12">
        <f>IF(AX93&lt;&gt;""," -R","")</f>
        <v/>
      </c>
      <c r="AZ92" s="12">
        <f>IF(AZ93&lt;&gt;""," -R","")</f>
        <v/>
      </c>
      <c r="BB92" s="12">
        <f>IF(BB93&lt;&gt;""," -R","")</f>
        <v/>
      </c>
      <c r="BD92" s="12">
        <f>IF(BD93&lt;&gt;""," -R","")</f>
        <v/>
      </c>
      <c r="BF92" s="12">
        <f>IF(BF93&lt;&gt;""," -R","")</f>
        <v/>
      </c>
      <c r="BH92" s="12">
        <f>IF(BH93&lt;&gt;""," -R","")</f>
        <v/>
      </c>
      <c r="BJ92" s="12">
        <f>IF(BJ93&lt;&gt;""," -R","")</f>
        <v/>
      </c>
    </row>
    <row r="93">
      <c r="M93" s="12" t="n">
        <v>1.44</v>
      </c>
      <c r="N93" s="12">
        <f>IFERROR(VLOOKUP(M93,'CRUCE RIESGOS'!$C$10:$D$149,2,FALSE),"")</f>
        <v/>
      </c>
      <c r="O93" s="12" t="n">
        <v>2.44000000000001</v>
      </c>
      <c r="P93" s="12">
        <f>IFERROR(VLOOKUP(O93,'CRUCE RIESGOS'!$C$10:$D$149,2,FALSE),"")</f>
        <v/>
      </c>
      <c r="Q93" s="12" t="n">
        <v>3.44000000000002</v>
      </c>
      <c r="R93" s="12">
        <f>IFERROR(VLOOKUP(Q93,'CRUCE RIESGOS'!$C$10:$D$149,2,FALSE),"")</f>
        <v/>
      </c>
      <c r="S93" s="12" t="n">
        <v>4.44000000000003</v>
      </c>
      <c r="T93" s="12">
        <f>IFERROR(VLOOKUP(S93,'CRUCE RIESGOS'!$C$10:$D$149,2,FALSE),"")</f>
        <v/>
      </c>
      <c r="U93" s="12" t="n">
        <v>5.44000000000004</v>
      </c>
      <c r="V93" s="12">
        <f>IFERROR(VLOOKUP(U93,'CRUCE RIESGOS'!$C$10:$D$149,2,FALSE),"")</f>
        <v/>
      </c>
      <c r="W93" s="12" t="n">
        <v>6.44000000000005</v>
      </c>
      <c r="X93" s="12">
        <f>IFERROR(VLOOKUP(W93,'CRUCE RIESGOS'!$C$10:$D$149,2,FALSE),"")</f>
        <v/>
      </c>
      <c r="Y93" s="12" t="n">
        <v>7.44000000000006</v>
      </c>
      <c r="Z93" s="12">
        <f>IFERROR(VLOOKUP(Y93,'CRUCE RIESGOS'!$C$10:$D$149,2,FALSE),"")</f>
        <v/>
      </c>
      <c r="AA93" s="12" t="n">
        <v>8.440000000000071</v>
      </c>
      <c r="AB93" s="12">
        <f>IFERROR(VLOOKUP(AA93,'CRUCE RIESGOS'!$C$10:$D$149,2,FALSE),"")</f>
        <v/>
      </c>
      <c r="AC93" s="12" t="n">
        <v>9.440000000000079</v>
      </c>
      <c r="AD93" s="12">
        <f>IFERROR(VLOOKUP(AC93,'CRUCE RIESGOS'!$C$10:$D$149,2,FALSE),"")</f>
        <v/>
      </c>
      <c r="AE93" s="12" t="n">
        <v>10.4400000000001</v>
      </c>
      <c r="AF93" s="12">
        <f>IFERROR(VLOOKUP(AE93,'CRUCE RIESGOS'!$C$10:$D$149,2,FALSE),"")</f>
        <v/>
      </c>
      <c r="AG93" s="12" t="n">
        <v>11.4400000000001</v>
      </c>
      <c r="AH93" s="12">
        <f>IFERROR(VLOOKUP(AG93,'CRUCE RIESGOS'!$C$10:$D$149,2,FALSE),"")</f>
        <v/>
      </c>
      <c r="AI93" s="12" t="n">
        <v>12.4400000000001</v>
      </c>
      <c r="AJ93" s="12">
        <f>IFERROR(VLOOKUP(AI93,'CRUCE RIESGOS'!$C$10:$D$149,2,FALSE),"")</f>
        <v/>
      </c>
      <c r="AK93" s="12" t="n">
        <v>13.4400000000001</v>
      </c>
      <c r="AL93" s="12">
        <f>IFERROR(VLOOKUP(AK93,'CRUCE RIESGOS'!$C$10:$D$149,2,FALSE),"")</f>
        <v/>
      </c>
      <c r="AM93" s="12" t="n">
        <v>14.4400000000001</v>
      </c>
      <c r="AN93" s="12">
        <f>IFERROR(VLOOKUP(AM93,'CRUCE RIESGOS'!$C$10:$D$149,2,FALSE),"")</f>
        <v/>
      </c>
      <c r="AO93" s="12" t="n">
        <v>15.4400000000001</v>
      </c>
      <c r="AP93" s="12">
        <f>IFERROR(VLOOKUP(AO93,'CRUCE RIESGOS'!$C$10:$D$149,2,FALSE),"")</f>
        <v/>
      </c>
      <c r="AQ93" s="12" t="n">
        <v>16.4400000000002</v>
      </c>
      <c r="AR93" s="12">
        <f>IFERROR(VLOOKUP(AQ93,'CRUCE RIESGOS'!$C$10:$D$149,2,FALSE),"")</f>
        <v/>
      </c>
      <c r="AS93" s="12" t="n">
        <v>17.4400000000002</v>
      </c>
      <c r="AT93" s="12">
        <f>IFERROR(VLOOKUP(AS93,'CRUCE RIESGOS'!$C$10:$D$149,2,FALSE),"")</f>
        <v/>
      </c>
      <c r="AU93" s="12" t="n">
        <v>18.4400000000002</v>
      </c>
      <c r="AV93" s="12">
        <f>IFERROR(VLOOKUP(AU93,'CRUCE RIESGOS'!$C$10:$D$149,2,FALSE),"")</f>
        <v/>
      </c>
      <c r="AW93" s="12" t="n">
        <v>19.4400000000002</v>
      </c>
      <c r="AX93" s="12">
        <f>IFERROR(VLOOKUP(AW93,'CRUCE RIESGOS'!$C$10:$D$149,2,FALSE),"")</f>
        <v/>
      </c>
      <c r="AY93" s="12" t="n">
        <v>20.4400000000002</v>
      </c>
      <c r="AZ93" s="12">
        <f>IFERROR(VLOOKUP(AY93,'CRUCE RIESGOS'!$C$10:$D$149,2,FALSE),"")</f>
        <v/>
      </c>
      <c r="BA93" s="12" t="n">
        <v>21.4400000000002</v>
      </c>
      <c r="BB93" s="12">
        <f>IFERROR(VLOOKUP(BA93,'CRUCE RIESGOS'!$C$10:$D$149,2,FALSE),"")</f>
        <v/>
      </c>
      <c r="BC93" s="12" t="n">
        <v>22.4400000000002</v>
      </c>
      <c r="BD93" s="12">
        <f>IFERROR(VLOOKUP(BC93,'CRUCE RIESGOS'!$C$10:$D$149,2,FALSE),"")</f>
        <v/>
      </c>
      <c r="BE93" s="12" t="n">
        <v>23.4400000000002</v>
      </c>
      <c r="BF93" s="12">
        <f>IFERROR(VLOOKUP(BE93,'CRUCE RIESGOS'!$C$10:$D$149,2,FALSE),"")</f>
        <v/>
      </c>
      <c r="BG93" s="12" t="n">
        <v>24.4400000000002</v>
      </c>
      <c r="BH93" s="12">
        <f>IFERROR(VLOOKUP(BG93,'CRUCE RIESGOS'!$C$10:$D$149,2,FALSE),"")</f>
        <v/>
      </c>
      <c r="BI93" s="12" t="n">
        <v>25.4400000000002</v>
      </c>
      <c r="BJ93" s="12">
        <f>IFERROR(VLOOKUP(BI93,'CRUCE RIESGOS'!$C$10:$D$149,2,FALSE),"")</f>
        <v/>
      </c>
    </row>
    <row r="94">
      <c r="N94" s="12">
        <f>IF(N95&lt;&gt;""," -R","")</f>
        <v/>
      </c>
      <c r="P94" s="12">
        <f>IF(P95&lt;&gt;""," -R","")</f>
        <v/>
      </c>
      <c r="R94" s="12">
        <f>IF(R95&lt;&gt;""," -R","")</f>
        <v/>
      </c>
      <c r="T94" s="12">
        <f>IF(T95&lt;&gt;""," -R","")</f>
        <v/>
      </c>
      <c r="V94" s="12">
        <f>IF(V95&lt;&gt;""," -R","")</f>
        <v/>
      </c>
      <c r="X94" s="12">
        <f>IF(X95&lt;&gt;""," -R","")</f>
        <v/>
      </c>
      <c r="Z94" s="12">
        <f>IF(Z95&lt;&gt;""," -R","")</f>
        <v/>
      </c>
      <c r="AB94" s="12">
        <f>IF(AB95&lt;&gt;""," -R","")</f>
        <v/>
      </c>
      <c r="AD94" s="12">
        <f>IF(AD95&lt;&gt;""," -R","")</f>
        <v/>
      </c>
      <c r="AF94" s="12">
        <f>IF(AF95&lt;&gt;""," -R","")</f>
        <v/>
      </c>
      <c r="AH94" s="12">
        <f>IF(AH95&lt;&gt;""," -R","")</f>
        <v/>
      </c>
      <c r="AJ94" s="12">
        <f>IF(AJ95&lt;&gt;""," -R","")</f>
        <v/>
      </c>
      <c r="AL94" s="12">
        <f>IF(AL95&lt;&gt;""," -R","")</f>
        <v/>
      </c>
      <c r="AN94" s="12">
        <f>IF(AN95&lt;&gt;""," -R","")</f>
        <v/>
      </c>
      <c r="AP94" s="12">
        <f>IF(AP95&lt;&gt;""," -R","")</f>
        <v/>
      </c>
      <c r="AR94" s="12">
        <f>IF(AR95&lt;&gt;""," -R","")</f>
        <v/>
      </c>
      <c r="AT94" s="12">
        <f>IF(AT95&lt;&gt;""," -R","")</f>
        <v/>
      </c>
      <c r="AV94" s="12">
        <f>IF(AV95&lt;&gt;""," -R","")</f>
        <v/>
      </c>
      <c r="AX94" s="12">
        <f>IF(AX95&lt;&gt;""," -R","")</f>
        <v/>
      </c>
      <c r="AZ94" s="12">
        <f>IF(AZ95&lt;&gt;""," -R","")</f>
        <v/>
      </c>
      <c r="BB94" s="12">
        <f>IF(BB95&lt;&gt;""," -R","")</f>
        <v/>
      </c>
      <c r="BD94" s="12">
        <f>IF(BD95&lt;&gt;""," -R","")</f>
        <v/>
      </c>
      <c r="BF94" s="12">
        <f>IF(BF95&lt;&gt;""," -R","")</f>
        <v/>
      </c>
      <c r="BH94" s="12">
        <f>IF(BH95&lt;&gt;""," -R","")</f>
        <v/>
      </c>
      <c r="BJ94" s="12">
        <f>IF(BJ95&lt;&gt;""," -R","")</f>
        <v/>
      </c>
    </row>
    <row r="95">
      <c r="M95" s="12" t="n">
        <v>1.45</v>
      </c>
      <c r="N95" s="12">
        <f>IFERROR(VLOOKUP(M95,'CRUCE RIESGOS'!$C$10:$D$149,2,FALSE),"")</f>
        <v/>
      </c>
      <c r="O95" s="12" t="n">
        <v>2.45000000000001</v>
      </c>
      <c r="P95" s="12">
        <f>IFERROR(VLOOKUP(O95,'CRUCE RIESGOS'!$C$10:$D$149,2,FALSE),"")</f>
        <v/>
      </c>
      <c r="Q95" s="12" t="n">
        <v>3.45000000000002</v>
      </c>
      <c r="R95" s="12">
        <f>IFERROR(VLOOKUP(Q95,'CRUCE RIESGOS'!$C$10:$D$149,2,FALSE),"")</f>
        <v/>
      </c>
      <c r="S95" s="12" t="n">
        <v>4.45000000000003</v>
      </c>
      <c r="T95" s="12">
        <f>IFERROR(VLOOKUP(S95,'CRUCE RIESGOS'!$C$10:$D$149,2,FALSE),"")</f>
        <v/>
      </c>
      <c r="U95" s="12" t="n">
        <v>5.45000000000004</v>
      </c>
      <c r="V95" s="12">
        <f>IFERROR(VLOOKUP(U95,'CRUCE RIESGOS'!$C$10:$D$149,2,FALSE),"")</f>
        <v/>
      </c>
      <c r="W95" s="12" t="n">
        <v>6.45000000000005</v>
      </c>
      <c r="X95" s="12">
        <f>IFERROR(VLOOKUP(W95,'CRUCE RIESGOS'!$C$10:$D$149,2,FALSE),"")</f>
        <v/>
      </c>
      <c r="Y95" s="12" t="n">
        <v>7.45000000000006</v>
      </c>
      <c r="Z95" s="12">
        <f>IFERROR(VLOOKUP(Y95,'CRUCE RIESGOS'!$C$10:$D$149,2,FALSE),"")</f>
        <v/>
      </c>
      <c r="AA95" s="12" t="n">
        <v>8.45000000000007</v>
      </c>
      <c r="AB95" s="12">
        <f>IFERROR(VLOOKUP(AA95,'CRUCE RIESGOS'!$C$10:$D$149,2,FALSE),"")</f>
        <v/>
      </c>
      <c r="AC95" s="12" t="n">
        <v>9.450000000000079</v>
      </c>
      <c r="AD95" s="12">
        <f>IFERROR(VLOOKUP(AC95,'CRUCE RIESGOS'!$C$10:$D$149,2,FALSE),"")</f>
        <v/>
      </c>
      <c r="AE95" s="12" t="n">
        <v>10.4500000000001</v>
      </c>
      <c r="AF95" s="12">
        <f>IFERROR(VLOOKUP(AE95,'CRUCE RIESGOS'!$C$10:$D$149,2,FALSE),"")</f>
        <v/>
      </c>
      <c r="AG95" s="12" t="n">
        <v>11.4500000000001</v>
      </c>
      <c r="AH95" s="12">
        <f>IFERROR(VLOOKUP(AG95,'CRUCE RIESGOS'!$C$10:$D$149,2,FALSE),"")</f>
        <v/>
      </c>
      <c r="AI95" s="12" t="n">
        <v>12.4500000000001</v>
      </c>
      <c r="AJ95" s="12">
        <f>IFERROR(VLOOKUP(AI95,'CRUCE RIESGOS'!$C$10:$D$149,2,FALSE),"")</f>
        <v/>
      </c>
      <c r="AK95" s="12" t="n">
        <v>13.4500000000001</v>
      </c>
      <c r="AL95" s="12">
        <f>IFERROR(VLOOKUP(AK95,'CRUCE RIESGOS'!$C$10:$D$149,2,FALSE),"")</f>
        <v/>
      </c>
      <c r="AM95" s="12" t="n">
        <v>14.4500000000001</v>
      </c>
      <c r="AN95" s="12">
        <f>IFERROR(VLOOKUP(AM95,'CRUCE RIESGOS'!$C$10:$D$149,2,FALSE),"")</f>
        <v/>
      </c>
      <c r="AO95" s="12" t="n">
        <v>15.4500000000001</v>
      </c>
      <c r="AP95" s="12">
        <f>IFERROR(VLOOKUP(AO95,'CRUCE RIESGOS'!$C$10:$D$149,2,FALSE),"")</f>
        <v/>
      </c>
      <c r="AQ95" s="12" t="n">
        <v>16.4500000000001</v>
      </c>
      <c r="AR95" s="12">
        <f>IFERROR(VLOOKUP(AQ95,'CRUCE RIESGOS'!$C$10:$D$149,2,FALSE),"")</f>
        <v/>
      </c>
      <c r="AS95" s="12" t="n">
        <v>17.4500000000002</v>
      </c>
      <c r="AT95" s="12">
        <f>IFERROR(VLOOKUP(AS95,'CRUCE RIESGOS'!$C$10:$D$149,2,FALSE),"")</f>
        <v/>
      </c>
      <c r="AU95" s="12" t="n">
        <v>18.4500000000002</v>
      </c>
      <c r="AV95" s="12">
        <f>IFERROR(VLOOKUP(AU95,'CRUCE RIESGOS'!$C$10:$D$149,2,FALSE),"")</f>
        <v/>
      </c>
      <c r="AW95" s="12" t="n">
        <v>19.4500000000002</v>
      </c>
      <c r="AX95" s="12">
        <f>IFERROR(VLOOKUP(AW95,'CRUCE RIESGOS'!$C$10:$D$149,2,FALSE),"")</f>
        <v/>
      </c>
      <c r="AY95" s="12" t="n">
        <v>20.4500000000002</v>
      </c>
      <c r="AZ95" s="12">
        <f>IFERROR(VLOOKUP(AY95,'CRUCE RIESGOS'!$C$10:$D$149,2,FALSE),"")</f>
        <v/>
      </c>
      <c r="BA95" s="12" t="n">
        <v>21.4500000000002</v>
      </c>
      <c r="BB95" s="12">
        <f>IFERROR(VLOOKUP(BA95,'CRUCE RIESGOS'!$C$10:$D$149,2,FALSE),"")</f>
        <v/>
      </c>
      <c r="BC95" s="12" t="n">
        <v>22.4500000000002</v>
      </c>
      <c r="BD95" s="12">
        <f>IFERROR(VLOOKUP(BC95,'CRUCE RIESGOS'!$C$10:$D$149,2,FALSE),"")</f>
        <v/>
      </c>
      <c r="BE95" s="12" t="n">
        <v>23.4500000000002</v>
      </c>
      <c r="BF95" s="12">
        <f>IFERROR(VLOOKUP(BE95,'CRUCE RIESGOS'!$C$10:$D$149,2,FALSE),"")</f>
        <v/>
      </c>
      <c r="BG95" s="12" t="n">
        <v>24.4500000000002</v>
      </c>
      <c r="BH95" s="12">
        <f>IFERROR(VLOOKUP(BG95,'CRUCE RIESGOS'!$C$10:$D$149,2,FALSE),"")</f>
        <v/>
      </c>
      <c r="BI95" s="12" t="n">
        <v>25.4500000000002</v>
      </c>
      <c r="BJ95" s="12">
        <f>IFERROR(VLOOKUP(BI95,'CRUCE RIESGOS'!$C$10:$D$149,2,FALSE),"")</f>
        <v/>
      </c>
    </row>
    <row r="96">
      <c r="N96" s="12">
        <f>IF(N97&lt;&gt;""," -R","")</f>
        <v/>
      </c>
      <c r="P96" s="12">
        <f>IF(P97&lt;&gt;""," -R","")</f>
        <v/>
      </c>
      <c r="R96" s="12">
        <f>IF(R97&lt;&gt;""," -R","")</f>
        <v/>
      </c>
      <c r="T96" s="12">
        <f>IF(T97&lt;&gt;""," -R","")</f>
        <v/>
      </c>
      <c r="V96" s="12">
        <f>IF(V97&lt;&gt;""," -R","")</f>
        <v/>
      </c>
      <c r="X96" s="12">
        <f>IF(X97&lt;&gt;""," -R","")</f>
        <v/>
      </c>
      <c r="Z96" s="12">
        <f>IF(Z97&lt;&gt;""," -R","")</f>
        <v/>
      </c>
      <c r="AB96" s="12">
        <f>IF(AB97&lt;&gt;""," -R","")</f>
        <v/>
      </c>
      <c r="AD96" s="12">
        <f>IF(AD97&lt;&gt;""," -R","")</f>
        <v/>
      </c>
      <c r="AF96" s="12">
        <f>IF(AF97&lt;&gt;""," -R","")</f>
        <v/>
      </c>
      <c r="AH96" s="12">
        <f>IF(AH97&lt;&gt;""," -R","")</f>
        <v/>
      </c>
      <c r="AJ96" s="12">
        <f>IF(AJ97&lt;&gt;""," -R","")</f>
        <v/>
      </c>
      <c r="AL96" s="12">
        <f>IF(AL97&lt;&gt;""," -R","")</f>
        <v/>
      </c>
      <c r="AN96" s="12">
        <f>IF(AN97&lt;&gt;""," -R","")</f>
        <v/>
      </c>
      <c r="AP96" s="12">
        <f>IF(AP97&lt;&gt;""," -R","")</f>
        <v/>
      </c>
      <c r="AR96" s="12">
        <f>IF(AR97&lt;&gt;""," -R","")</f>
        <v/>
      </c>
      <c r="AT96" s="12">
        <f>IF(AT97&lt;&gt;""," -R","")</f>
        <v/>
      </c>
      <c r="AV96" s="12">
        <f>IF(AV97&lt;&gt;""," -R","")</f>
        <v/>
      </c>
      <c r="AX96" s="12">
        <f>IF(AX97&lt;&gt;""," -R","")</f>
        <v/>
      </c>
      <c r="AZ96" s="12">
        <f>IF(AZ97&lt;&gt;""," -R","")</f>
        <v/>
      </c>
      <c r="BB96" s="12">
        <f>IF(BB97&lt;&gt;""," -R","")</f>
        <v/>
      </c>
      <c r="BD96" s="12">
        <f>IF(BD97&lt;&gt;""," -R","")</f>
        <v/>
      </c>
      <c r="BF96" s="12">
        <f>IF(BF97&lt;&gt;""," -R","")</f>
        <v/>
      </c>
      <c r="BH96" s="12">
        <f>IF(BH97&lt;&gt;""," -R","")</f>
        <v/>
      </c>
      <c r="BJ96" s="12">
        <f>IF(BJ97&lt;&gt;""," -R","")</f>
        <v/>
      </c>
    </row>
    <row r="97">
      <c r="M97" s="12" t="n">
        <v>1.46</v>
      </c>
      <c r="N97" s="12">
        <f>IFERROR(VLOOKUP(M97,'CRUCE RIESGOS'!$C$10:$D$149,2,FALSE),"")</f>
        <v/>
      </c>
      <c r="O97" s="12" t="n">
        <v>2.46000000000001</v>
      </c>
      <c r="P97" s="12">
        <f>IFERROR(VLOOKUP(O97,'CRUCE RIESGOS'!$C$10:$D$149,2,FALSE),"")</f>
        <v/>
      </c>
      <c r="Q97" s="12" t="n">
        <v>3.46000000000002</v>
      </c>
      <c r="R97" s="12">
        <f>IFERROR(VLOOKUP(Q97,'CRUCE RIESGOS'!$C$10:$D$149,2,FALSE),"")</f>
        <v/>
      </c>
      <c r="S97" s="12" t="n">
        <v>4.46000000000003</v>
      </c>
      <c r="T97" s="12">
        <f>IFERROR(VLOOKUP(S97,'CRUCE RIESGOS'!$C$10:$D$149,2,FALSE),"")</f>
        <v/>
      </c>
      <c r="U97" s="12" t="n">
        <v>5.46000000000004</v>
      </c>
      <c r="V97" s="12">
        <f>IFERROR(VLOOKUP(U97,'CRUCE RIESGOS'!$C$10:$D$149,2,FALSE),"")</f>
        <v/>
      </c>
      <c r="W97" s="12" t="n">
        <v>6.46000000000005</v>
      </c>
      <c r="X97" s="12">
        <f>IFERROR(VLOOKUP(W97,'CRUCE RIESGOS'!$C$10:$D$149,2,FALSE),"")</f>
        <v/>
      </c>
      <c r="Y97" s="12" t="n">
        <v>7.46000000000006</v>
      </c>
      <c r="Z97" s="12">
        <f>IFERROR(VLOOKUP(Y97,'CRUCE RIESGOS'!$C$10:$D$149,2,FALSE),"")</f>
        <v/>
      </c>
      <c r="AA97" s="12" t="n">
        <v>8.46000000000007</v>
      </c>
      <c r="AB97" s="12">
        <f>IFERROR(VLOOKUP(AA97,'CRUCE RIESGOS'!$C$10:$D$149,2,FALSE),"")</f>
        <v/>
      </c>
      <c r="AC97" s="12" t="n">
        <v>9.460000000000081</v>
      </c>
      <c r="AD97" s="12">
        <f>IFERROR(VLOOKUP(AC97,'CRUCE RIESGOS'!$C$10:$D$149,2,FALSE),"")</f>
        <v/>
      </c>
      <c r="AE97" s="12" t="n">
        <v>10.4600000000001</v>
      </c>
      <c r="AF97" s="12">
        <f>IFERROR(VLOOKUP(AE97,'CRUCE RIESGOS'!$C$10:$D$149,2,FALSE),"")</f>
        <v/>
      </c>
      <c r="AG97" s="12" t="n">
        <v>11.4600000000001</v>
      </c>
      <c r="AH97" s="12">
        <f>IFERROR(VLOOKUP(AG97,'CRUCE RIESGOS'!$C$10:$D$149,2,FALSE),"")</f>
        <v/>
      </c>
      <c r="AI97" s="12" t="n">
        <v>12.4600000000001</v>
      </c>
      <c r="AJ97" s="12">
        <f>IFERROR(VLOOKUP(AI97,'CRUCE RIESGOS'!$C$10:$D$149,2,FALSE),"")</f>
        <v/>
      </c>
      <c r="AK97" s="12" t="n">
        <v>13.4600000000001</v>
      </c>
      <c r="AL97" s="12">
        <f>IFERROR(VLOOKUP(AK97,'CRUCE RIESGOS'!$C$10:$D$149,2,FALSE),"")</f>
        <v/>
      </c>
      <c r="AM97" s="12" t="n">
        <v>14.4600000000001</v>
      </c>
      <c r="AN97" s="12">
        <f>IFERROR(VLOOKUP(AM97,'CRUCE RIESGOS'!$C$10:$D$149,2,FALSE),"")</f>
        <v/>
      </c>
      <c r="AO97" s="12" t="n">
        <v>15.4600000000001</v>
      </c>
      <c r="AP97" s="12">
        <f>IFERROR(VLOOKUP(AO97,'CRUCE RIESGOS'!$C$10:$D$149,2,FALSE),"")</f>
        <v/>
      </c>
      <c r="AQ97" s="12" t="n">
        <v>16.4600000000002</v>
      </c>
      <c r="AR97" s="12">
        <f>IFERROR(VLOOKUP(AQ97,'CRUCE RIESGOS'!$C$10:$D$149,2,FALSE),"")</f>
        <v/>
      </c>
      <c r="AS97" s="12" t="n">
        <v>17.4600000000002</v>
      </c>
      <c r="AT97" s="12">
        <f>IFERROR(VLOOKUP(AS97,'CRUCE RIESGOS'!$C$10:$D$149,2,FALSE),"")</f>
        <v/>
      </c>
      <c r="AU97" s="12" t="n">
        <v>18.4600000000002</v>
      </c>
      <c r="AV97" s="12">
        <f>IFERROR(VLOOKUP(AU97,'CRUCE RIESGOS'!$C$10:$D$149,2,FALSE),"")</f>
        <v/>
      </c>
      <c r="AW97" s="12" t="n">
        <v>19.4600000000002</v>
      </c>
      <c r="AX97" s="12">
        <f>IFERROR(VLOOKUP(AW97,'CRUCE RIESGOS'!$C$10:$D$149,2,FALSE),"")</f>
        <v/>
      </c>
      <c r="AY97" s="12" t="n">
        <v>20.4600000000002</v>
      </c>
      <c r="AZ97" s="12">
        <f>IFERROR(VLOOKUP(AY97,'CRUCE RIESGOS'!$C$10:$D$149,2,FALSE),"")</f>
        <v/>
      </c>
      <c r="BA97" s="12" t="n">
        <v>21.4600000000002</v>
      </c>
      <c r="BB97" s="12">
        <f>IFERROR(VLOOKUP(BA97,'CRUCE RIESGOS'!$C$10:$D$149,2,FALSE),"")</f>
        <v/>
      </c>
      <c r="BC97" s="12" t="n">
        <v>22.4600000000002</v>
      </c>
      <c r="BD97" s="12">
        <f>IFERROR(VLOOKUP(BC97,'CRUCE RIESGOS'!$C$10:$D$149,2,FALSE),"")</f>
        <v/>
      </c>
      <c r="BE97" s="12" t="n">
        <v>23.4600000000002</v>
      </c>
      <c r="BF97" s="12">
        <f>IFERROR(VLOOKUP(BE97,'CRUCE RIESGOS'!$C$10:$D$149,2,FALSE),"")</f>
        <v/>
      </c>
      <c r="BG97" s="12" t="n">
        <v>24.4600000000002</v>
      </c>
      <c r="BH97" s="12">
        <f>IFERROR(VLOOKUP(BG97,'CRUCE RIESGOS'!$C$10:$D$149,2,FALSE),"")</f>
        <v/>
      </c>
      <c r="BI97" s="12" t="n">
        <v>25.4600000000002</v>
      </c>
      <c r="BJ97" s="12">
        <f>IFERROR(VLOOKUP(BI97,'CRUCE RIESGOS'!$C$10:$D$149,2,FALSE),"")</f>
        <v/>
      </c>
    </row>
    <row r="98">
      <c r="N98" s="12">
        <f>IF(N99&lt;&gt;""," -R","")</f>
        <v/>
      </c>
      <c r="P98" s="12">
        <f>IF(P99&lt;&gt;""," -R","")</f>
        <v/>
      </c>
      <c r="R98" s="12">
        <f>IF(R99&lt;&gt;""," -R","")</f>
        <v/>
      </c>
      <c r="T98" s="12">
        <f>IF(T99&lt;&gt;""," -R","")</f>
        <v/>
      </c>
      <c r="V98" s="12">
        <f>IF(V99&lt;&gt;""," -R","")</f>
        <v/>
      </c>
      <c r="X98" s="12">
        <f>IF(X99&lt;&gt;""," -R","")</f>
        <v/>
      </c>
      <c r="Z98" s="12">
        <f>IF(Z99&lt;&gt;""," -R","")</f>
        <v/>
      </c>
      <c r="AB98" s="12">
        <f>IF(AB99&lt;&gt;""," -R","")</f>
        <v/>
      </c>
      <c r="AD98" s="12">
        <f>IF(AD99&lt;&gt;""," -R","")</f>
        <v/>
      </c>
      <c r="AF98" s="12">
        <f>IF(AF99&lt;&gt;""," -R","")</f>
        <v/>
      </c>
      <c r="AH98" s="12">
        <f>IF(AH99&lt;&gt;""," -R","")</f>
        <v/>
      </c>
      <c r="AJ98" s="12">
        <f>IF(AJ99&lt;&gt;""," -R","")</f>
        <v/>
      </c>
      <c r="AL98" s="12">
        <f>IF(AL99&lt;&gt;""," -R","")</f>
        <v/>
      </c>
      <c r="AN98" s="12">
        <f>IF(AN99&lt;&gt;""," -R","")</f>
        <v/>
      </c>
      <c r="AP98" s="12">
        <f>IF(AP99&lt;&gt;""," -R","")</f>
        <v/>
      </c>
      <c r="AR98" s="12">
        <f>IF(AR99&lt;&gt;""," -R","")</f>
        <v/>
      </c>
      <c r="AT98" s="12">
        <f>IF(AT99&lt;&gt;""," -R","")</f>
        <v/>
      </c>
      <c r="AV98" s="12">
        <f>IF(AV99&lt;&gt;""," -R","")</f>
        <v/>
      </c>
      <c r="AX98" s="12">
        <f>IF(AX99&lt;&gt;""," -R","")</f>
        <v/>
      </c>
      <c r="AZ98" s="12">
        <f>IF(AZ99&lt;&gt;""," -R","")</f>
        <v/>
      </c>
      <c r="BB98" s="12">
        <f>IF(BB99&lt;&gt;""," -R","")</f>
        <v/>
      </c>
      <c r="BD98" s="12">
        <f>IF(BD99&lt;&gt;""," -R","")</f>
        <v/>
      </c>
      <c r="BF98" s="12">
        <f>IF(BF99&lt;&gt;""," -R","")</f>
        <v/>
      </c>
      <c r="BH98" s="12">
        <f>IF(BH99&lt;&gt;""," -R","")</f>
        <v/>
      </c>
      <c r="BJ98" s="12">
        <f>IF(BJ99&lt;&gt;""," -R","")</f>
        <v/>
      </c>
    </row>
    <row r="99">
      <c r="M99" s="12" t="n">
        <v>1.47</v>
      </c>
      <c r="N99" s="12">
        <f>IFERROR(VLOOKUP(M99,'CRUCE RIESGOS'!$C$10:$D$149,2,FALSE),"")</f>
        <v/>
      </c>
      <c r="O99" s="12" t="n">
        <v>2.47000000000001</v>
      </c>
      <c r="P99" s="12">
        <f>IFERROR(VLOOKUP(O99,'CRUCE RIESGOS'!$C$10:$D$149,2,FALSE),"")</f>
        <v/>
      </c>
      <c r="Q99" s="12" t="n">
        <v>3.47000000000002</v>
      </c>
      <c r="R99" s="12">
        <f>IFERROR(VLOOKUP(Q99,'CRUCE RIESGOS'!$C$10:$D$149,2,FALSE),"")</f>
        <v/>
      </c>
      <c r="S99" s="12" t="n">
        <v>4.47000000000003</v>
      </c>
      <c r="T99" s="12">
        <f>IFERROR(VLOOKUP(S99,'CRUCE RIESGOS'!$C$10:$D$149,2,FALSE),"")</f>
        <v/>
      </c>
      <c r="U99" s="12" t="n">
        <v>5.47000000000004</v>
      </c>
      <c r="V99" s="12">
        <f>IFERROR(VLOOKUP(U99,'CRUCE RIESGOS'!$C$10:$D$149,2,FALSE),"")</f>
        <v/>
      </c>
      <c r="W99" s="12" t="n">
        <v>6.47000000000005</v>
      </c>
      <c r="X99" s="12">
        <f>IFERROR(VLOOKUP(W99,'CRUCE RIESGOS'!$C$10:$D$149,2,FALSE),"")</f>
        <v/>
      </c>
      <c r="Y99" s="12" t="n">
        <v>7.47000000000006</v>
      </c>
      <c r="Z99" s="12">
        <f>IFERROR(VLOOKUP(Y99,'CRUCE RIESGOS'!$C$10:$D$149,2,FALSE),"")</f>
        <v/>
      </c>
      <c r="AA99" s="12" t="n">
        <v>8.47000000000007</v>
      </c>
      <c r="AB99" s="12">
        <f>IFERROR(VLOOKUP(AA99,'CRUCE RIESGOS'!$C$10:$D$149,2,FALSE),"")</f>
        <v/>
      </c>
      <c r="AC99" s="12" t="n">
        <v>9.470000000000081</v>
      </c>
      <c r="AD99" s="12">
        <f>IFERROR(VLOOKUP(AC99,'CRUCE RIESGOS'!$C$10:$D$149,2,FALSE),"")</f>
        <v/>
      </c>
      <c r="AE99" s="12" t="n">
        <v>10.4700000000001</v>
      </c>
      <c r="AF99" s="12">
        <f>IFERROR(VLOOKUP(AE99,'CRUCE RIESGOS'!$C$10:$D$149,2,FALSE),"")</f>
        <v/>
      </c>
      <c r="AG99" s="12" t="n">
        <v>11.4700000000001</v>
      </c>
      <c r="AH99" s="12">
        <f>IFERROR(VLOOKUP(AG99,'CRUCE RIESGOS'!$C$10:$D$149,2,FALSE),"")</f>
        <v/>
      </c>
      <c r="AI99" s="12" t="n">
        <v>12.4700000000001</v>
      </c>
      <c r="AJ99" s="12">
        <f>IFERROR(VLOOKUP(AI99,'CRUCE RIESGOS'!$C$10:$D$149,2,FALSE),"")</f>
        <v/>
      </c>
      <c r="AK99" s="12" t="n">
        <v>13.4700000000001</v>
      </c>
      <c r="AL99" s="12">
        <f>IFERROR(VLOOKUP(AK99,'CRUCE RIESGOS'!$C$10:$D$149,2,FALSE),"")</f>
        <v/>
      </c>
      <c r="AM99" s="12" t="n">
        <v>14.4700000000001</v>
      </c>
      <c r="AN99" s="12">
        <f>IFERROR(VLOOKUP(AM99,'CRUCE RIESGOS'!$C$10:$D$149,2,FALSE),"")</f>
        <v/>
      </c>
      <c r="AO99" s="12" t="n">
        <v>15.4700000000001</v>
      </c>
      <c r="AP99" s="12">
        <f>IFERROR(VLOOKUP(AO99,'CRUCE RIESGOS'!$C$10:$D$149,2,FALSE),"")</f>
        <v/>
      </c>
      <c r="AQ99" s="12" t="n">
        <v>16.4700000000001</v>
      </c>
      <c r="AR99" s="12">
        <f>IFERROR(VLOOKUP(AQ99,'CRUCE RIESGOS'!$C$10:$D$149,2,FALSE),"")</f>
        <v/>
      </c>
      <c r="AS99" s="12" t="n">
        <v>17.4700000000002</v>
      </c>
      <c r="AT99" s="12">
        <f>IFERROR(VLOOKUP(AS99,'CRUCE RIESGOS'!$C$10:$D$149,2,FALSE),"")</f>
        <v/>
      </c>
      <c r="AU99" s="12" t="n">
        <v>18.4700000000002</v>
      </c>
      <c r="AV99" s="12">
        <f>IFERROR(VLOOKUP(AU99,'CRUCE RIESGOS'!$C$10:$D$149,2,FALSE),"")</f>
        <v/>
      </c>
      <c r="AW99" s="12" t="n">
        <v>19.4700000000002</v>
      </c>
      <c r="AX99" s="12">
        <f>IFERROR(VLOOKUP(AW99,'CRUCE RIESGOS'!$C$10:$D$149,2,FALSE),"")</f>
        <v/>
      </c>
      <c r="AY99" s="12" t="n">
        <v>20.4700000000002</v>
      </c>
      <c r="AZ99" s="12">
        <f>IFERROR(VLOOKUP(AY99,'CRUCE RIESGOS'!$C$10:$D$149,2,FALSE),"")</f>
        <v/>
      </c>
      <c r="BA99" s="12" t="n">
        <v>21.4700000000002</v>
      </c>
      <c r="BB99" s="12">
        <f>IFERROR(VLOOKUP(BA99,'CRUCE RIESGOS'!$C$10:$D$149,2,FALSE),"")</f>
        <v/>
      </c>
      <c r="BC99" s="12" t="n">
        <v>22.4700000000002</v>
      </c>
      <c r="BD99" s="12">
        <f>IFERROR(VLOOKUP(BC99,'CRUCE RIESGOS'!$C$10:$D$149,2,FALSE),"")</f>
        <v/>
      </c>
      <c r="BE99" s="12" t="n">
        <v>23.4700000000002</v>
      </c>
      <c r="BF99" s="12">
        <f>IFERROR(VLOOKUP(BE99,'CRUCE RIESGOS'!$C$10:$D$149,2,FALSE),"")</f>
        <v/>
      </c>
      <c r="BG99" s="12" t="n">
        <v>24.4700000000002</v>
      </c>
      <c r="BH99" s="12">
        <f>IFERROR(VLOOKUP(BG99,'CRUCE RIESGOS'!$C$10:$D$149,2,FALSE),"")</f>
        <v/>
      </c>
      <c r="BI99" s="12" t="n">
        <v>25.4700000000002</v>
      </c>
      <c r="BJ99" s="12">
        <f>IFERROR(VLOOKUP(BI99,'CRUCE RIESGOS'!$C$10:$D$149,2,FALSE),"")</f>
        <v/>
      </c>
    </row>
    <row r="100">
      <c r="N100" s="12">
        <f>IF(N101&lt;&gt;""," -R","")</f>
        <v/>
      </c>
      <c r="P100" s="12">
        <f>IF(P101&lt;&gt;""," -R","")</f>
        <v/>
      </c>
      <c r="R100" s="12">
        <f>IF(R101&lt;&gt;""," -R","")</f>
        <v/>
      </c>
      <c r="T100" s="12">
        <f>IF(T101&lt;&gt;""," -R","")</f>
        <v/>
      </c>
      <c r="V100" s="12">
        <f>IF(V101&lt;&gt;""," -R","")</f>
        <v/>
      </c>
      <c r="X100" s="12">
        <f>IF(X101&lt;&gt;""," -R","")</f>
        <v/>
      </c>
      <c r="Z100" s="12">
        <f>IF(Z101&lt;&gt;""," -R","")</f>
        <v/>
      </c>
      <c r="AB100" s="12">
        <f>IF(AB101&lt;&gt;""," -R","")</f>
        <v/>
      </c>
      <c r="AD100" s="12">
        <f>IF(AD101&lt;&gt;""," -R","")</f>
        <v/>
      </c>
      <c r="AF100" s="12">
        <f>IF(AF101&lt;&gt;""," -R","")</f>
        <v/>
      </c>
      <c r="AH100" s="12">
        <f>IF(AH101&lt;&gt;""," -R","")</f>
        <v/>
      </c>
      <c r="AJ100" s="12">
        <f>IF(AJ101&lt;&gt;""," -R","")</f>
        <v/>
      </c>
      <c r="AL100" s="12">
        <f>IF(AL101&lt;&gt;""," -R","")</f>
        <v/>
      </c>
      <c r="AN100" s="12">
        <f>IF(AN101&lt;&gt;""," -R","")</f>
        <v/>
      </c>
      <c r="AP100" s="12">
        <f>IF(AP101&lt;&gt;""," -R","")</f>
        <v/>
      </c>
      <c r="AR100" s="12">
        <f>IF(AR101&lt;&gt;""," -R","")</f>
        <v/>
      </c>
      <c r="AT100" s="12">
        <f>IF(AT101&lt;&gt;""," -R","")</f>
        <v/>
      </c>
      <c r="AV100" s="12">
        <f>IF(AV101&lt;&gt;""," -R","")</f>
        <v/>
      </c>
      <c r="AX100" s="12">
        <f>IF(AX101&lt;&gt;""," -R","")</f>
        <v/>
      </c>
      <c r="AZ100" s="12">
        <f>IF(AZ101&lt;&gt;""," -R","")</f>
        <v/>
      </c>
      <c r="BB100" s="12">
        <f>IF(BB101&lt;&gt;""," -R","")</f>
        <v/>
      </c>
      <c r="BD100" s="12">
        <f>IF(BD101&lt;&gt;""," -R","")</f>
        <v/>
      </c>
      <c r="BF100" s="12">
        <f>IF(BF101&lt;&gt;""," -R","")</f>
        <v/>
      </c>
      <c r="BH100" s="12">
        <f>IF(BH101&lt;&gt;""," -R","")</f>
        <v/>
      </c>
      <c r="BJ100" s="12">
        <f>IF(BJ101&lt;&gt;""," -R","")</f>
        <v/>
      </c>
    </row>
    <row r="101">
      <c r="M101" s="12" t="n">
        <v>1.48</v>
      </c>
      <c r="N101" s="12">
        <f>IFERROR(VLOOKUP(M101,'CRUCE RIESGOS'!$C$10:$D$149,2,FALSE),"")</f>
        <v/>
      </c>
      <c r="O101" s="12" t="n">
        <v>2.48000000000001</v>
      </c>
      <c r="P101" s="12">
        <f>IFERROR(VLOOKUP(O101,'CRUCE RIESGOS'!$C$10:$D$149,2,FALSE),"")</f>
        <v/>
      </c>
      <c r="Q101" s="12" t="n">
        <v>3.48000000000002</v>
      </c>
      <c r="R101" s="12">
        <f>IFERROR(VLOOKUP(Q101,'CRUCE RIESGOS'!$C$10:$D$149,2,FALSE),"")</f>
        <v/>
      </c>
      <c r="S101" s="12" t="n">
        <v>4.48000000000003</v>
      </c>
      <c r="T101" s="12">
        <f>IFERROR(VLOOKUP(S101,'CRUCE RIESGOS'!$C$10:$D$149,2,FALSE),"")</f>
        <v/>
      </c>
      <c r="U101" s="12" t="n">
        <v>5.48000000000004</v>
      </c>
      <c r="V101" s="12">
        <f>IFERROR(VLOOKUP(U101,'CRUCE RIESGOS'!$C$10:$D$149,2,FALSE),"")</f>
        <v/>
      </c>
      <c r="W101" s="12" t="n">
        <v>6.48000000000005</v>
      </c>
      <c r="X101" s="12">
        <f>IFERROR(VLOOKUP(W101,'CRUCE RIESGOS'!$C$10:$D$149,2,FALSE),"")</f>
        <v/>
      </c>
      <c r="Y101" s="12" t="n">
        <v>7.48000000000006</v>
      </c>
      <c r="Z101" s="12">
        <f>IFERROR(VLOOKUP(Y101,'CRUCE RIESGOS'!$C$10:$D$149,2,FALSE),"")</f>
        <v/>
      </c>
      <c r="AA101" s="12" t="n">
        <v>8.48000000000007</v>
      </c>
      <c r="AB101" s="12">
        <f>IFERROR(VLOOKUP(AA101,'CRUCE RIESGOS'!$C$10:$D$149,2,FALSE),"")</f>
        <v/>
      </c>
      <c r="AC101" s="12" t="n">
        <v>9.48000000000008</v>
      </c>
      <c r="AD101" s="12">
        <f>IFERROR(VLOOKUP(AC101,'CRUCE RIESGOS'!$C$10:$D$149,2,FALSE),"")</f>
        <v/>
      </c>
      <c r="AE101" s="12" t="n">
        <v>10.4800000000001</v>
      </c>
      <c r="AF101" s="12">
        <f>IFERROR(VLOOKUP(AE101,'CRUCE RIESGOS'!$C$10:$D$149,2,FALSE),"")</f>
        <v/>
      </c>
      <c r="AG101" s="12" t="n">
        <v>11.4800000000001</v>
      </c>
      <c r="AH101" s="12">
        <f>IFERROR(VLOOKUP(AG101,'CRUCE RIESGOS'!$C$10:$D$149,2,FALSE),"")</f>
        <v/>
      </c>
      <c r="AI101" s="12" t="n">
        <v>12.4800000000001</v>
      </c>
      <c r="AJ101" s="12">
        <f>IFERROR(VLOOKUP(AI101,'CRUCE RIESGOS'!$C$10:$D$149,2,FALSE),"")</f>
        <v/>
      </c>
      <c r="AK101" s="12" t="n">
        <v>13.4800000000001</v>
      </c>
      <c r="AL101" s="12">
        <f>IFERROR(VLOOKUP(AK101,'CRUCE RIESGOS'!$C$10:$D$149,2,FALSE),"")</f>
        <v/>
      </c>
      <c r="AM101" s="12" t="n">
        <v>14.4800000000001</v>
      </c>
      <c r="AN101" s="12">
        <f>IFERROR(VLOOKUP(AM101,'CRUCE RIESGOS'!$C$10:$D$149,2,FALSE),"")</f>
        <v/>
      </c>
      <c r="AO101" s="12" t="n">
        <v>15.4800000000001</v>
      </c>
      <c r="AP101" s="12">
        <f>IFERROR(VLOOKUP(AO101,'CRUCE RIESGOS'!$C$10:$D$149,2,FALSE),"")</f>
        <v/>
      </c>
      <c r="AQ101" s="12" t="n">
        <v>16.4800000000002</v>
      </c>
      <c r="AR101" s="12">
        <f>IFERROR(VLOOKUP(AQ101,'CRUCE RIESGOS'!$C$10:$D$149,2,FALSE),"")</f>
        <v/>
      </c>
      <c r="AS101" s="12" t="n">
        <v>17.4800000000002</v>
      </c>
      <c r="AT101" s="12">
        <f>IFERROR(VLOOKUP(AS101,'CRUCE RIESGOS'!$C$10:$D$149,2,FALSE),"")</f>
        <v/>
      </c>
      <c r="AU101" s="12" t="n">
        <v>18.4800000000002</v>
      </c>
      <c r="AV101" s="12">
        <f>IFERROR(VLOOKUP(AU101,'CRUCE RIESGOS'!$C$10:$D$149,2,FALSE),"")</f>
        <v/>
      </c>
      <c r="AW101" s="12" t="n">
        <v>19.4800000000002</v>
      </c>
      <c r="AX101" s="12">
        <f>IFERROR(VLOOKUP(AW101,'CRUCE RIESGOS'!$C$10:$D$149,2,FALSE),"")</f>
        <v/>
      </c>
      <c r="AY101" s="12" t="n">
        <v>20.4800000000002</v>
      </c>
      <c r="AZ101" s="12">
        <f>IFERROR(VLOOKUP(AY101,'CRUCE RIESGOS'!$C$10:$D$149,2,FALSE),"")</f>
        <v/>
      </c>
      <c r="BA101" s="12" t="n">
        <v>21.4800000000002</v>
      </c>
      <c r="BB101" s="12">
        <f>IFERROR(VLOOKUP(BA101,'CRUCE RIESGOS'!$C$10:$D$149,2,FALSE),"")</f>
        <v/>
      </c>
      <c r="BC101" s="12" t="n">
        <v>22.4800000000002</v>
      </c>
      <c r="BD101" s="12">
        <f>IFERROR(VLOOKUP(BC101,'CRUCE RIESGOS'!$C$10:$D$149,2,FALSE),"")</f>
        <v/>
      </c>
      <c r="BE101" s="12" t="n">
        <v>23.4800000000002</v>
      </c>
      <c r="BF101" s="12">
        <f>IFERROR(VLOOKUP(BE101,'CRUCE RIESGOS'!$C$10:$D$149,2,FALSE),"")</f>
        <v/>
      </c>
      <c r="BG101" s="12" t="n">
        <v>24.4800000000002</v>
      </c>
      <c r="BH101" s="12">
        <f>IFERROR(VLOOKUP(BG101,'CRUCE RIESGOS'!$C$10:$D$149,2,FALSE),"")</f>
        <v/>
      </c>
      <c r="BI101" s="12" t="n">
        <v>25.4800000000002</v>
      </c>
      <c r="BJ101" s="12">
        <f>IFERROR(VLOOKUP(BI101,'CRUCE RIESGOS'!$C$10:$D$149,2,FALSE),"")</f>
        <v/>
      </c>
    </row>
    <row r="102">
      <c r="N102" s="12">
        <f>IF(N103&lt;&gt;""," -R","")</f>
        <v/>
      </c>
      <c r="P102" s="12">
        <f>IF(P103&lt;&gt;""," -R","")</f>
        <v/>
      </c>
      <c r="R102" s="12">
        <f>IF(R103&lt;&gt;""," -R","")</f>
        <v/>
      </c>
      <c r="T102" s="12">
        <f>IF(T103&lt;&gt;""," -R","")</f>
        <v/>
      </c>
      <c r="V102" s="12">
        <f>IF(V103&lt;&gt;""," -R","")</f>
        <v/>
      </c>
      <c r="X102" s="12">
        <f>IF(X103&lt;&gt;""," -R","")</f>
        <v/>
      </c>
      <c r="Z102" s="12">
        <f>IF(Z103&lt;&gt;""," -R","")</f>
        <v/>
      </c>
      <c r="AB102" s="12">
        <f>IF(AB103&lt;&gt;""," -R","")</f>
        <v/>
      </c>
      <c r="AD102" s="12">
        <f>IF(AD103&lt;&gt;""," -R","")</f>
        <v/>
      </c>
      <c r="AF102" s="12">
        <f>IF(AF103&lt;&gt;""," -R","")</f>
        <v/>
      </c>
      <c r="AH102" s="12">
        <f>IF(AH103&lt;&gt;""," -R","")</f>
        <v/>
      </c>
      <c r="AJ102" s="12">
        <f>IF(AJ103&lt;&gt;""," -R","")</f>
        <v/>
      </c>
      <c r="AL102" s="12">
        <f>IF(AL103&lt;&gt;""," -R","")</f>
        <v/>
      </c>
      <c r="AN102" s="12">
        <f>IF(AN103&lt;&gt;""," -R","")</f>
        <v/>
      </c>
      <c r="AP102" s="12">
        <f>IF(AP103&lt;&gt;""," -R","")</f>
        <v/>
      </c>
      <c r="AR102" s="12">
        <f>IF(AR103&lt;&gt;""," -R","")</f>
        <v/>
      </c>
      <c r="AT102" s="12">
        <f>IF(AT103&lt;&gt;""," -R","")</f>
        <v/>
      </c>
      <c r="AV102" s="12">
        <f>IF(AV103&lt;&gt;""," -R","")</f>
        <v/>
      </c>
      <c r="AX102" s="12">
        <f>IF(AX103&lt;&gt;""," -R","")</f>
        <v/>
      </c>
      <c r="AZ102" s="12">
        <f>IF(AZ103&lt;&gt;""," -R","")</f>
        <v/>
      </c>
      <c r="BB102" s="12">
        <f>IF(BB103&lt;&gt;""," -R","")</f>
        <v/>
      </c>
      <c r="BD102" s="12">
        <f>IF(BD103&lt;&gt;""," -R","")</f>
        <v/>
      </c>
      <c r="BF102" s="12">
        <f>IF(BF103&lt;&gt;""," -R","")</f>
        <v/>
      </c>
      <c r="BH102" s="12">
        <f>IF(BH103&lt;&gt;""," -R","")</f>
        <v/>
      </c>
      <c r="BJ102" s="12">
        <f>IF(BJ103&lt;&gt;""," -R","")</f>
        <v/>
      </c>
    </row>
    <row r="103">
      <c r="M103" s="12" t="n">
        <v>1.49</v>
      </c>
      <c r="N103" s="12">
        <f>IFERROR(VLOOKUP(M103,'CRUCE RIESGOS'!$C$10:$D$149,2,FALSE),"")</f>
        <v/>
      </c>
      <c r="O103" s="12" t="n">
        <v>2.49000000000001</v>
      </c>
      <c r="P103" s="12">
        <f>IFERROR(VLOOKUP(O103,'CRUCE RIESGOS'!$C$10:$D$149,2,FALSE),"")</f>
        <v/>
      </c>
      <c r="Q103" s="12" t="n">
        <v>3.49000000000002</v>
      </c>
      <c r="R103" s="12">
        <f>IFERROR(VLOOKUP(Q103,'CRUCE RIESGOS'!$C$10:$D$149,2,FALSE),"")</f>
        <v/>
      </c>
      <c r="S103" s="12" t="n">
        <v>4.49000000000003</v>
      </c>
      <c r="T103" s="12">
        <f>IFERROR(VLOOKUP(S103,'CRUCE RIESGOS'!$C$10:$D$149,2,FALSE),"")</f>
        <v/>
      </c>
      <c r="U103" s="12" t="n">
        <v>5.49000000000004</v>
      </c>
      <c r="V103" s="12">
        <f>IFERROR(VLOOKUP(U103,'CRUCE RIESGOS'!$C$10:$D$149,2,FALSE),"")</f>
        <v/>
      </c>
      <c r="W103" s="12" t="n">
        <v>6.49000000000005</v>
      </c>
      <c r="X103" s="12">
        <f>IFERROR(VLOOKUP(W103,'CRUCE RIESGOS'!$C$10:$D$149,2,FALSE),"")</f>
        <v/>
      </c>
      <c r="Y103" s="12" t="n">
        <v>7.49000000000006</v>
      </c>
      <c r="Z103" s="12">
        <f>IFERROR(VLOOKUP(Y103,'CRUCE RIESGOS'!$C$10:$D$149,2,FALSE),"")</f>
        <v/>
      </c>
      <c r="AA103" s="12" t="n">
        <v>8.490000000000069</v>
      </c>
      <c r="AB103" s="12">
        <f>IFERROR(VLOOKUP(AA103,'CRUCE RIESGOS'!$C$10:$D$149,2,FALSE),"")</f>
        <v/>
      </c>
      <c r="AC103" s="12" t="n">
        <v>9.49000000000008</v>
      </c>
      <c r="AD103" s="12">
        <f>IFERROR(VLOOKUP(AC103,'CRUCE RIESGOS'!$C$10:$D$149,2,FALSE),"")</f>
        <v/>
      </c>
      <c r="AE103" s="12" t="n">
        <v>10.4900000000001</v>
      </c>
      <c r="AF103" s="12">
        <f>IFERROR(VLOOKUP(AE103,'CRUCE RIESGOS'!$C$10:$D$149,2,FALSE),"")</f>
        <v/>
      </c>
      <c r="AG103" s="12" t="n">
        <v>11.4900000000001</v>
      </c>
      <c r="AH103" s="12">
        <f>IFERROR(VLOOKUP(AG103,'CRUCE RIESGOS'!$C$10:$D$149,2,FALSE),"")</f>
        <v/>
      </c>
      <c r="AI103" s="12" t="n">
        <v>12.4900000000001</v>
      </c>
      <c r="AJ103" s="12">
        <f>IFERROR(VLOOKUP(AI103,'CRUCE RIESGOS'!$C$10:$D$149,2,FALSE),"")</f>
        <v/>
      </c>
      <c r="AK103" s="12" t="n">
        <v>13.4900000000001</v>
      </c>
      <c r="AL103" s="12">
        <f>IFERROR(VLOOKUP(AK103,'CRUCE RIESGOS'!$C$10:$D$149,2,FALSE),"")</f>
        <v/>
      </c>
      <c r="AM103" s="12" t="n">
        <v>14.4900000000001</v>
      </c>
      <c r="AN103" s="12">
        <f>IFERROR(VLOOKUP(AM103,'CRUCE RIESGOS'!$C$10:$D$149,2,FALSE),"")</f>
        <v/>
      </c>
      <c r="AO103" s="12" t="n">
        <v>15.4900000000001</v>
      </c>
      <c r="AP103" s="12">
        <f>IFERROR(VLOOKUP(AO103,'CRUCE RIESGOS'!$C$10:$D$149,2,FALSE),"")</f>
        <v/>
      </c>
      <c r="AQ103" s="12" t="n">
        <v>16.4900000000001</v>
      </c>
      <c r="AR103" s="12">
        <f>IFERROR(VLOOKUP(AQ103,'CRUCE RIESGOS'!$C$10:$D$149,2,FALSE),"")</f>
        <v/>
      </c>
      <c r="AS103" s="12" t="n">
        <v>17.4900000000002</v>
      </c>
      <c r="AT103" s="12">
        <f>IFERROR(VLOOKUP(AS103,'CRUCE RIESGOS'!$C$10:$D$149,2,FALSE),"")</f>
        <v/>
      </c>
      <c r="AU103" s="12" t="n">
        <v>18.4900000000002</v>
      </c>
      <c r="AV103" s="12">
        <f>IFERROR(VLOOKUP(AU103,'CRUCE RIESGOS'!$C$10:$D$149,2,FALSE),"")</f>
        <v/>
      </c>
      <c r="AW103" s="12" t="n">
        <v>19.4900000000002</v>
      </c>
      <c r="AX103" s="12">
        <f>IFERROR(VLOOKUP(AW103,'CRUCE RIESGOS'!$C$10:$D$149,2,FALSE),"")</f>
        <v/>
      </c>
      <c r="AY103" s="12" t="n">
        <v>20.4900000000002</v>
      </c>
      <c r="AZ103" s="12">
        <f>IFERROR(VLOOKUP(AY103,'CRUCE RIESGOS'!$C$10:$D$149,2,FALSE),"")</f>
        <v/>
      </c>
      <c r="BA103" s="12" t="n">
        <v>21.4900000000002</v>
      </c>
      <c r="BB103" s="12">
        <f>IFERROR(VLOOKUP(BA103,'CRUCE RIESGOS'!$C$10:$D$149,2,FALSE),"")</f>
        <v/>
      </c>
      <c r="BC103" s="12" t="n">
        <v>22.4900000000002</v>
      </c>
      <c r="BD103" s="12">
        <f>IFERROR(VLOOKUP(BC103,'CRUCE RIESGOS'!$C$10:$D$149,2,FALSE),"")</f>
        <v/>
      </c>
      <c r="BE103" s="12" t="n">
        <v>23.4900000000002</v>
      </c>
      <c r="BF103" s="12">
        <f>IFERROR(VLOOKUP(BE103,'CRUCE RIESGOS'!$C$10:$D$149,2,FALSE),"")</f>
        <v/>
      </c>
      <c r="BG103" s="12" t="n">
        <v>24.4900000000002</v>
      </c>
      <c r="BH103" s="12">
        <f>IFERROR(VLOOKUP(BG103,'CRUCE RIESGOS'!$C$10:$D$149,2,FALSE),"")</f>
        <v/>
      </c>
      <c r="BI103" s="12" t="n">
        <v>25.4900000000002</v>
      </c>
      <c r="BJ103" s="12">
        <f>IFERROR(VLOOKUP(BI103,'CRUCE RIESGOS'!$C$10:$D$149,2,FALSE),"")</f>
        <v/>
      </c>
    </row>
    <row r="104">
      <c r="N104" s="12">
        <f>IF(N105&lt;&gt;""," -R","")</f>
        <v/>
      </c>
      <c r="P104" s="12">
        <f>IF(P105&lt;&gt;""," -R","")</f>
        <v/>
      </c>
      <c r="R104" s="12">
        <f>IF(R105&lt;&gt;""," -R","")</f>
        <v/>
      </c>
      <c r="T104" s="12">
        <f>IF(T105&lt;&gt;""," -R","")</f>
        <v/>
      </c>
      <c r="V104" s="12">
        <f>IF(V105&lt;&gt;""," -R","")</f>
        <v/>
      </c>
      <c r="X104" s="12">
        <f>IF(X105&lt;&gt;""," -R","")</f>
        <v/>
      </c>
      <c r="Z104" s="12">
        <f>IF(Z105&lt;&gt;""," -R","")</f>
        <v/>
      </c>
      <c r="AB104" s="12">
        <f>IF(AB105&lt;&gt;""," -R","")</f>
        <v/>
      </c>
      <c r="AD104" s="12">
        <f>IF(AD105&lt;&gt;""," -R","")</f>
        <v/>
      </c>
      <c r="AF104" s="12">
        <f>IF(AF105&lt;&gt;""," -R","")</f>
        <v/>
      </c>
      <c r="AH104" s="12">
        <f>IF(AH105&lt;&gt;""," -R","")</f>
        <v/>
      </c>
      <c r="AJ104" s="12">
        <f>IF(AJ105&lt;&gt;""," -R","")</f>
        <v/>
      </c>
      <c r="AL104" s="12">
        <f>IF(AL105&lt;&gt;""," -R","")</f>
        <v/>
      </c>
      <c r="AN104" s="12">
        <f>IF(AN105&lt;&gt;""," -R","")</f>
        <v/>
      </c>
      <c r="AP104" s="12">
        <f>IF(AP105&lt;&gt;""," -R","")</f>
        <v/>
      </c>
      <c r="AR104" s="12">
        <f>IF(AR105&lt;&gt;""," -R","")</f>
        <v/>
      </c>
      <c r="AT104" s="12">
        <f>IF(AT105&lt;&gt;""," -R","")</f>
        <v/>
      </c>
      <c r="AV104" s="12">
        <f>IF(AV105&lt;&gt;""," -R","")</f>
        <v/>
      </c>
      <c r="AX104" s="12">
        <f>IF(AX105&lt;&gt;""," -R","")</f>
        <v/>
      </c>
      <c r="AZ104" s="12">
        <f>IF(AZ105&lt;&gt;""," -R","")</f>
        <v/>
      </c>
      <c r="BB104" s="12">
        <f>IF(BB105&lt;&gt;""," -R","")</f>
        <v/>
      </c>
      <c r="BD104" s="12">
        <f>IF(BD105&lt;&gt;""," -R","")</f>
        <v/>
      </c>
      <c r="BF104" s="12">
        <f>IF(BF105&lt;&gt;""," -R","")</f>
        <v/>
      </c>
      <c r="BH104" s="12">
        <f>IF(BH105&lt;&gt;""," -R","")</f>
        <v/>
      </c>
      <c r="BJ104" s="12">
        <f>IF(BJ105&lt;&gt;""," -R","")</f>
        <v/>
      </c>
    </row>
    <row r="105">
      <c r="M105" s="12" t="n">
        <v>1.5</v>
      </c>
      <c r="N105" s="12">
        <f>IFERROR(VLOOKUP(M105,'CRUCE RIESGOS'!$C$10:$D$149,2,FALSE),"")</f>
        <v/>
      </c>
      <c r="O105" s="12" t="n">
        <v>2.50000000000001</v>
      </c>
      <c r="P105" s="12">
        <f>IFERROR(VLOOKUP(O105,'CRUCE RIESGOS'!$C$10:$D$149,2,FALSE),"")</f>
        <v/>
      </c>
      <c r="Q105" s="12" t="n">
        <v>3.50000000000002</v>
      </c>
      <c r="R105" s="12">
        <f>IFERROR(VLOOKUP(Q105,'CRUCE RIESGOS'!$C$10:$D$149,2,FALSE),"")</f>
        <v/>
      </c>
      <c r="S105" s="12" t="n">
        <v>4.50000000000003</v>
      </c>
      <c r="T105" s="12">
        <f>IFERROR(VLOOKUP(S105,'CRUCE RIESGOS'!$C$10:$D$149,2,FALSE),"")</f>
        <v/>
      </c>
      <c r="U105" s="12" t="n">
        <v>5.50000000000004</v>
      </c>
      <c r="V105" s="12">
        <f>IFERROR(VLOOKUP(U105,'CRUCE RIESGOS'!$C$10:$D$149,2,FALSE),"")</f>
        <v/>
      </c>
      <c r="W105" s="12" t="n">
        <v>6.50000000000005</v>
      </c>
      <c r="X105" s="12">
        <f>IFERROR(VLOOKUP(W105,'CRUCE RIESGOS'!$C$10:$D$149,2,FALSE),"")</f>
        <v/>
      </c>
      <c r="Y105" s="12" t="n">
        <v>7.50000000000006</v>
      </c>
      <c r="Z105" s="12">
        <f>IFERROR(VLOOKUP(Y105,'CRUCE RIESGOS'!$C$10:$D$149,2,FALSE),"")</f>
        <v/>
      </c>
      <c r="AA105" s="12" t="n">
        <v>8.500000000000069</v>
      </c>
      <c r="AB105" s="12">
        <f>IFERROR(VLOOKUP(AA105,'CRUCE RIESGOS'!$C$10:$D$149,2,FALSE),"")</f>
        <v/>
      </c>
      <c r="AC105" s="12" t="n">
        <v>9.50000000000008</v>
      </c>
      <c r="AD105" s="12">
        <f>IFERROR(VLOOKUP(AC105,'CRUCE RIESGOS'!$C$10:$D$149,2,FALSE),"")</f>
        <v/>
      </c>
      <c r="AE105" s="12" t="n">
        <v>10.5000000000001</v>
      </c>
      <c r="AF105" s="12">
        <f>IFERROR(VLOOKUP(AE105,'CRUCE RIESGOS'!$C$10:$D$149,2,FALSE),"")</f>
        <v/>
      </c>
      <c r="AG105" s="12" t="n">
        <v>11.5000000000001</v>
      </c>
      <c r="AH105" s="12">
        <f>IFERROR(VLOOKUP(AG105,'CRUCE RIESGOS'!$C$10:$D$149,2,FALSE),"")</f>
        <v/>
      </c>
      <c r="AI105" s="12" t="n">
        <v>12.5000000000001</v>
      </c>
      <c r="AJ105" s="12">
        <f>IFERROR(VLOOKUP(AI105,'CRUCE RIESGOS'!$C$10:$D$149,2,FALSE),"")</f>
        <v/>
      </c>
      <c r="AK105" s="12" t="n">
        <v>13.5000000000001</v>
      </c>
      <c r="AL105" s="12">
        <f>IFERROR(VLOOKUP(AK105,'CRUCE RIESGOS'!$C$10:$D$149,2,FALSE),"")</f>
        <v/>
      </c>
      <c r="AM105" s="12" t="n">
        <v>14.5000000000001</v>
      </c>
      <c r="AN105" s="12">
        <f>IFERROR(VLOOKUP(AM105,'CRUCE RIESGOS'!$C$10:$D$149,2,FALSE),"")</f>
        <v/>
      </c>
      <c r="AO105" s="12" t="n">
        <v>15.5000000000001</v>
      </c>
      <c r="AP105" s="12">
        <f>IFERROR(VLOOKUP(AO105,'CRUCE RIESGOS'!$C$10:$D$149,2,FALSE),"")</f>
        <v/>
      </c>
      <c r="AQ105" s="12" t="n">
        <v>16.5000000000002</v>
      </c>
      <c r="AR105" s="12">
        <f>IFERROR(VLOOKUP(AQ105,'CRUCE RIESGOS'!$C$10:$D$149,2,FALSE),"")</f>
        <v/>
      </c>
      <c r="AS105" s="12" t="n">
        <v>17.5000000000002</v>
      </c>
      <c r="AT105" s="12">
        <f>IFERROR(VLOOKUP(AS105,'CRUCE RIESGOS'!$C$10:$D$149,2,FALSE),"")</f>
        <v/>
      </c>
      <c r="AU105" s="12" t="n">
        <v>18.5000000000002</v>
      </c>
      <c r="AV105" s="12">
        <f>IFERROR(VLOOKUP(AU105,'CRUCE RIESGOS'!$C$10:$D$149,2,FALSE),"")</f>
        <v/>
      </c>
      <c r="AW105" s="12" t="n">
        <v>19.5000000000002</v>
      </c>
      <c r="AX105" s="12">
        <f>IFERROR(VLOOKUP(AW105,'CRUCE RIESGOS'!$C$10:$D$149,2,FALSE),"")</f>
        <v/>
      </c>
      <c r="AY105" s="12" t="n">
        <v>20.5000000000002</v>
      </c>
      <c r="AZ105" s="12">
        <f>IFERROR(VLOOKUP(AY105,'CRUCE RIESGOS'!$C$10:$D$149,2,FALSE),"")</f>
        <v/>
      </c>
      <c r="BA105" s="12" t="n">
        <v>21.5000000000002</v>
      </c>
      <c r="BB105" s="12">
        <f>IFERROR(VLOOKUP(BA105,'CRUCE RIESGOS'!$C$10:$D$149,2,FALSE),"")</f>
        <v/>
      </c>
      <c r="BC105" s="12" t="n">
        <v>22.5000000000002</v>
      </c>
      <c r="BD105" s="12">
        <f>IFERROR(VLOOKUP(BC105,'CRUCE RIESGOS'!$C$10:$D$149,2,FALSE),"")</f>
        <v/>
      </c>
      <c r="BE105" s="12" t="n">
        <v>23.5000000000002</v>
      </c>
      <c r="BF105" s="12">
        <f>IFERROR(VLOOKUP(BE105,'CRUCE RIESGOS'!$C$10:$D$149,2,FALSE),"")</f>
        <v/>
      </c>
      <c r="BG105" s="12" t="n">
        <v>24.5000000000002</v>
      </c>
      <c r="BH105" s="12">
        <f>IFERROR(VLOOKUP(BG105,'CRUCE RIESGOS'!$C$10:$D$149,2,FALSE),"")</f>
        <v/>
      </c>
      <c r="BI105" s="12" t="n">
        <v>25.5000000000002</v>
      </c>
      <c r="BJ105" s="12">
        <f>IFERROR(VLOOKUP(BI105,'CRUCE RIESGOS'!$C$10:$D$149,2,FALSE),"")</f>
        <v/>
      </c>
    </row>
    <row r="106">
      <c r="N106" s="12">
        <f>IF(N107&lt;&gt;""," -R","")</f>
        <v/>
      </c>
      <c r="P106" s="12">
        <f>IF(P107&lt;&gt;""," -R","")</f>
        <v/>
      </c>
      <c r="R106" s="12">
        <f>IF(R107&lt;&gt;""," -R","")</f>
        <v/>
      </c>
      <c r="T106" s="12">
        <f>IF(T107&lt;&gt;""," -R","")</f>
        <v/>
      </c>
      <c r="V106" s="12">
        <f>IF(V107&lt;&gt;""," -R","")</f>
        <v/>
      </c>
      <c r="X106" s="12">
        <f>IF(X107&lt;&gt;""," -R","")</f>
        <v/>
      </c>
      <c r="Z106" s="12">
        <f>IF(Z107&lt;&gt;""," -R","")</f>
        <v/>
      </c>
      <c r="AB106" s="12">
        <f>IF(AB107&lt;&gt;""," -R","")</f>
        <v/>
      </c>
      <c r="AD106" s="12">
        <f>IF(AD107&lt;&gt;""," -R","")</f>
        <v/>
      </c>
      <c r="AF106" s="12">
        <f>IF(AF107&lt;&gt;""," -R","")</f>
        <v/>
      </c>
      <c r="AH106" s="12">
        <f>IF(AH107&lt;&gt;""," -R","")</f>
        <v/>
      </c>
      <c r="AJ106" s="12">
        <f>IF(AJ107&lt;&gt;""," -R","")</f>
        <v/>
      </c>
      <c r="AL106" s="12">
        <f>IF(AL107&lt;&gt;""," -R","")</f>
        <v/>
      </c>
      <c r="AN106" s="12">
        <f>IF(AN107&lt;&gt;""," -R","")</f>
        <v/>
      </c>
      <c r="AP106" s="12">
        <f>IF(AP107&lt;&gt;""," -R","")</f>
        <v/>
      </c>
      <c r="AR106" s="12">
        <f>IF(AR107&lt;&gt;""," -R","")</f>
        <v/>
      </c>
      <c r="AT106" s="12">
        <f>IF(AT107&lt;&gt;""," -R","")</f>
        <v/>
      </c>
      <c r="AV106" s="12">
        <f>IF(AV107&lt;&gt;""," -R","")</f>
        <v/>
      </c>
      <c r="AX106" s="12">
        <f>IF(AX107&lt;&gt;""," -R","")</f>
        <v/>
      </c>
      <c r="AZ106" s="12">
        <f>IF(AZ107&lt;&gt;""," -R","")</f>
        <v/>
      </c>
      <c r="BB106" s="12">
        <f>IF(BB107&lt;&gt;""," -R","")</f>
        <v/>
      </c>
      <c r="BD106" s="12">
        <f>IF(BD107&lt;&gt;""," -R","")</f>
        <v/>
      </c>
      <c r="BF106" s="12">
        <f>IF(BF107&lt;&gt;""," -R","")</f>
        <v/>
      </c>
      <c r="BH106" s="12">
        <f>IF(BH107&lt;&gt;""," -R","")</f>
        <v/>
      </c>
      <c r="BJ106" s="12">
        <f>IF(BJ107&lt;&gt;""," -R","")</f>
        <v/>
      </c>
    </row>
    <row r="107">
      <c r="M107" s="12" t="n">
        <v>1.51</v>
      </c>
      <c r="N107" s="12">
        <f>IFERROR(VLOOKUP(M107,'CRUCE RIESGOS'!$C$10:$D$149,2,FALSE),"")</f>
        <v/>
      </c>
      <c r="O107" s="12" t="n">
        <v>2.51000000000001</v>
      </c>
      <c r="P107" s="12">
        <f>IFERROR(VLOOKUP(O107,'CRUCE RIESGOS'!$C$10:$D$149,2,FALSE),"")</f>
        <v/>
      </c>
      <c r="Q107" s="12" t="n">
        <v>3.51000000000002</v>
      </c>
      <c r="R107" s="12">
        <f>IFERROR(VLOOKUP(Q107,'CRUCE RIESGOS'!$C$10:$D$149,2,FALSE),"")</f>
        <v/>
      </c>
      <c r="S107" s="12" t="n">
        <v>4.51000000000003</v>
      </c>
      <c r="T107" s="12">
        <f>IFERROR(VLOOKUP(S107,'CRUCE RIESGOS'!$C$10:$D$149,2,FALSE),"")</f>
        <v/>
      </c>
      <c r="U107" s="12" t="n">
        <v>5.51000000000004</v>
      </c>
      <c r="V107" s="12">
        <f>IFERROR(VLOOKUP(U107,'CRUCE RIESGOS'!$C$10:$D$149,2,FALSE),"")</f>
        <v/>
      </c>
      <c r="W107" s="12" t="n">
        <v>6.51000000000005</v>
      </c>
      <c r="X107" s="12">
        <f>IFERROR(VLOOKUP(W107,'CRUCE RIESGOS'!$C$10:$D$149,2,FALSE),"")</f>
        <v/>
      </c>
      <c r="Y107" s="12" t="n">
        <v>7.51000000000006</v>
      </c>
      <c r="Z107" s="12">
        <f>IFERROR(VLOOKUP(Y107,'CRUCE RIESGOS'!$C$10:$D$149,2,FALSE),"")</f>
        <v/>
      </c>
      <c r="AA107" s="12" t="n">
        <v>8.510000000000071</v>
      </c>
      <c r="AB107" s="12">
        <f>IFERROR(VLOOKUP(AA107,'CRUCE RIESGOS'!$C$10:$D$149,2,FALSE),"")</f>
        <v/>
      </c>
      <c r="AC107" s="12" t="n">
        <v>9.51000000000008</v>
      </c>
      <c r="AD107" s="12">
        <f>IFERROR(VLOOKUP(AC107,'CRUCE RIESGOS'!$C$10:$D$149,2,FALSE),"")</f>
        <v/>
      </c>
      <c r="AE107" s="12" t="n">
        <v>10.5100000000001</v>
      </c>
      <c r="AF107" s="12">
        <f>IFERROR(VLOOKUP(AE107,'CRUCE RIESGOS'!$C$10:$D$149,2,FALSE),"")</f>
        <v/>
      </c>
      <c r="AG107" s="12" t="n">
        <v>11.5100000000001</v>
      </c>
      <c r="AH107" s="12">
        <f>IFERROR(VLOOKUP(AG107,'CRUCE RIESGOS'!$C$10:$D$149,2,FALSE),"")</f>
        <v/>
      </c>
      <c r="AI107" s="12" t="n">
        <v>12.5100000000001</v>
      </c>
      <c r="AJ107" s="12">
        <f>IFERROR(VLOOKUP(AI107,'CRUCE RIESGOS'!$C$10:$D$149,2,FALSE),"")</f>
        <v/>
      </c>
      <c r="AK107" s="12" t="n">
        <v>13.5100000000001</v>
      </c>
      <c r="AL107" s="12">
        <f>IFERROR(VLOOKUP(AK107,'CRUCE RIESGOS'!$C$10:$D$149,2,FALSE),"")</f>
        <v/>
      </c>
      <c r="AM107" s="12" t="n">
        <v>14.5100000000001</v>
      </c>
      <c r="AN107" s="12">
        <f>IFERROR(VLOOKUP(AM107,'CRUCE RIESGOS'!$C$10:$D$149,2,FALSE),"")</f>
        <v/>
      </c>
      <c r="AO107" s="12" t="n">
        <v>15.5100000000001</v>
      </c>
      <c r="AP107" s="12">
        <f>IFERROR(VLOOKUP(AO107,'CRUCE RIESGOS'!$C$10:$D$149,2,FALSE),"")</f>
        <v/>
      </c>
      <c r="AQ107" s="12" t="n">
        <v>16.5100000000001</v>
      </c>
      <c r="AR107" s="12">
        <f>IFERROR(VLOOKUP(AQ107,'CRUCE RIESGOS'!$C$10:$D$149,2,FALSE),"")</f>
        <v/>
      </c>
      <c r="AS107" s="12" t="n">
        <v>17.5100000000002</v>
      </c>
      <c r="AT107" s="12">
        <f>IFERROR(VLOOKUP(AS107,'CRUCE RIESGOS'!$C$10:$D$149,2,FALSE),"")</f>
        <v/>
      </c>
      <c r="AU107" s="12" t="n">
        <v>18.5100000000002</v>
      </c>
      <c r="AV107" s="12">
        <f>IFERROR(VLOOKUP(AU107,'CRUCE RIESGOS'!$C$10:$D$149,2,FALSE),"")</f>
        <v/>
      </c>
      <c r="AW107" s="12" t="n">
        <v>19.5100000000002</v>
      </c>
      <c r="AX107" s="12">
        <f>IFERROR(VLOOKUP(AW107,'CRUCE RIESGOS'!$C$10:$D$149,2,FALSE),"")</f>
        <v/>
      </c>
      <c r="AY107" s="12" t="n">
        <v>20.5100000000002</v>
      </c>
      <c r="AZ107" s="12">
        <f>IFERROR(VLOOKUP(AY107,'CRUCE RIESGOS'!$C$10:$D$149,2,FALSE),"")</f>
        <v/>
      </c>
      <c r="BA107" s="12" t="n">
        <v>21.5100000000002</v>
      </c>
      <c r="BB107" s="12">
        <f>IFERROR(VLOOKUP(BA107,'CRUCE RIESGOS'!$C$10:$D$149,2,FALSE),"")</f>
        <v/>
      </c>
      <c r="BC107" s="12" t="n">
        <v>22.5100000000002</v>
      </c>
      <c r="BD107" s="12">
        <f>IFERROR(VLOOKUP(BC107,'CRUCE RIESGOS'!$C$10:$D$149,2,FALSE),"")</f>
        <v/>
      </c>
      <c r="BE107" s="12" t="n">
        <v>23.5100000000002</v>
      </c>
      <c r="BF107" s="12">
        <f>IFERROR(VLOOKUP(BE107,'CRUCE RIESGOS'!$C$10:$D$149,2,FALSE),"")</f>
        <v/>
      </c>
      <c r="BG107" s="12" t="n">
        <v>24.5100000000002</v>
      </c>
      <c r="BH107" s="12">
        <f>IFERROR(VLOOKUP(BG107,'CRUCE RIESGOS'!$C$10:$D$149,2,FALSE),"")</f>
        <v/>
      </c>
      <c r="BI107" s="12" t="n">
        <v>25.5100000000002</v>
      </c>
      <c r="BJ107" s="12">
        <f>IFERROR(VLOOKUP(BI107,'CRUCE RIESGOS'!$C$10:$D$149,2,FALSE),"")</f>
        <v/>
      </c>
    </row>
    <row r="108">
      <c r="N108" s="12">
        <f>IF(N109&lt;&gt;""," -R","")</f>
        <v/>
      </c>
      <c r="P108" s="12">
        <f>IF(P109&lt;&gt;""," -R","")</f>
        <v/>
      </c>
      <c r="R108" s="12">
        <f>IF(R109&lt;&gt;""," -R","")</f>
        <v/>
      </c>
      <c r="T108" s="12">
        <f>IF(T109&lt;&gt;""," -R","")</f>
        <v/>
      </c>
      <c r="V108" s="12">
        <f>IF(V109&lt;&gt;""," -R","")</f>
        <v/>
      </c>
      <c r="X108" s="12">
        <f>IF(X109&lt;&gt;""," -R","")</f>
        <v/>
      </c>
      <c r="Z108" s="12">
        <f>IF(Z109&lt;&gt;""," -R","")</f>
        <v/>
      </c>
      <c r="AB108" s="12">
        <f>IF(AB109&lt;&gt;""," -R","")</f>
        <v/>
      </c>
      <c r="AD108" s="12">
        <f>IF(AD109&lt;&gt;""," -R","")</f>
        <v/>
      </c>
      <c r="AF108" s="12">
        <f>IF(AF109&lt;&gt;""," -R","")</f>
        <v/>
      </c>
      <c r="AH108" s="12">
        <f>IF(AH109&lt;&gt;""," -R","")</f>
        <v/>
      </c>
      <c r="AJ108" s="12">
        <f>IF(AJ109&lt;&gt;""," -R","")</f>
        <v/>
      </c>
      <c r="AL108" s="12">
        <f>IF(AL109&lt;&gt;""," -R","")</f>
        <v/>
      </c>
      <c r="AN108" s="12">
        <f>IF(AN109&lt;&gt;""," -R","")</f>
        <v/>
      </c>
      <c r="AP108" s="12">
        <f>IF(AP109&lt;&gt;""," -R","")</f>
        <v/>
      </c>
      <c r="AR108" s="12">
        <f>IF(AR109&lt;&gt;""," -R","")</f>
        <v/>
      </c>
      <c r="AT108" s="12">
        <f>IF(AT109&lt;&gt;""," -R","")</f>
        <v/>
      </c>
      <c r="AV108" s="12">
        <f>IF(AV109&lt;&gt;""," -R","")</f>
        <v/>
      </c>
      <c r="AX108" s="12">
        <f>IF(AX109&lt;&gt;""," -R","")</f>
        <v/>
      </c>
      <c r="AZ108" s="12">
        <f>IF(AZ109&lt;&gt;""," -R","")</f>
        <v/>
      </c>
      <c r="BB108" s="12">
        <f>IF(BB109&lt;&gt;""," -R","")</f>
        <v/>
      </c>
      <c r="BD108" s="12">
        <f>IF(BD109&lt;&gt;""," -R","")</f>
        <v/>
      </c>
      <c r="BF108" s="12">
        <f>IF(BF109&lt;&gt;""," -R","")</f>
        <v/>
      </c>
      <c r="BH108" s="12">
        <f>IF(BH109&lt;&gt;""," -R","")</f>
        <v/>
      </c>
      <c r="BJ108" s="12">
        <f>IF(BJ109&lt;&gt;""," -R","")</f>
        <v/>
      </c>
    </row>
    <row r="109">
      <c r="M109" s="12" t="n">
        <v>1.52</v>
      </c>
      <c r="N109" s="12">
        <f>IFERROR(VLOOKUP(M109,'CRUCE RIESGOS'!$C$10:$D$149,2,FALSE),"")</f>
        <v/>
      </c>
      <c r="O109" s="12" t="n">
        <v>2.52000000000001</v>
      </c>
      <c r="P109" s="12">
        <f>IFERROR(VLOOKUP(O109,'CRUCE RIESGOS'!$C$10:$D$149,2,FALSE),"")</f>
        <v/>
      </c>
      <c r="Q109" s="12" t="n">
        <v>3.52000000000002</v>
      </c>
      <c r="R109" s="12">
        <f>IFERROR(VLOOKUP(Q109,'CRUCE RIESGOS'!$C$10:$D$149,2,FALSE),"")</f>
        <v/>
      </c>
      <c r="S109" s="12" t="n">
        <v>4.52000000000003</v>
      </c>
      <c r="T109" s="12">
        <f>IFERROR(VLOOKUP(S109,'CRUCE RIESGOS'!$C$10:$D$149,2,FALSE),"")</f>
        <v/>
      </c>
      <c r="U109" s="12" t="n">
        <v>5.52000000000004</v>
      </c>
      <c r="V109" s="12">
        <f>IFERROR(VLOOKUP(U109,'CRUCE RIESGOS'!$C$10:$D$149,2,FALSE),"")</f>
        <v/>
      </c>
      <c r="W109" s="12" t="n">
        <v>6.52000000000005</v>
      </c>
      <c r="X109" s="12">
        <f>IFERROR(VLOOKUP(W109,'CRUCE RIESGOS'!$C$10:$D$149,2,FALSE),"")</f>
        <v/>
      </c>
      <c r="Y109" s="12" t="n">
        <v>7.52000000000006</v>
      </c>
      <c r="Z109" s="12">
        <f>IFERROR(VLOOKUP(Y109,'CRUCE RIESGOS'!$C$10:$D$149,2,FALSE),"")</f>
        <v/>
      </c>
      <c r="AA109" s="12" t="n">
        <v>8.520000000000071</v>
      </c>
      <c r="AB109" s="12">
        <f>IFERROR(VLOOKUP(AA109,'CRUCE RIESGOS'!$C$10:$D$149,2,FALSE),"")</f>
        <v/>
      </c>
      <c r="AC109" s="12" t="n">
        <v>9.52000000000008</v>
      </c>
      <c r="AD109" s="12">
        <f>IFERROR(VLOOKUP(AC109,'CRUCE RIESGOS'!$C$10:$D$149,2,FALSE),"")</f>
        <v/>
      </c>
      <c r="AE109" s="12" t="n">
        <v>10.5200000000001</v>
      </c>
      <c r="AF109" s="12">
        <f>IFERROR(VLOOKUP(AE109,'CRUCE RIESGOS'!$C$10:$D$149,2,FALSE),"")</f>
        <v/>
      </c>
      <c r="AG109" s="12" t="n">
        <v>11.5200000000001</v>
      </c>
      <c r="AH109" s="12">
        <f>IFERROR(VLOOKUP(AG109,'CRUCE RIESGOS'!$C$10:$D$149,2,FALSE),"")</f>
        <v/>
      </c>
      <c r="AI109" s="12" t="n">
        <v>12.5200000000001</v>
      </c>
      <c r="AJ109" s="12">
        <f>IFERROR(VLOOKUP(AI109,'CRUCE RIESGOS'!$C$10:$D$149,2,FALSE),"")</f>
        <v/>
      </c>
      <c r="AK109" s="12" t="n">
        <v>13.5200000000001</v>
      </c>
      <c r="AL109" s="12">
        <f>IFERROR(VLOOKUP(AK109,'CRUCE RIESGOS'!$C$10:$D$149,2,FALSE),"")</f>
        <v/>
      </c>
      <c r="AM109" s="12" t="n">
        <v>14.5200000000001</v>
      </c>
      <c r="AN109" s="12">
        <f>IFERROR(VLOOKUP(AM109,'CRUCE RIESGOS'!$C$10:$D$149,2,FALSE),"")</f>
        <v/>
      </c>
      <c r="AO109" s="12" t="n">
        <v>15.5200000000001</v>
      </c>
      <c r="AP109" s="12">
        <f>IFERROR(VLOOKUP(AO109,'CRUCE RIESGOS'!$C$10:$D$149,2,FALSE),"")</f>
        <v/>
      </c>
      <c r="AQ109" s="12" t="n">
        <v>16.5200000000001</v>
      </c>
      <c r="AR109" s="12">
        <f>IFERROR(VLOOKUP(AQ109,'CRUCE RIESGOS'!$C$10:$D$149,2,FALSE),"")</f>
        <v/>
      </c>
      <c r="AS109" s="12" t="n">
        <v>17.5200000000002</v>
      </c>
      <c r="AT109" s="12">
        <f>IFERROR(VLOOKUP(AS109,'CRUCE RIESGOS'!$C$10:$D$149,2,FALSE),"")</f>
        <v/>
      </c>
      <c r="AU109" s="12" t="n">
        <v>18.5200000000002</v>
      </c>
      <c r="AV109" s="12">
        <f>IFERROR(VLOOKUP(AU109,'CRUCE RIESGOS'!$C$10:$D$149,2,FALSE),"")</f>
        <v/>
      </c>
      <c r="AW109" s="12" t="n">
        <v>19.5200000000002</v>
      </c>
      <c r="AX109" s="12">
        <f>IFERROR(VLOOKUP(AW109,'CRUCE RIESGOS'!$C$10:$D$149,2,FALSE),"")</f>
        <v/>
      </c>
      <c r="AY109" s="12" t="n">
        <v>20.5200000000002</v>
      </c>
      <c r="AZ109" s="12">
        <f>IFERROR(VLOOKUP(AY109,'CRUCE RIESGOS'!$C$10:$D$149,2,FALSE),"")</f>
        <v/>
      </c>
      <c r="BA109" s="12" t="n">
        <v>21.5200000000002</v>
      </c>
      <c r="BB109" s="12">
        <f>IFERROR(VLOOKUP(BA109,'CRUCE RIESGOS'!$C$10:$D$149,2,FALSE),"")</f>
        <v/>
      </c>
      <c r="BC109" s="12" t="n">
        <v>22.5200000000002</v>
      </c>
      <c r="BD109" s="12">
        <f>IFERROR(VLOOKUP(BC109,'CRUCE RIESGOS'!$C$10:$D$149,2,FALSE),"")</f>
        <v/>
      </c>
      <c r="BE109" s="12" t="n">
        <v>23.5200000000002</v>
      </c>
      <c r="BF109" s="12">
        <f>IFERROR(VLOOKUP(BE109,'CRUCE RIESGOS'!$C$10:$D$149,2,FALSE),"")</f>
        <v/>
      </c>
      <c r="BG109" s="12" t="n">
        <v>24.5200000000002</v>
      </c>
      <c r="BH109" s="12">
        <f>IFERROR(VLOOKUP(BG109,'CRUCE RIESGOS'!$C$10:$D$149,2,FALSE),"")</f>
        <v/>
      </c>
      <c r="BI109" s="12" t="n">
        <v>25.5200000000002</v>
      </c>
      <c r="BJ109" s="12">
        <f>IFERROR(VLOOKUP(BI109,'CRUCE RIESGOS'!$C$10:$D$149,2,FALSE),"")</f>
        <v/>
      </c>
    </row>
    <row r="110">
      <c r="N110" s="12">
        <f>IF(N111&lt;&gt;""," -R","")</f>
        <v/>
      </c>
      <c r="P110" s="12">
        <f>IF(P111&lt;&gt;""," -R","")</f>
        <v/>
      </c>
      <c r="R110" s="12">
        <f>IF(R111&lt;&gt;""," -R","")</f>
        <v/>
      </c>
      <c r="T110" s="12">
        <f>IF(T111&lt;&gt;""," -R","")</f>
        <v/>
      </c>
      <c r="V110" s="12">
        <f>IF(V111&lt;&gt;""," -R","")</f>
        <v/>
      </c>
      <c r="X110" s="12">
        <f>IF(X111&lt;&gt;""," -R","")</f>
        <v/>
      </c>
      <c r="Z110" s="12">
        <f>IF(Z111&lt;&gt;""," -R","")</f>
        <v/>
      </c>
      <c r="AB110" s="12">
        <f>IF(AB111&lt;&gt;""," -R","")</f>
        <v/>
      </c>
      <c r="AD110" s="12">
        <f>IF(AD111&lt;&gt;""," -R","")</f>
        <v/>
      </c>
      <c r="AF110" s="12">
        <f>IF(AF111&lt;&gt;""," -R","")</f>
        <v/>
      </c>
      <c r="AH110" s="12">
        <f>IF(AH111&lt;&gt;""," -R","")</f>
        <v/>
      </c>
      <c r="AJ110" s="12">
        <f>IF(AJ111&lt;&gt;""," -R","")</f>
        <v/>
      </c>
      <c r="AL110" s="12">
        <f>IF(AL111&lt;&gt;""," -R","")</f>
        <v/>
      </c>
      <c r="AN110" s="12">
        <f>IF(AN111&lt;&gt;""," -R","")</f>
        <v/>
      </c>
      <c r="AP110" s="12">
        <f>IF(AP111&lt;&gt;""," -R","")</f>
        <v/>
      </c>
      <c r="AR110" s="12">
        <f>IF(AR111&lt;&gt;""," -R","")</f>
        <v/>
      </c>
      <c r="AT110" s="12">
        <f>IF(AT111&lt;&gt;""," -R","")</f>
        <v/>
      </c>
      <c r="AV110" s="12">
        <f>IF(AV111&lt;&gt;""," -R","")</f>
        <v/>
      </c>
      <c r="AX110" s="12">
        <f>IF(AX111&lt;&gt;""," -R","")</f>
        <v/>
      </c>
      <c r="AZ110" s="12">
        <f>IF(AZ111&lt;&gt;""," -R","")</f>
        <v/>
      </c>
      <c r="BB110" s="12">
        <f>IF(BB111&lt;&gt;""," -R","")</f>
        <v/>
      </c>
      <c r="BD110" s="12">
        <f>IF(BD111&lt;&gt;""," -R","")</f>
        <v/>
      </c>
      <c r="BF110" s="12">
        <f>IF(BF111&lt;&gt;""," -R","")</f>
        <v/>
      </c>
      <c r="BH110" s="12">
        <f>IF(BH111&lt;&gt;""," -R","")</f>
        <v/>
      </c>
      <c r="BJ110" s="12">
        <f>IF(BJ111&lt;&gt;""," -R","")</f>
        <v/>
      </c>
    </row>
    <row r="111">
      <c r="M111" s="12" t="n">
        <v>1.53</v>
      </c>
      <c r="N111" s="12">
        <f>IFERROR(VLOOKUP(M111,'CRUCE RIESGOS'!$C$10:$D$149,2,FALSE),"")</f>
        <v/>
      </c>
      <c r="O111" s="12" t="n">
        <v>2.53000000000001</v>
      </c>
      <c r="P111" s="12">
        <f>IFERROR(VLOOKUP(O111,'CRUCE RIESGOS'!$C$10:$D$149,2,FALSE),"")</f>
        <v/>
      </c>
      <c r="Q111" s="12" t="n">
        <v>3.53000000000002</v>
      </c>
      <c r="R111" s="12">
        <f>IFERROR(VLOOKUP(Q111,'CRUCE RIESGOS'!$C$10:$D$149,2,FALSE),"")</f>
        <v/>
      </c>
      <c r="S111" s="12" t="n">
        <v>4.53000000000003</v>
      </c>
      <c r="T111" s="12">
        <f>IFERROR(VLOOKUP(S111,'CRUCE RIESGOS'!$C$10:$D$149,2,FALSE),"")</f>
        <v/>
      </c>
      <c r="U111" s="12" t="n">
        <v>5.53000000000004</v>
      </c>
      <c r="V111" s="12">
        <f>IFERROR(VLOOKUP(U111,'CRUCE RIESGOS'!$C$10:$D$149,2,FALSE),"")</f>
        <v/>
      </c>
      <c r="W111" s="12" t="n">
        <v>6.53000000000005</v>
      </c>
      <c r="X111" s="12">
        <f>IFERROR(VLOOKUP(W111,'CRUCE RIESGOS'!$C$10:$D$149,2,FALSE),"")</f>
        <v/>
      </c>
      <c r="Y111" s="12" t="n">
        <v>7.53000000000006</v>
      </c>
      <c r="Z111" s="12">
        <f>IFERROR(VLOOKUP(Y111,'CRUCE RIESGOS'!$C$10:$D$149,2,FALSE),"")</f>
        <v/>
      </c>
      <c r="AA111" s="12" t="n">
        <v>8.53000000000007</v>
      </c>
      <c r="AB111" s="12">
        <f>IFERROR(VLOOKUP(AA111,'CRUCE RIESGOS'!$C$10:$D$149,2,FALSE),"")</f>
        <v/>
      </c>
      <c r="AC111" s="12" t="n">
        <v>9.530000000000079</v>
      </c>
      <c r="AD111" s="12">
        <f>IFERROR(VLOOKUP(AC111,'CRUCE RIESGOS'!$C$10:$D$149,2,FALSE),"")</f>
        <v/>
      </c>
      <c r="AE111" s="12" t="n">
        <v>10.5300000000001</v>
      </c>
      <c r="AF111" s="12">
        <f>IFERROR(VLOOKUP(AE111,'CRUCE RIESGOS'!$C$10:$D$149,2,FALSE),"")</f>
        <v/>
      </c>
      <c r="AG111" s="12" t="n">
        <v>11.5300000000001</v>
      </c>
      <c r="AH111" s="12">
        <f>IFERROR(VLOOKUP(AG111,'CRUCE RIESGOS'!$C$10:$D$149,2,FALSE),"")</f>
        <v/>
      </c>
      <c r="AI111" s="12" t="n">
        <v>12.5300000000001</v>
      </c>
      <c r="AJ111" s="12">
        <f>IFERROR(VLOOKUP(AI111,'CRUCE RIESGOS'!$C$10:$D$149,2,FALSE),"")</f>
        <v/>
      </c>
      <c r="AK111" s="12" t="n">
        <v>13.5300000000001</v>
      </c>
      <c r="AL111" s="12">
        <f>IFERROR(VLOOKUP(AK111,'CRUCE RIESGOS'!$C$10:$D$149,2,FALSE),"")</f>
        <v/>
      </c>
      <c r="AM111" s="12" t="n">
        <v>14.5300000000001</v>
      </c>
      <c r="AN111" s="12">
        <f>IFERROR(VLOOKUP(AM111,'CRUCE RIESGOS'!$C$10:$D$149,2,FALSE),"")</f>
        <v/>
      </c>
      <c r="AO111" s="12" t="n">
        <v>15.5300000000001</v>
      </c>
      <c r="AP111" s="12">
        <f>IFERROR(VLOOKUP(AO111,'CRUCE RIESGOS'!$C$10:$D$149,2,FALSE),"")</f>
        <v/>
      </c>
      <c r="AQ111" s="12" t="n">
        <v>16.5300000000001</v>
      </c>
      <c r="AR111" s="12">
        <f>IFERROR(VLOOKUP(AQ111,'CRUCE RIESGOS'!$C$10:$D$149,2,FALSE),"")</f>
        <v/>
      </c>
      <c r="AS111" s="12" t="n">
        <v>17.5300000000002</v>
      </c>
      <c r="AT111" s="12">
        <f>IFERROR(VLOOKUP(AS111,'CRUCE RIESGOS'!$C$10:$D$149,2,FALSE),"")</f>
        <v/>
      </c>
      <c r="AU111" s="12" t="n">
        <v>18.5300000000002</v>
      </c>
      <c r="AV111" s="12">
        <f>IFERROR(VLOOKUP(AU111,'CRUCE RIESGOS'!$C$10:$D$149,2,FALSE),"")</f>
        <v/>
      </c>
      <c r="AW111" s="12" t="n">
        <v>19.5300000000002</v>
      </c>
      <c r="AX111" s="12">
        <f>IFERROR(VLOOKUP(AW111,'CRUCE RIESGOS'!$C$10:$D$149,2,FALSE),"")</f>
        <v/>
      </c>
      <c r="AY111" s="12" t="n">
        <v>20.5300000000002</v>
      </c>
      <c r="AZ111" s="12">
        <f>IFERROR(VLOOKUP(AY111,'CRUCE RIESGOS'!$C$10:$D$149,2,FALSE),"")</f>
        <v/>
      </c>
      <c r="BA111" s="12" t="n">
        <v>21.5300000000002</v>
      </c>
      <c r="BB111" s="12">
        <f>IFERROR(VLOOKUP(BA111,'CRUCE RIESGOS'!$C$10:$D$149,2,FALSE),"")</f>
        <v/>
      </c>
      <c r="BC111" s="12" t="n">
        <v>22.5300000000002</v>
      </c>
      <c r="BD111" s="12">
        <f>IFERROR(VLOOKUP(BC111,'CRUCE RIESGOS'!$C$10:$D$149,2,FALSE),"")</f>
        <v/>
      </c>
      <c r="BE111" s="12" t="n">
        <v>23.5300000000002</v>
      </c>
      <c r="BF111" s="12">
        <f>IFERROR(VLOOKUP(BE111,'CRUCE RIESGOS'!$C$10:$D$149,2,FALSE),"")</f>
        <v/>
      </c>
      <c r="BG111" s="12" t="n">
        <v>24.5300000000002</v>
      </c>
      <c r="BH111" s="12">
        <f>IFERROR(VLOOKUP(BG111,'CRUCE RIESGOS'!$C$10:$D$149,2,FALSE),"")</f>
        <v/>
      </c>
      <c r="BI111" s="12" t="n">
        <v>25.5300000000002</v>
      </c>
      <c r="BJ111" s="12">
        <f>IFERROR(VLOOKUP(BI111,'CRUCE RIESGOS'!$C$10:$D$149,2,FALSE),"")</f>
        <v/>
      </c>
    </row>
    <row r="112">
      <c r="N112" s="12">
        <f>IF(N113&lt;&gt;""," -R","")</f>
        <v/>
      </c>
      <c r="P112" s="12">
        <f>IF(P113&lt;&gt;""," -R","")</f>
        <v/>
      </c>
      <c r="R112" s="12">
        <f>IF(R113&lt;&gt;""," -R","")</f>
        <v/>
      </c>
      <c r="T112" s="12">
        <f>IF(T113&lt;&gt;""," -R","")</f>
        <v/>
      </c>
      <c r="V112" s="12">
        <f>IF(V113&lt;&gt;""," -R","")</f>
        <v/>
      </c>
      <c r="X112" s="12">
        <f>IF(X113&lt;&gt;""," -R","")</f>
        <v/>
      </c>
      <c r="Z112" s="12">
        <f>IF(Z113&lt;&gt;""," -R","")</f>
        <v/>
      </c>
      <c r="AB112" s="12">
        <f>IF(AB113&lt;&gt;""," -R","")</f>
        <v/>
      </c>
      <c r="AD112" s="12">
        <f>IF(AD113&lt;&gt;""," -R","")</f>
        <v/>
      </c>
      <c r="AF112" s="12">
        <f>IF(AF113&lt;&gt;""," -R","")</f>
        <v/>
      </c>
      <c r="AH112" s="12">
        <f>IF(AH113&lt;&gt;""," -R","")</f>
        <v/>
      </c>
      <c r="AJ112" s="12">
        <f>IF(AJ113&lt;&gt;""," -R","")</f>
        <v/>
      </c>
      <c r="AL112" s="12">
        <f>IF(AL113&lt;&gt;""," -R","")</f>
        <v/>
      </c>
      <c r="AN112" s="12">
        <f>IF(AN113&lt;&gt;""," -R","")</f>
        <v/>
      </c>
      <c r="AP112" s="12">
        <f>IF(AP113&lt;&gt;""," -R","")</f>
        <v/>
      </c>
      <c r="AR112" s="12">
        <f>IF(AR113&lt;&gt;""," -R","")</f>
        <v/>
      </c>
      <c r="AT112" s="12">
        <f>IF(AT113&lt;&gt;""," -R","")</f>
        <v/>
      </c>
      <c r="AV112" s="12">
        <f>IF(AV113&lt;&gt;""," -R","")</f>
        <v/>
      </c>
      <c r="AX112" s="12">
        <f>IF(AX113&lt;&gt;""," -R","")</f>
        <v/>
      </c>
      <c r="AZ112" s="12">
        <f>IF(AZ113&lt;&gt;""," -R","")</f>
        <v/>
      </c>
      <c r="BB112" s="12">
        <f>IF(BB113&lt;&gt;""," -R","")</f>
        <v/>
      </c>
      <c r="BD112" s="12">
        <f>IF(BD113&lt;&gt;""," -R","")</f>
        <v/>
      </c>
      <c r="BF112" s="12">
        <f>IF(BF113&lt;&gt;""," -R","")</f>
        <v/>
      </c>
      <c r="BH112" s="12">
        <f>IF(BH113&lt;&gt;""," -R","")</f>
        <v/>
      </c>
      <c r="BJ112" s="12">
        <f>IF(BJ113&lt;&gt;""," -R","")</f>
        <v/>
      </c>
    </row>
    <row r="113">
      <c r="M113" s="12" t="n">
        <v>1.54</v>
      </c>
      <c r="N113" s="12">
        <f>IFERROR(VLOOKUP(M113,'CRUCE RIESGOS'!$C$10:$D$149,2,FALSE),"")</f>
        <v/>
      </c>
      <c r="O113" s="12" t="n">
        <v>2.54000000000001</v>
      </c>
      <c r="P113" s="12">
        <f>IFERROR(VLOOKUP(O113,'CRUCE RIESGOS'!$C$10:$D$149,2,FALSE),"")</f>
        <v/>
      </c>
      <c r="Q113" s="12" t="n">
        <v>3.54000000000002</v>
      </c>
      <c r="R113" s="12">
        <f>IFERROR(VLOOKUP(Q113,'CRUCE RIESGOS'!$C$10:$D$149,2,FALSE),"")</f>
        <v/>
      </c>
      <c r="S113" s="12" t="n">
        <v>4.54000000000003</v>
      </c>
      <c r="T113" s="12">
        <f>IFERROR(VLOOKUP(S113,'CRUCE RIESGOS'!$C$10:$D$149,2,FALSE),"")</f>
        <v/>
      </c>
      <c r="U113" s="12" t="n">
        <v>5.54000000000004</v>
      </c>
      <c r="V113" s="12">
        <f>IFERROR(VLOOKUP(U113,'CRUCE RIESGOS'!$C$10:$D$149,2,FALSE),"")</f>
        <v/>
      </c>
      <c r="W113" s="12" t="n">
        <v>6.54000000000005</v>
      </c>
      <c r="X113" s="12">
        <f>IFERROR(VLOOKUP(W113,'CRUCE RIESGOS'!$C$10:$D$149,2,FALSE),"")</f>
        <v/>
      </c>
      <c r="Y113" s="12" t="n">
        <v>7.54000000000006</v>
      </c>
      <c r="Z113" s="12">
        <f>IFERROR(VLOOKUP(Y113,'CRUCE RIESGOS'!$C$10:$D$149,2,FALSE),"")</f>
        <v/>
      </c>
      <c r="AA113" s="12" t="n">
        <v>8.54000000000007</v>
      </c>
      <c r="AB113" s="12">
        <f>IFERROR(VLOOKUP(AA113,'CRUCE RIESGOS'!$C$10:$D$149,2,FALSE),"")</f>
        <v/>
      </c>
      <c r="AC113" s="12" t="n">
        <v>9.540000000000081</v>
      </c>
      <c r="AD113" s="12">
        <f>IFERROR(VLOOKUP(AC113,'CRUCE RIESGOS'!$C$10:$D$149,2,FALSE),"")</f>
        <v/>
      </c>
      <c r="AE113" s="12" t="n">
        <v>10.5400000000001</v>
      </c>
      <c r="AF113" s="12">
        <f>IFERROR(VLOOKUP(AE113,'CRUCE RIESGOS'!$C$10:$D$149,2,FALSE),"")</f>
        <v/>
      </c>
      <c r="AG113" s="12" t="n">
        <v>11.5400000000001</v>
      </c>
      <c r="AH113" s="12">
        <f>IFERROR(VLOOKUP(AG113,'CRUCE RIESGOS'!$C$10:$D$149,2,FALSE),"")</f>
        <v/>
      </c>
      <c r="AI113" s="12" t="n">
        <v>12.5400000000001</v>
      </c>
      <c r="AJ113" s="12">
        <f>IFERROR(VLOOKUP(AI113,'CRUCE RIESGOS'!$C$10:$D$149,2,FALSE),"")</f>
        <v/>
      </c>
      <c r="AK113" s="12" t="n">
        <v>13.5400000000001</v>
      </c>
      <c r="AL113" s="12">
        <f>IFERROR(VLOOKUP(AK113,'CRUCE RIESGOS'!$C$10:$D$149,2,FALSE),"")</f>
        <v/>
      </c>
      <c r="AM113" s="12" t="n">
        <v>14.5400000000001</v>
      </c>
      <c r="AN113" s="12">
        <f>IFERROR(VLOOKUP(AM113,'CRUCE RIESGOS'!$C$10:$D$149,2,FALSE),"")</f>
        <v/>
      </c>
      <c r="AO113" s="12" t="n">
        <v>15.5400000000001</v>
      </c>
      <c r="AP113" s="12">
        <f>IFERROR(VLOOKUP(AO113,'CRUCE RIESGOS'!$C$10:$D$149,2,FALSE),"")</f>
        <v/>
      </c>
      <c r="AQ113" s="12" t="n">
        <v>16.5400000000001</v>
      </c>
      <c r="AR113" s="12">
        <f>IFERROR(VLOOKUP(AQ113,'CRUCE RIESGOS'!$C$10:$D$149,2,FALSE),"")</f>
        <v/>
      </c>
      <c r="AS113" s="12" t="n">
        <v>17.5400000000002</v>
      </c>
      <c r="AT113" s="12">
        <f>IFERROR(VLOOKUP(AS113,'CRUCE RIESGOS'!$C$10:$D$149,2,FALSE),"")</f>
        <v/>
      </c>
      <c r="AU113" s="12" t="n">
        <v>18.5400000000002</v>
      </c>
      <c r="AV113" s="12">
        <f>IFERROR(VLOOKUP(AU113,'CRUCE RIESGOS'!$C$10:$D$149,2,FALSE),"")</f>
        <v/>
      </c>
      <c r="AW113" s="12" t="n">
        <v>19.5400000000002</v>
      </c>
      <c r="AX113" s="12">
        <f>IFERROR(VLOOKUP(AW113,'CRUCE RIESGOS'!$C$10:$D$149,2,FALSE),"")</f>
        <v/>
      </c>
      <c r="AY113" s="12" t="n">
        <v>20.5400000000002</v>
      </c>
      <c r="AZ113" s="12">
        <f>IFERROR(VLOOKUP(AY113,'CRUCE RIESGOS'!$C$10:$D$149,2,FALSE),"")</f>
        <v/>
      </c>
      <c r="BA113" s="12" t="n">
        <v>21.5400000000002</v>
      </c>
      <c r="BB113" s="12">
        <f>IFERROR(VLOOKUP(BA113,'CRUCE RIESGOS'!$C$10:$D$149,2,FALSE),"")</f>
        <v/>
      </c>
      <c r="BC113" s="12" t="n">
        <v>22.5400000000002</v>
      </c>
      <c r="BD113" s="12">
        <f>IFERROR(VLOOKUP(BC113,'CRUCE RIESGOS'!$C$10:$D$149,2,FALSE),"")</f>
        <v/>
      </c>
      <c r="BE113" s="12" t="n">
        <v>23.5400000000002</v>
      </c>
      <c r="BF113" s="12">
        <f>IFERROR(VLOOKUP(BE113,'CRUCE RIESGOS'!$C$10:$D$149,2,FALSE),"")</f>
        <v/>
      </c>
      <c r="BG113" s="12" t="n">
        <v>24.5400000000002</v>
      </c>
      <c r="BH113" s="12">
        <f>IFERROR(VLOOKUP(BG113,'CRUCE RIESGOS'!$C$10:$D$149,2,FALSE),"")</f>
        <v/>
      </c>
      <c r="BI113" s="12" t="n">
        <v>25.5400000000002</v>
      </c>
      <c r="BJ113" s="12">
        <f>IFERROR(VLOOKUP(BI113,'CRUCE RIESGOS'!$C$10:$D$149,2,FALSE),"")</f>
        <v/>
      </c>
    </row>
    <row r="114">
      <c r="N114" s="12">
        <f>IF(N115&lt;&gt;""," -R","")</f>
        <v/>
      </c>
      <c r="P114" s="12">
        <f>IF(P115&lt;&gt;""," -R","")</f>
        <v/>
      </c>
      <c r="R114" s="12">
        <f>IF(R115&lt;&gt;""," -R","")</f>
        <v/>
      </c>
      <c r="T114" s="12">
        <f>IF(T115&lt;&gt;""," -R","")</f>
        <v/>
      </c>
      <c r="V114" s="12">
        <f>IF(V115&lt;&gt;""," -R","")</f>
        <v/>
      </c>
      <c r="X114" s="12">
        <f>IF(X115&lt;&gt;""," -R","")</f>
        <v/>
      </c>
      <c r="Z114" s="12">
        <f>IF(Z115&lt;&gt;""," -R","")</f>
        <v/>
      </c>
      <c r="AB114" s="12">
        <f>IF(AB115&lt;&gt;""," -R","")</f>
        <v/>
      </c>
      <c r="AD114" s="12">
        <f>IF(AD115&lt;&gt;""," -R","")</f>
        <v/>
      </c>
      <c r="AF114" s="12">
        <f>IF(AF115&lt;&gt;""," -R","")</f>
        <v/>
      </c>
      <c r="AH114" s="12">
        <f>IF(AH115&lt;&gt;""," -R","")</f>
        <v/>
      </c>
      <c r="AJ114" s="12">
        <f>IF(AJ115&lt;&gt;""," -R","")</f>
        <v/>
      </c>
      <c r="AL114" s="12">
        <f>IF(AL115&lt;&gt;""," -R","")</f>
        <v/>
      </c>
      <c r="AN114" s="12">
        <f>IF(AN115&lt;&gt;""," -R","")</f>
        <v/>
      </c>
      <c r="AP114" s="12">
        <f>IF(AP115&lt;&gt;""," -R","")</f>
        <v/>
      </c>
      <c r="AR114" s="12">
        <f>IF(AR115&lt;&gt;""," -R","")</f>
        <v/>
      </c>
      <c r="AT114" s="12">
        <f>IF(AT115&lt;&gt;""," -R","")</f>
        <v/>
      </c>
      <c r="AV114" s="12">
        <f>IF(AV115&lt;&gt;""," -R","")</f>
        <v/>
      </c>
      <c r="AX114" s="12">
        <f>IF(AX115&lt;&gt;""," -R","")</f>
        <v/>
      </c>
      <c r="AZ114" s="12">
        <f>IF(AZ115&lt;&gt;""," -R","")</f>
        <v/>
      </c>
      <c r="BB114" s="12">
        <f>IF(BB115&lt;&gt;""," -R","")</f>
        <v/>
      </c>
      <c r="BD114" s="12">
        <f>IF(BD115&lt;&gt;""," -R","")</f>
        <v/>
      </c>
      <c r="BF114" s="12">
        <f>IF(BF115&lt;&gt;""," -R","")</f>
        <v/>
      </c>
      <c r="BH114" s="12">
        <f>IF(BH115&lt;&gt;""," -R","")</f>
        <v/>
      </c>
      <c r="BJ114" s="12">
        <f>IF(BJ115&lt;&gt;""," -R","")</f>
        <v/>
      </c>
    </row>
    <row r="115">
      <c r="M115" s="12" t="n">
        <v>1.55</v>
      </c>
      <c r="N115" s="12">
        <f>IFERROR(VLOOKUP(M115,'CRUCE RIESGOS'!$C$10:$D$149,2,FALSE),"")</f>
        <v/>
      </c>
      <c r="O115" s="12" t="n">
        <v>2.55000000000001</v>
      </c>
      <c r="P115" s="12">
        <f>IFERROR(VLOOKUP(O115,'CRUCE RIESGOS'!$C$10:$D$149,2,FALSE),"")</f>
        <v/>
      </c>
      <c r="Q115" s="12" t="n">
        <v>3.55000000000002</v>
      </c>
      <c r="R115" s="12">
        <f>IFERROR(VLOOKUP(Q115,'CRUCE RIESGOS'!$C$10:$D$149,2,FALSE),"")</f>
        <v/>
      </c>
      <c r="S115" s="12" t="n">
        <v>4.55000000000003</v>
      </c>
      <c r="T115" s="12">
        <f>IFERROR(VLOOKUP(S115,'CRUCE RIESGOS'!$C$10:$D$149,2,FALSE),"")</f>
        <v/>
      </c>
      <c r="U115" s="12" t="n">
        <v>5.55000000000004</v>
      </c>
      <c r="V115" s="12">
        <f>IFERROR(VLOOKUP(U115,'CRUCE RIESGOS'!$C$10:$D$149,2,FALSE),"")</f>
        <v/>
      </c>
      <c r="W115" s="12" t="n">
        <v>6.55000000000005</v>
      </c>
      <c r="X115" s="12">
        <f>IFERROR(VLOOKUP(W115,'CRUCE RIESGOS'!$C$10:$D$149,2,FALSE),"")</f>
        <v/>
      </c>
      <c r="Y115" s="12" t="n">
        <v>7.55000000000006</v>
      </c>
      <c r="Z115" s="12">
        <f>IFERROR(VLOOKUP(Y115,'CRUCE RIESGOS'!$C$10:$D$149,2,FALSE),"")</f>
        <v/>
      </c>
      <c r="AA115" s="12" t="n">
        <v>8.55000000000007</v>
      </c>
      <c r="AB115" s="12">
        <f>IFERROR(VLOOKUP(AA115,'CRUCE RIESGOS'!$C$10:$D$149,2,FALSE),"")</f>
        <v/>
      </c>
      <c r="AC115" s="12" t="n">
        <v>9.550000000000081</v>
      </c>
      <c r="AD115" s="12">
        <f>IFERROR(VLOOKUP(AC115,'CRUCE RIESGOS'!$C$10:$D$149,2,FALSE),"")</f>
        <v/>
      </c>
      <c r="AE115" s="12" t="n">
        <v>10.5500000000001</v>
      </c>
      <c r="AF115" s="12">
        <f>IFERROR(VLOOKUP(AE115,'CRUCE RIESGOS'!$C$10:$D$149,2,FALSE),"")</f>
        <v/>
      </c>
      <c r="AG115" s="12" t="n">
        <v>11.5500000000001</v>
      </c>
      <c r="AH115" s="12">
        <f>IFERROR(VLOOKUP(AG115,'CRUCE RIESGOS'!$C$10:$D$149,2,FALSE),"")</f>
        <v/>
      </c>
      <c r="AI115" s="12" t="n">
        <v>12.5500000000001</v>
      </c>
      <c r="AJ115" s="12">
        <f>IFERROR(VLOOKUP(AI115,'CRUCE RIESGOS'!$C$10:$D$149,2,FALSE),"")</f>
        <v/>
      </c>
      <c r="AK115" s="12" t="n">
        <v>13.5500000000001</v>
      </c>
      <c r="AL115" s="12">
        <f>IFERROR(VLOOKUP(AK115,'CRUCE RIESGOS'!$C$10:$D$149,2,FALSE),"")</f>
        <v/>
      </c>
      <c r="AM115" s="12" t="n">
        <v>14.5500000000001</v>
      </c>
      <c r="AN115" s="12">
        <f>IFERROR(VLOOKUP(AM115,'CRUCE RIESGOS'!$C$10:$D$149,2,FALSE),"")</f>
        <v/>
      </c>
      <c r="AO115" s="12" t="n">
        <v>15.5500000000001</v>
      </c>
      <c r="AP115" s="12">
        <f>IFERROR(VLOOKUP(AO115,'CRUCE RIESGOS'!$C$10:$D$149,2,FALSE),"")</f>
        <v/>
      </c>
      <c r="AQ115" s="12" t="n">
        <v>16.5500000000001</v>
      </c>
      <c r="AR115" s="12">
        <f>IFERROR(VLOOKUP(AQ115,'CRUCE RIESGOS'!$C$10:$D$149,2,FALSE),"")</f>
        <v/>
      </c>
      <c r="AS115" s="12" t="n">
        <v>17.5500000000002</v>
      </c>
      <c r="AT115" s="12">
        <f>IFERROR(VLOOKUP(AS115,'CRUCE RIESGOS'!$C$10:$D$149,2,FALSE),"")</f>
        <v/>
      </c>
      <c r="AU115" s="12" t="n">
        <v>18.5500000000002</v>
      </c>
      <c r="AV115" s="12">
        <f>IFERROR(VLOOKUP(AU115,'CRUCE RIESGOS'!$C$10:$D$149,2,FALSE),"")</f>
        <v/>
      </c>
      <c r="AW115" s="12" t="n">
        <v>19.5500000000002</v>
      </c>
      <c r="AX115" s="12">
        <f>IFERROR(VLOOKUP(AW115,'CRUCE RIESGOS'!$C$10:$D$149,2,FALSE),"")</f>
        <v/>
      </c>
      <c r="AY115" s="12" t="n">
        <v>20.5500000000002</v>
      </c>
      <c r="AZ115" s="12">
        <f>IFERROR(VLOOKUP(AY115,'CRUCE RIESGOS'!$C$10:$D$149,2,FALSE),"")</f>
        <v/>
      </c>
      <c r="BA115" s="12" t="n">
        <v>21.5500000000002</v>
      </c>
      <c r="BB115" s="12">
        <f>IFERROR(VLOOKUP(BA115,'CRUCE RIESGOS'!$C$10:$D$149,2,FALSE),"")</f>
        <v/>
      </c>
      <c r="BC115" s="12" t="n">
        <v>22.5500000000002</v>
      </c>
      <c r="BD115" s="12">
        <f>IFERROR(VLOOKUP(BC115,'CRUCE RIESGOS'!$C$10:$D$149,2,FALSE),"")</f>
        <v/>
      </c>
      <c r="BE115" s="12" t="n">
        <v>23.5500000000002</v>
      </c>
      <c r="BF115" s="12">
        <f>IFERROR(VLOOKUP(BE115,'CRUCE RIESGOS'!$C$10:$D$149,2,FALSE),"")</f>
        <v/>
      </c>
      <c r="BG115" s="12" t="n">
        <v>24.5500000000002</v>
      </c>
      <c r="BH115" s="12">
        <f>IFERROR(VLOOKUP(BG115,'CRUCE RIESGOS'!$C$10:$D$149,2,FALSE),"")</f>
        <v/>
      </c>
      <c r="BI115" s="12" t="n">
        <v>25.5500000000002</v>
      </c>
      <c r="BJ115" s="12">
        <f>IFERROR(VLOOKUP(BI115,'CRUCE RIESGOS'!$C$10:$D$149,2,FALSE),"")</f>
        <v/>
      </c>
    </row>
    <row r="116">
      <c r="N116" s="12">
        <f>IF(N117&lt;&gt;""," -R","")</f>
        <v/>
      </c>
      <c r="P116" s="12">
        <f>IF(P117&lt;&gt;""," -R","")</f>
        <v/>
      </c>
      <c r="R116" s="12">
        <f>IF(R117&lt;&gt;""," -R","")</f>
        <v/>
      </c>
      <c r="T116" s="12">
        <f>IF(T117&lt;&gt;""," -R","")</f>
        <v/>
      </c>
      <c r="V116" s="12">
        <f>IF(V117&lt;&gt;""," -R","")</f>
        <v/>
      </c>
      <c r="X116" s="12">
        <f>IF(X117&lt;&gt;""," -R","")</f>
        <v/>
      </c>
      <c r="Z116" s="12">
        <f>IF(Z117&lt;&gt;""," -R","")</f>
        <v/>
      </c>
      <c r="AB116" s="12">
        <f>IF(AB117&lt;&gt;""," -R","")</f>
        <v/>
      </c>
      <c r="AD116" s="12">
        <f>IF(AD117&lt;&gt;""," -R","")</f>
        <v/>
      </c>
      <c r="AF116" s="12">
        <f>IF(AF117&lt;&gt;""," -R","")</f>
        <v/>
      </c>
      <c r="AH116" s="12">
        <f>IF(AH117&lt;&gt;""," -R","")</f>
        <v/>
      </c>
      <c r="AJ116" s="12">
        <f>IF(AJ117&lt;&gt;""," -R","")</f>
        <v/>
      </c>
      <c r="AL116" s="12">
        <f>IF(AL117&lt;&gt;""," -R","")</f>
        <v/>
      </c>
      <c r="AN116" s="12">
        <f>IF(AN117&lt;&gt;""," -R","")</f>
        <v/>
      </c>
      <c r="AP116" s="12">
        <f>IF(AP117&lt;&gt;""," -R","")</f>
        <v/>
      </c>
      <c r="AR116" s="12">
        <f>IF(AR117&lt;&gt;""," -R","")</f>
        <v/>
      </c>
      <c r="AT116" s="12">
        <f>IF(AT117&lt;&gt;""," -R","")</f>
        <v/>
      </c>
      <c r="AV116" s="12">
        <f>IF(AV117&lt;&gt;""," -R","")</f>
        <v/>
      </c>
      <c r="AX116" s="12">
        <f>IF(AX117&lt;&gt;""," -R","")</f>
        <v/>
      </c>
      <c r="AZ116" s="12">
        <f>IF(AZ117&lt;&gt;""," -R","")</f>
        <v/>
      </c>
      <c r="BB116" s="12">
        <f>IF(BB117&lt;&gt;""," -R","")</f>
        <v/>
      </c>
      <c r="BD116" s="12">
        <f>IF(BD117&lt;&gt;""," -R","")</f>
        <v/>
      </c>
      <c r="BF116" s="12">
        <f>IF(BF117&lt;&gt;""," -R","")</f>
        <v/>
      </c>
      <c r="BH116" s="12">
        <f>IF(BH117&lt;&gt;""," -R","")</f>
        <v/>
      </c>
      <c r="BJ116" s="12">
        <f>IF(BJ117&lt;&gt;""," -R","")</f>
        <v/>
      </c>
    </row>
    <row r="117">
      <c r="M117" s="12" t="n">
        <v>1.56</v>
      </c>
      <c r="N117" s="12">
        <f>IFERROR(VLOOKUP(M117,'CRUCE RIESGOS'!$C$10:$D$149,2,FALSE),"")</f>
        <v/>
      </c>
      <c r="O117" s="12" t="n">
        <v>2.56000000000001</v>
      </c>
      <c r="P117" s="12">
        <f>IFERROR(VLOOKUP(O117,'CRUCE RIESGOS'!$C$10:$D$149,2,FALSE),"")</f>
        <v/>
      </c>
      <c r="Q117" s="12" t="n">
        <v>3.56000000000002</v>
      </c>
      <c r="R117" s="12">
        <f>IFERROR(VLOOKUP(Q117,'CRUCE RIESGOS'!$C$10:$D$149,2,FALSE),"")</f>
        <v/>
      </c>
      <c r="S117" s="12" t="n">
        <v>4.56000000000003</v>
      </c>
      <c r="T117" s="12">
        <f>IFERROR(VLOOKUP(S117,'CRUCE RIESGOS'!$C$10:$D$149,2,FALSE),"")</f>
        <v/>
      </c>
      <c r="U117" s="12" t="n">
        <v>5.56000000000004</v>
      </c>
      <c r="V117" s="12">
        <f>IFERROR(VLOOKUP(U117,'CRUCE RIESGOS'!$C$10:$D$149,2,FALSE),"")</f>
        <v/>
      </c>
      <c r="W117" s="12" t="n">
        <v>6.56000000000005</v>
      </c>
      <c r="X117" s="12">
        <f>IFERROR(VLOOKUP(W117,'CRUCE RIESGOS'!$C$10:$D$149,2,FALSE),"")</f>
        <v/>
      </c>
      <c r="Y117" s="12" t="n">
        <v>7.56000000000006</v>
      </c>
      <c r="Z117" s="12">
        <f>IFERROR(VLOOKUP(Y117,'CRUCE RIESGOS'!$C$10:$D$149,2,FALSE),"")</f>
        <v/>
      </c>
      <c r="AA117" s="12" t="n">
        <v>8.56000000000007</v>
      </c>
      <c r="AB117" s="12">
        <f>IFERROR(VLOOKUP(AA117,'CRUCE RIESGOS'!$C$10:$D$149,2,FALSE),"")</f>
        <v/>
      </c>
      <c r="AC117" s="12" t="n">
        <v>9.56000000000008</v>
      </c>
      <c r="AD117" s="12">
        <f>IFERROR(VLOOKUP(AC117,'CRUCE RIESGOS'!$C$10:$D$149,2,FALSE),"")</f>
        <v/>
      </c>
      <c r="AE117" s="12" t="n">
        <v>10.5600000000001</v>
      </c>
      <c r="AF117" s="12">
        <f>IFERROR(VLOOKUP(AE117,'CRUCE RIESGOS'!$C$10:$D$149,2,FALSE),"")</f>
        <v/>
      </c>
      <c r="AG117" s="12" t="n">
        <v>11.5600000000001</v>
      </c>
      <c r="AH117" s="12">
        <f>IFERROR(VLOOKUP(AG117,'CRUCE RIESGOS'!$C$10:$D$149,2,FALSE),"")</f>
        <v/>
      </c>
      <c r="AI117" s="12" t="n">
        <v>12.5600000000001</v>
      </c>
      <c r="AJ117" s="12">
        <f>IFERROR(VLOOKUP(AI117,'CRUCE RIESGOS'!$C$10:$D$149,2,FALSE),"")</f>
        <v/>
      </c>
      <c r="AK117" s="12" t="n">
        <v>13.5600000000001</v>
      </c>
      <c r="AL117" s="12">
        <f>IFERROR(VLOOKUP(AK117,'CRUCE RIESGOS'!$C$10:$D$149,2,FALSE),"")</f>
        <v/>
      </c>
      <c r="AM117" s="12" t="n">
        <v>14.5600000000001</v>
      </c>
      <c r="AN117" s="12">
        <f>IFERROR(VLOOKUP(AM117,'CRUCE RIESGOS'!$C$10:$D$149,2,FALSE),"")</f>
        <v/>
      </c>
      <c r="AO117" s="12" t="n">
        <v>15.5600000000001</v>
      </c>
      <c r="AP117" s="12">
        <f>IFERROR(VLOOKUP(AO117,'CRUCE RIESGOS'!$C$10:$D$149,2,FALSE),"")</f>
        <v/>
      </c>
      <c r="AQ117" s="12" t="n">
        <v>16.5600000000001</v>
      </c>
      <c r="AR117" s="12">
        <f>IFERROR(VLOOKUP(AQ117,'CRUCE RIESGOS'!$C$10:$D$149,2,FALSE),"")</f>
        <v/>
      </c>
      <c r="AS117" s="12" t="n">
        <v>17.5600000000002</v>
      </c>
      <c r="AT117" s="12">
        <f>IFERROR(VLOOKUP(AS117,'CRUCE RIESGOS'!$C$10:$D$149,2,FALSE),"")</f>
        <v/>
      </c>
      <c r="AU117" s="12" t="n">
        <v>18.5600000000002</v>
      </c>
      <c r="AV117" s="12">
        <f>IFERROR(VLOOKUP(AU117,'CRUCE RIESGOS'!$C$10:$D$149,2,FALSE),"")</f>
        <v/>
      </c>
      <c r="AW117" s="12" t="n">
        <v>19.5600000000002</v>
      </c>
      <c r="AX117" s="12">
        <f>IFERROR(VLOOKUP(AW117,'CRUCE RIESGOS'!$C$10:$D$149,2,FALSE),"")</f>
        <v/>
      </c>
      <c r="AY117" s="12" t="n">
        <v>20.5600000000002</v>
      </c>
      <c r="AZ117" s="12">
        <f>IFERROR(VLOOKUP(AY117,'CRUCE RIESGOS'!$C$10:$D$149,2,FALSE),"")</f>
        <v/>
      </c>
      <c r="BA117" s="12" t="n">
        <v>21.5600000000002</v>
      </c>
      <c r="BB117" s="12">
        <f>IFERROR(VLOOKUP(BA117,'CRUCE RIESGOS'!$C$10:$D$149,2,FALSE),"")</f>
        <v/>
      </c>
      <c r="BC117" s="12" t="n">
        <v>22.5600000000002</v>
      </c>
      <c r="BD117" s="12">
        <f>IFERROR(VLOOKUP(BC117,'CRUCE RIESGOS'!$C$10:$D$149,2,FALSE),"")</f>
        <v/>
      </c>
      <c r="BE117" s="12" t="n">
        <v>23.5600000000002</v>
      </c>
      <c r="BF117" s="12">
        <f>IFERROR(VLOOKUP(BE117,'CRUCE RIESGOS'!$C$10:$D$149,2,FALSE),"")</f>
        <v/>
      </c>
      <c r="BG117" s="12" t="n">
        <v>24.5600000000002</v>
      </c>
      <c r="BH117" s="12">
        <f>IFERROR(VLOOKUP(BG117,'CRUCE RIESGOS'!$C$10:$D$149,2,FALSE),"")</f>
        <v/>
      </c>
      <c r="BI117" s="12" t="n">
        <v>25.5600000000002</v>
      </c>
      <c r="BJ117" s="12">
        <f>IFERROR(VLOOKUP(BI117,'CRUCE RIESGOS'!$C$10:$D$149,2,FALSE),"")</f>
        <v/>
      </c>
    </row>
    <row r="118">
      <c r="N118" s="12">
        <f>IF(N119&lt;&gt;""," -R","")</f>
        <v/>
      </c>
      <c r="P118" s="12">
        <f>IF(P119&lt;&gt;""," -R","")</f>
        <v/>
      </c>
      <c r="R118" s="12">
        <f>IF(R119&lt;&gt;""," -R","")</f>
        <v/>
      </c>
      <c r="T118" s="12">
        <f>IF(T119&lt;&gt;""," -R","")</f>
        <v/>
      </c>
      <c r="V118" s="12">
        <f>IF(V119&lt;&gt;""," -R","")</f>
        <v/>
      </c>
      <c r="X118" s="12">
        <f>IF(X119&lt;&gt;""," -R","")</f>
        <v/>
      </c>
      <c r="Z118" s="12">
        <f>IF(Z119&lt;&gt;""," -R","")</f>
        <v/>
      </c>
      <c r="AB118" s="12">
        <f>IF(AB119&lt;&gt;""," -R","")</f>
        <v/>
      </c>
      <c r="AD118" s="12">
        <f>IF(AD119&lt;&gt;""," -R","")</f>
        <v/>
      </c>
      <c r="AF118" s="12">
        <f>IF(AF119&lt;&gt;""," -R","")</f>
        <v/>
      </c>
      <c r="AH118" s="12">
        <f>IF(AH119&lt;&gt;""," -R","")</f>
        <v/>
      </c>
      <c r="AJ118" s="12">
        <f>IF(AJ119&lt;&gt;""," -R","")</f>
        <v/>
      </c>
      <c r="AL118" s="12">
        <f>IF(AL119&lt;&gt;""," -R","")</f>
        <v/>
      </c>
      <c r="AN118" s="12">
        <f>IF(AN119&lt;&gt;""," -R","")</f>
        <v/>
      </c>
      <c r="AP118" s="12">
        <f>IF(AP119&lt;&gt;""," -R","")</f>
        <v/>
      </c>
      <c r="AR118" s="12">
        <f>IF(AR119&lt;&gt;""," -R","")</f>
        <v/>
      </c>
      <c r="AT118" s="12">
        <f>IF(AT119&lt;&gt;""," -R","")</f>
        <v/>
      </c>
      <c r="AV118" s="12">
        <f>IF(AV119&lt;&gt;""," -R","")</f>
        <v/>
      </c>
      <c r="AX118" s="12">
        <f>IF(AX119&lt;&gt;""," -R","")</f>
        <v/>
      </c>
      <c r="AZ118" s="12">
        <f>IF(AZ119&lt;&gt;""," -R","")</f>
        <v/>
      </c>
      <c r="BB118" s="12">
        <f>IF(BB119&lt;&gt;""," -R","")</f>
        <v/>
      </c>
      <c r="BD118" s="12">
        <f>IF(BD119&lt;&gt;""," -R","")</f>
        <v/>
      </c>
      <c r="BF118" s="12">
        <f>IF(BF119&lt;&gt;""," -R","")</f>
        <v/>
      </c>
      <c r="BH118" s="12">
        <f>IF(BH119&lt;&gt;""," -R","")</f>
        <v/>
      </c>
      <c r="BJ118" s="12">
        <f>IF(BJ119&lt;&gt;""," -R","")</f>
        <v/>
      </c>
    </row>
    <row r="119">
      <c r="M119" s="12" t="n">
        <v>1.57</v>
      </c>
      <c r="N119" s="12">
        <f>IFERROR(VLOOKUP(M119,'CRUCE RIESGOS'!$C$10:$D$149,2,FALSE),"")</f>
        <v/>
      </c>
      <c r="O119" s="12" t="n">
        <v>2.57000000000001</v>
      </c>
      <c r="P119" s="12">
        <f>IFERROR(VLOOKUP(O119,'CRUCE RIESGOS'!$C$10:$D$149,2,FALSE),"")</f>
        <v/>
      </c>
      <c r="Q119" s="12" t="n">
        <v>3.57000000000002</v>
      </c>
      <c r="R119" s="12">
        <f>IFERROR(VLOOKUP(Q119,'CRUCE RIESGOS'!$C$10:$D$149,2,FALSE),"")</f>
        <v/>
      </c>
      <c r="S119" s="12" t="n">
        <v>4.57000000000003</v>
      </c>
      <c r="T119" s="12">
        <f>IFERROR(VLOOKUP(S119,'CRUCE RIESGOS'!$C$10:$D$149,2,FALSE),"")</f>
        <v/>
      </c>
      <c r="U119" s="12" t="n">
        <v>5.57000000000004</v>
      </c>
      <c r="V119" s="12">
        <f>IFERROR(VLOOKUP(U119,'CRUCE RIESGOS'!$C$10:$D$149,2,FALSE),"")</f>
        <v/>
      </c>
      <c r="W119" s="12" t="n">
        <v>6.57000000000005</v>
      </c>
      <c r="X119" s="12">
        <f>IFERROR(VLOOKUP(W119,'CRUCE RIESGOS'!$C$10:$D$149,2,FALSE),"")</f>
        <v/>
      </c>
      <c r="Y119" s="12" t="n">
        <v>7.57000000000006</v>
      </c>
      <c r="Z119" s="12">
        <f>IFERROR(VLOOKUP(Y119,'CRUCE RIESGOS'!$C$10:$D$149,2,FALSE),"")</f>
        <v/>
      </c>
      <c r="AA119" s="12" t="n">
        <v>8.57000000000007</v>
      </c>
      <c r="AB119" s="12">
        <f>IFERROR(VLOOKUP(AA119,'CRUCE RIESGOS'!$C$10:$D$149,2,FALSE),"")</f>
        <v/>
      </c>
      <c r="AC119" s="12" t="n">
        <v>9.57000000000008</v>
      </c>
      <c r="AD119" s="12">
        <f>IFERROR(VLOOKUP(AC119,'CRUCE RIESGOS'!$C$10:$D$149,2,FALSE),"")</f>
        <v/>
      </c>
      <c r="AE119" s="12" t="n">
        <v>10.5700000000001</v>
      </c>
      <c r="AF119" s="12">
        <f>IFERROR(VLOOKUP(AE119,'CRUCE RIESGOS'!$C$10:$D$149,2,FALSE),"")</f>
        <v/>
      </c>
      <c r="AG119" s="12" t="n">
        <v>11.5700000000001</v>
      </c>
      <c r="AH119" s="12">
        <f>IFERROR(VLOOKUP(AG119,'CRUCE RIESGOS'!$C$10:$D$149,2,FALSE),"")</f>
        <v/>
      </c>
      <c r="AI119" s="12" t="n">
        <v>12.5700000000001</v>
      </c>
      <c r="AJ119" s="12">
        <f>IFERROR(VLOOKUP(AI119,'CRUCE RIESGOS'!$C$10:$D$149,2,FALSE),"")</f>
        <v/>
      </c>
      <c r="AK119" s="12" t="n">
        <v>13.5700000000001</v>
      </c>
      <c r="AL119" s="12">
        <f>IFERROR(VLOOKUP(AK119,'CRUCE RIESGOS'!$C$10:$D$149,2,FALSE),"")</f>
        <v/>
      </c>
      <c r="AM119" s="12" t="n">
        <v>14.5700000000001</v>
      </c>
      <c r="AN119" s="12">
        <f>IFERROR(VLOOKUP(AM119,'CRUCE RIESGOS'!$C$10:$D$149,2,FALSE),"")</f>
        <v/>
      </c>
      <c r="AO119" s="12" t="n">
        <v>15.5700000000001</v>
      </c>
      <c r="AP119" s="12">
        <f>IFERROR(VLOOKUP(AO119,'CRUCE RIESGOS'!$C$10:$D$149,2,FALSE),"")</f>
        <v/>
      </c>
      <c r="AQ119" s="12" t="n">
        <v>16.5700000000001</v>
      </c>
      <c r="AR119" s="12">
        <f>IFERROR(VLOOKUP(AQ119,'CRUCE RIESGOS'!$C$10:$D$149,2,FALSE),"")</f>
        <v/>
      </c>
      <c r="AS119" s="12" t="n">
        <v>17.5700000000002</v>
      </c>
      <c r="AT119" s="12">
        <f>IFERROR(VLOOKUP(AS119,'CRUCE RIESGOS'!$C$10:$D$149,2,FALSE),"")</f>
        <v/>
      </c>
      <c r="AU119" s="12" t="n">
        <v>18.5700000000002</v>
      </c>
      <c r="AV119" s="12">
        <f>IFERROR(VLOOKUP(AU119,'CRUCE RIESGOS'!$C$10:$D$149,2,FALSE),"")</f>
        <v/>
      </c>
      <c r="AW119" s="12" t="n">
        <v>19.5700000000002</v>
      </c>
      <c r="AX119" s="12">
        <f>IFERROR(VLOOKUP(AW119,'CRUCE RIESGOS'!$C$10:$D$149,2,FALSE),"")</f>
        <v/>
      </c>
      <c r="AY119" s="12" t="n">
        <v>20.5700000000002</v>
      </c>
      <c r="AZ119" s="12">
        <f>IFERROR(VLOOKUP(AY119,'CRUCE RIESGOS'!$C$10:$D$149,2,FALSE),"")</f>
        <v/>
      </c>
      <c r="BA119" s="12" t="n">
        <v>21.5700000000002</v>
      </c>
      <c r="BB119" s="12">
        <f>IFERROR(VLOOKUP(BA119,'CRUCE RIESGOS'!$C$10:$D$149,2,FALSE),"")</f>
        <v/>
      </c>
      <c r="BC119" s="12" t="n">
        <v>22.5700000000002</v>
      </c>
      <c r="BD119" s="12">
        <f>IFERROR(VLOOKUP(BC119,'CRUCE RIESGOS'!$C$10:$D$149,2,FALSE),"")</f>
        <v/>
      </c>
      <c r="BE119" s="12" t="n">
        <v>23.5700000000002</v>
      </c>
      <c r="BF119" s="12">
        <f>IFERROR(VLOOKUP(BE119,'CRUCE RIESGOS'!$C$10:$D$149,2,FALSE),"")</f>
        <v/>
      </c>
      <c r="BG119" s="12" t="n">
        <v>24.5700000000002</v>
      </c>
      <c r="BH119" s="12">
        <f>IFERROR(VLOOKUP(BG119,'CRUCE RIESGOS'!$C$10:$D$149,2,FALSE),"")</f>
        <v/>
      </c>
      <c r="BI119" s="12" t="n">
        <v>25.5700000000002</v>
      </c>
      <c r="BJ119" s="12">
        <f>IFERROR(VLOOKUP(BI119,'CRUCE RIESGOS'!$C$10:$D$149,2,FALSE),"")</f>
        <v/>
      </c>
    </row>
    <row r="120">
      <c r="N120" s="12">
        <f>IF(N121&lt;&gt;""," -R","")</f>
        <v/>
      </c>
      <c r="P120" s="12">
        <f>IF(P121&lt;&gt;""," -R","")</f>
        <v/>
      </c>
      <c r="R120" s="12">
        <f>IF(R121&lt;&gt;""," -R","")</f>
        <v/>
      </c>
      <c r="T120" s="12">
        <f>IF(T121&lt;&gt;""," -R","")</f>
        <v/>
      </c>
      <c r="V120" s="12">
        <f>IF(V121&lt;&gt;""," -R","")</f>
        <v/>
      </c>
      <c r="X120" s="12">
        <f>IF(X121&lt;&gt;""," -R","")</f>
        <v/>
      </c>
      <c r="Z120" s="12">
        <f>IF(Z121&lt;&gt;""," -R","")</f>
        <v/>
      </c>
      <c r="AB120" s="12">
        <f>IF(AB121&lt;&gt;""," -R","")</f>
        <v/>
      </c>
      <c r="AD120" s="12">
        <f>IF(AD121&lt;&gt;""," -R","")</f>
        <v/>
      </c>
      <c r="AF120" s="12">
        <f>IF(AF121&lt;&gt;""," -R","")</f>
        <v/>
      </c>
      <c r="AH120" s="12">
        <f>IF(AH121&lt;&gt;""," -R","")</f>
        <v/>
      </c>
      <c r="AJ120" s="12">
        <f>IF(AJ121&lt;&gt;""," -R","")</f>
        <v/>
      </c>
      <c r="AL120" s="12">
        <f>IF(AL121&lt;&gt;""," -R","")</f>
        <v/>
      </c>
      <c r="AN120" s="12">
        <f>IF(AN121&lt;&gt;""," -R","")</f>
        <v/>
      </c>
      <c r="AP120" s="12">
        <f>IF(AP121&lt;&gt;""," -R","")</f>
        <v/>
      </c>
      <c r="AR120" s="12">
        <f>IF(AR121&lt;&gt;""," -R","")</f>
        <v/>
      </c>
      <c r="AT120" s="12">
        <f>IF(AT121&lt;&gt;""," -R","")</f>
        <v/>
      </c>
      <c r="AV120" s="12">
        <f>IF(AV121&lt;&gt;""," -R","")</f>
        <v/>
      </c>
      <c r="AX120" s="12">
        <f>IF(AX121&lt;&gt;""," -R","")</f>
        <v/>
      </c>
      <c r="AZ120" s="12">
        <f>IF(AZ121&lt;&gt;""," -R","")</f>
        <v/>
      </c>
      <c r="BB120" s="12">
        <f>IF(BB121&lt;&gt;""," -R","")</f>
        <v/>
      </c>
      <c r="BD120" s="12">
        <f>IF(BD121&lt;&gt;""," -R","")</f>
        <v/>
      </c>
      <c r="BF120" s="12">
        <f>IF(BF121&lt;&gt;""," -R","")</f>
        <v/>
      </c>
      <c r="BH120" s="12">
        <f>IF(BH121&lt;&gt;""," -R","")</f>
        <v/>
      </c>
      <c r="BJ120" s="12">
        <f>IF(BJ121&lt;&gt;""," -R","")</f>
        <v/>
      </c>
    </row>
    <row r="121">
      <c r="M121" s="12" t="n">
        <v>1.58</v>
      </c>
      <c r="N121" s="12">
        <f>IFERROR(VLOOKUP(M121,'CRUCE RIESGOS'!$C$10:$D$149,2,FALSE),"")</f>
        <v/>
      </c>
      <c r="O121" s="12" t="n">
        <v>2.58000000000001</v>
      </c>
      <c r="P121" s="12">
        <f>IFERROR(VLOOKUP(O121,'CRUCE RIESGOS'!$C$10:$D$149,2,FALSE),"")</f>
        <v/>
      </c>
      <c r="Q121" s="12" t="n">
        <v>3.58000000000002</v>
      </c>
      <c r="R121" s="12">
        <f>IFERROR(VLOOKUP(Q121,'CRUCE RIESGOS'!$C$10:$D$149,2,FALSE),"")</f>
        <v/>
      </c>
      <c r="S121" s="12" t="n">
        <v>4.58000000000003</v>
      </c>
      <c r="T121" s="12">
        <f>IFERROR(VLOOKUP(S121,'CRUCE RIESGOS'!$C$10:$D$149,2,FALSE),"")</f>
        <v/>
      </c>
      <c r="U121" s="12" t="n">
        <v>5.58000000000004</v>
      </c>
      <c r="V121" s="12">
        <f>IFERROR(VLOOKUP(U121,'CRUCE RIESGOS'!$C$10:$D$149,2,FALSE),"")</f>
        <v/>
      </c>
      <c r="W121" s="12" t="n">
        <v>6.58000000000005</v>
      </c>
      <c r="X121" s="12">
        <f>IFERROR(VLOOKUP(W121,'CRUCE RIESGOS'!$C$10:$D$149,2,FALSE),"")</f>
        <v/>
      </c>
      <c r="Y121" s="12" t="n">
        <v>7.58000000000006</v>
      </c>
      <c r="Z121" s="12">
        <f>IFERROR(VLOOKUP(Y121,'CRUCE RIESGOS'!$C$10:$D$149,2,FALSE),"")</f>
        <v/>
      </c>
      <c r="AA121" s="12" t="n">
        <v>8.580000000000069</v>
      </c>
      <c r="AB121" s="12">
        <f>IFERROR(VLOOKUP(AA121,'CRUCE RIESGOS'!$C$10:$D$149,2,FALSE),"")</f>
        <v/>
      </c>
      <c r="AC121" s="12" t="n">
        <v>9.58000000000008</v>
      </c>
      <c r="AD121" s="12">
        <f>IFERROR(VLOOKUP(AC121,'CRUCE RIESGOS'!$C$10:$D$149,2,FALSE),"")</f>
        <v/>
      </c>
      <c r="AE121" s="12" t="n">
        <v>10.5800000000001</v>
      </c>
      <c r="AF121" s="12">
        <f>IFERROR(VLOOKUP(AE121,'CRUCE RIESGOS'!$C$10:$D$149,2,FALSE),"")</f>
        <v/>
      </c>
      <c r="AG121" s="12" t="n">
        <v>11.5800000000001</v>
      </c>
      <c r="AH121" s="12">
        <f>IFERROR(VLOOKUP(AG121,'CRUCE RIESGOS'!$C$10:$D$149,2,FALSE),"")</f>
        <v/>
      </c>
      <c r="AI121" s="12" t="n">
        <v>12.5800000000001</v>
      </c>
      <c r="AJ121" s="12">
        <f>IFERROR(VLOOKUP(AI121,'CRUCE RIESGOS'!$C$10:$D$149,2,FALSE),"")</f>
        <v/>
      </c>
      <c r="AK121" s="12" t="n">
        <v>13.5800000000001</v>
      </c>
      <c r="AL121" s="12">
        <f>IFERROR(VLOOKUP(AK121,'CRUCE RIESGOS'!$C$10:$D$149,2,FALSE),"")</f>
        <v/>
      </c>
      <c r="AM121" s="12" t="n">
        <v>14.5800000000001</v>
      </c>
      <c r="AN121" s="12">
        <f>IFERROR(VLOOKUP(AM121,'CRUCE RIESGOS'!$C$10:$D$149,2,FALSE),"")</f>
        <v/>
      </c>
      <c r="AO121" s="12" t="n">
        <v>15.5800000000001</v>
      </c>
      <c r="AP121" s="12">
        <f>IFERROR(VLOOKUP(AO121,'CRUCE RIESGOS'!$C$10:$D$149,2,FALSE),"")</f>
        <v/>
      </c>
      <c r="AQ121" s="12" t="n">
        <v>16.5800000000001</v>
      </c>
      <c r="AR121" s="12">
        <f>IFERROR(VLOOKUP(AQ121,'CRUCE RIESGOS'!$C$10:$D$149,2,FALSE),"")</f>
        <v/>
      </c>
      <c r="AS121" s="12" t="n">
        <v>17.5800000000002</v>
      </c>
      <c r="AT121" s="12">
        <f>IFERROR(VLOOKUP(AS121,'CRUCE RIESGOS'!$C$10:$D$149,2,FALSE),"")</f>
        <v/>
      </c>
      <c r="AU121" s="12" t="n">
        <v>18.5800000000002</v>
      </c>
      <c r="AV121" s="12">
        <f>IFERROR(VLOOKUP(AU121,'CRUCE RIESGOS'!$C$10:$D$149,2,FALSE),"")</f>
        <v/>
      </c>
      <c r="AW121" s="12" t="n">
        <v>19.5800000000002</v>
      </c>
      <c r="AX121" s="12">
        <f>IFERROR(VLOOKUP(AW121,'CRUCE RIESGOS'!$C$10:$D$149,2,FALSE),"")</f>
        <v/>
      </c>
      <c r="AY121" s="12" t="n">
        <v>20.5800000000002</v>
      </c>
      <c r="AZ121" s="12">
        <f>IFERROR(VLOOKUP(AY121,'CRUCE RIESGOS'!$C$10:$D$149,2,FALSE),"")</f>
        <v/>
      </c>
      <c r="BA121" s="12" t="n">
        <v>21.5800000000002</v>
      </c>
      <c r="BB121" s="12">
        <f>IFERROR(VLOOKUP(BA121,'CRUCE RIESGOS'!$C$10:$D$149,2,FALSE),"")</f>
        <v/>
      </c>
      <c r="BC121" s="12" t="n">
        <v>22.5800000000002</v>
      </c>
      <c r="BD121" s="12">
        <f>IFERROR(VLOOKUP(BC121,'CRUCE RIESGOS'!$C$10:$D$149,2,FALSE),"")</f>
        <v/>
      </c>
      <c r="BE121" s="12" t="n">
        <v>23.5800000000002</v>
      </c>
      <c r="BF121" s="12">
        <f>IFERROR(VLOOKUP(BE121,'CRUCE RIESGOS'!$C$10:$D$149,2,FALSE),"")</f>
        <v/>
      </c>
      <c r="BG121" s="12" t="n">
        <v>24.5800000000002</v>
      </c>
      <c r="BH121" s="12">
        <f>IFERROR(VLOOKUP(BG121,'CRUCE RIESGOS'!$C$10:$D$149,2,FALSE),"")</f>
        <v/>
      </c>
      <c r="BI121" s="12" t="n">
        <v>25.5800000000002</v>
      </c>
      <c r="BJ121" s="12">
        <f>IFERROR(VLOOKUP(BI121,'CRUCE RIESGOS'!$C$10:$D$149,2,FALSE),"")</f>
        <v/>
      </c>
    </row>
    <row r="122">
      <c r="N122" s="12">
        <f>IF(N123&lt;&gt;""," -R","")</f>
        <v/>
      </c>
      <c r="P122" s="12">
        <f>IF(P123&lt;&gt;""," -R","")</f>
        <v/>
      </c>
      <c r="R122" s="12">
        <f>IF(R123&lt;&gt;""," -R","")</f>
        <v/>
      </c>
      <c r="T122" s="12">
        <f>IF(T123&lt;&gt;""," -R","")</f>
        <v/>
      </c>
      <c r="V122" s="12">
        <f>IF(V123&lt;&gt;""," -R","")</f>
        <v/>
      </c>
      <c r="X122" s="12">
        <f>IF(X123&lt;&gt;""," -R","")</f>
        <v/>
      </c>
      <c r="Z122" s="12">
        <f>IF(Z123&lt;&gt;""," -R","")</f>
        <v/>
      </c>
      <c r="AB122" s="12">
        <f>IF(AB123&lt;&gt;""," -R","")</f>
        <v/>
      </c>
      <c r="AD122" s="12">
        <f>IF(AD123&lt;&gt;""," -R","")</f>
        <v/>
      </c>
      <c r="AF122" s="12">
        <f>IF(AF123&lt;&gt;""," -R","")</f>
        <v/>
      </c>
      <c r="AH122" s="12">
        <f>IF(AH123&lt;&gt;""," -R","")</f>
        <v/>
      </c>
      <c r="AJ122" s="12">
        <f>IF(AJ123&lt;&gt;""," -R","")</f>
        <v/>
      </c>
      <c r="AL122" s="12">
        <f>IF(AL123&lt;&gt;""," -R","")</f>
        <v/>
      </c>
      <c r="AN122" s="12">
        <f>IF(AN123&lt;&gt;""," -R","")</f>
        <v/>
      </c>
      <c r="AP122" s="12">
        <f>IF(AP123&lt;&gt;""," -R","")</f>
        <v/>
      </c>
      <c r="AR122" s="12">
        <f>IF(AR123&lt;&gt;""," -R","")</f>
        <v/>
      </c>
      <c r="AT122" s="12">
        <f>IF(AT123&lt;&gt;""," -R","")</f>
        <v/>
      </c>
      <c r="AV122" s="12">
        <f>IF(AV123&lt;&gt;""," -R","")</f>
        <v/>
      </c>
      <c r="AX122" s="12">
        <f>IF(AX123&lt;&gt;""," -R","")</f>
        <v/>
      </c>
      <c r="AZ122" s="12">
        <f>IF(AZ123&lt;&gt;""," -R","")</f>
        <v/>
      </c>
      <c r="BB122" s="12">
        <f>IF(BB123&lt;&gt;""," -R","")</f>
        <v/>
      </c>
      <c r="BD122" s="12">
        <f>IF(BD123&lt;&gt;""," -R","")</f>
        <v/>
      </c>
      <c r="BF122" s="12">
        <f>IF(BF123&lt;&gt;""," -R","")</f>
        <v/>
      </c>
      <c r="BH122" s="12">
        <f>IF(BH123&lt;&gt;""," -R","")</f>
        <v/>
      </c>
      <c r="BJ122" s="12">
        <f>IF(BJ123&lt;&gt;""," -R","")</f>
        <v/>
      </c>
    </row>
    <row r="123">
      <c r="M123" s="12" t="n">
        <v>1.59</v>
      </c>
      <c r="N123" s="12">
        <f>IFERROR(VLOOKUP(M123,'CRUCE RIESGOS'!$C$10:$D$149,2,FALSE),"")</f>
        <v/>
      </c>
      <c r="O123" s="12" t="n">
        <v>2.59000000000001</v>
      </c>
      <c r="P123" s="12">
        <f>IFERROR(VLOOKUP(O123,'CRUCE RIESGOS'!$C$10:$D$149,2,FALSE),"")</f>
        <v/>
      </c>
      <c r="Q123" s="12" t="n">
        <v>3.59000000000002</v>
      </c>
      <c r="R123" s="12">
        <f>IFERROR(VLOOKUP(Q123,'CRUCE RIESGOS'!$C$10:$D$149,2,FALSE),"")</f>
        <v/>
      </c>
      <c r="S123" s="12" t="n">
        <v>4.59000000000003</v>
      </c>
      <c r="T123" s="12">
        <f>IFERROR(VLOOKUP(S123,'CRUCE RIESGOS'!$C$10:$D$149,2,FALSE),"")</f>
        <v/>
      </c>
      <c r="U123" s="12" t="n">
        <v>5.59000000000004</v>
      </c>
      <c r="V123" s="12">
        <f>IFERROR(VLOOKUP(U123,'CRUCE RIESGOS'!$C$10:$D$149,2,FALSE),"")</f>
        <v/>
      </c>
      <c r="W123" s="12" t="n">
        <v>6.59000000000005</v>
      </c>
      <c r="X123" s="12">
        <f>IFERROR(VLOOKUP(W123,'CRUCE RIESGOS'!$C$10:$D$149,2,FALSE),"")</f>
        <v/>
      </c>
      <c r="Y123" s="12" t="n">
        <v>7.59000000000006</v>
      </c>
      <c r="Z123" s="12">
        <f>IFERROR(VLOOKUP(Y123,'CRUCE RIESGOS'!$C$10:$D$149,2,FALSE),"")</f>
        <v/>
      </c>
      <c r="AA123" s="12" t="n">
        <v>8.590000000000069</v>
      </c>
      <c r="AB123" s="12">
        <f>IFERROR(VLOOKUP(AA123,'CRUCE RIESGOS'!$C$10:$D$149,2,FALSE),"")</f>
        <v/>
      </c>
      <c r="AC123" s="12" t="n">
        <v>9.59000000000008</v>
      </c>
      <c r="AD123" s="12">
        <f>IFERROR(VLOOKUP(AC123,'CRUCE RIESGOS'!$C$10:$D$149,2,FALSE),"")</f>
        <v/>
      </c>
      <c r="AE123" s="12" t="n">
        <v>10.5900000000001</v>
      </c>
      <c r="AF123" s="12">
        <f>IFERROR(VLOOKUP(AE123,'CRUCE RIESGOS'!$C$10:$D$149,2,FALSE),"")</f>
        <v/>
      </c>
      <c r="AG123" s="12" t="n">
        <v>11.5900000000001</v>
      </c>
      <c r="AH123" s="12">
        <f>IFERROR(VLOOKUP(AG123,'CRUCE RIESGOS'!$C$10:$D$149,2,FALSE),"")</f>
        <v/>
      </c>
      <c r="AI123" s="12" t="n">
        <v>12.5900000000001</v>
      </c>
      <c r="AJ123" s="12">
        <f>IFERROR(VLOOKUP(AI123,'CRUCE RIESGOS'!$C$10:$D$149,2,FALSE),"")</f>
        <v/>
      </c>
      <c r="AK123" s="12" t="n">
        <v>13.5900000000001</v>
      </c>
      <c r="AL123" s="12">
        <f>IFERROR(VLOOKUP(AK123,'CRUCE RIESGOS'!$C$10:$D$149,2,FALSE),"")</f>
        <v/>
      </c>
      <c r="AM123" s="12" t="n">
        <v>14.5900000000001</v>
      </c>
      <c r="AN123" s="12">
        <f>IFERROR(VLOOKUP(AM123,'CRUCE RIESGOS'!$C$10:$D$149,2,FALSE),"")</f>
        <v/>
      </c>
      <c r="AO123" s="12" t="n">
        <v>15.5900000000001</v>
      </c>
      <c r="AP123" s="12">
        <f>IFERROR(VLOOKUP(AO123,'CRUCE RIESGOS'!$C$10:$D$149,2,FALSE),"")</f>
        <v/>
      </c>
      <c r="AQ123" s="12" t="n">
        <v>16.5900000000001</v>
      </c>
      <c r="AR123" s="12">
        <f>IFERROR(VLOOKUP(AQ123,'CRUCE RIESGOS'!$C$10:$D$149,2,FALSE),"")</f>
        <v/>
      </c>
      <c r="AS123" s="12" t="n">
        <v>17.5900000000002</v>
      </c>
      <c r="AT123" s="12">
        <f>IFERROR(VLOOKUP(AS123,'CRUCE RIESGOS'!$C$10:$D$149,2,FALSE),"")</f>
        <v/>
      </c>
      <c r="AU123" s="12" t="n">
        <v>18.5900000000002</v>
      </c>
      <c r="AV123" s="12">
        <f>IFERROR(VLOOKUP(AU123,'CRUCE RIESGOS'!$C$10:$D$149,2,FALSE),"")</f>
        <v/>
      </c>
      <c r="AW123" s="12" t="n">
        <v>19.5900000000002</v>
      </c>
      <c r="AX123" s="12">
        <f>IFERROR(VLOOKUP(AW123,'CRUCE RIESGOS'!$C$10:$D$149,2,FALSE),"")</f>
        <v/>
      </c>
      <c r="AY123" s="12" t="n">
        <v>20.5900000000002</v>
      </c>
      <c r="AZ123" s="12">
        <f>IFERROR(VLOOKUP(AY123,'CRUCE RIESGOS'!$C$10:$D$149,2,FALSE),"")</f>
        <v/>
      </c>
      <c r="BA123" s="12" t="n">
        <v>21.5900000000002</v>
      </c>
      <c r="BB123" s="12">
        <f>IFERROR(VLOOKUP(BA123,'CRUCE RIESGOS'!$C$10:$D$149,2,FALSE),"")</f>
        <v/>
      </c>
      <c r="BC123" s="12" t="n">
        <v>22.5900000000002</v>
      </c>
      <c r="BD123" s="12">
        <f>IFERROR(VLOOKUP(BC123,'CRUCE RIESGOS'!$C$10:$D$149,2,FALSE),"")</f>
        <v/>
      </c>
      <c r="BE123" s="12" t="n">
        <v>23.5900000000002</v>
      </c>
      <c r="BF123" s="12">
        <f>IFERROR(VLOOKUP(BE123,'CRUCE RIESGOS'!$C$10:$D$149,2,FALSE),"")</f>
        <v/>
      </c>
      <c r="BG123" s="12" t="n">
        <v>24.5900000000002</v>
      </c>
      <c r="BH123" s="12">
        <f>IFERROR(VLOOKUP(BG123,'CRUCE RIESGOS'!$C$10:$D$149,2,FALSE),"")</f>
        <v/>
      </c>
      <c r="BI123" s="12" t="n">
        <v>25.5900000000002</v>
      </c>
      <c r="BJ123" s="12">
        <f>IFERROR(VLOOKUP(BI123,'CRUCE RIESGOS'!$C$10:$D$149,2,FALSE),"")</f>
        <v/>
      </c>
    </row>
    <row r="124">
      <c r="N124" s="12">
        <f>IF(N125&lt;&gt;""," -R","")</f>
        <v/>
      </c>
      <c r="P124" s="12">
        <f>IF(P125&lt;&gt;""," -R","")</f>
        <v/>
      </c>
      <c r="R124" s="12">
        <f>IF(R125&lt;&gt;""," -R","")</f>
        <v/>
      </c>
      <c r="T124" s="12">
        <f>IF(T125&lt;&gt;""," -R","")</f>
        <v/>
      </c>
      <c r="V124" s="12">
        <f>IF(V125&lt;&gt;""," -R","")</f>
        <v/>
      </c>
      <c r="X124" s="12">
        <f>IF(X125&lt;&gt;""," -R","")</f>
        <v/>
      </c>
      <c r="Z124" s="12">
        <f>IF(Z125&lt;&gt;""," -R","")</f>
        <v/>
      </c>
      <c r="AB124" s="12">
        <f>IF(AB125&lt;&gt;""," -R","")</f>
        <v/>
      </c>
      <c r="AD124" s="12">
        <f>IF(AD125&lt;&gt;""," -R","")</f>
        <v/>
      </c>
      <c r="AF124" s="12">
        <f>IF(AF125&lt;&gt;""," -R","")</f>
        <v/>
      </c>
      <c r="AH124" s="12">
        <f>IF(AH125&lt;&gt;""," -R","")</f>
        <v/>
      </c>
      <c r="AJ124" s="12">
        <f>IF(AJ125&lt;&gt;""," -R","")</f>
        <v/>
      </c>
      <c r="AL124" s="12">
        <f>IF(AL125&lt;&gt;""," -R","")</f>
        <v/>
      </c>
      <c r="AN124" s="12">
        <f>IF(AN125&lt;&gt;""," -R","")</f>
        <v/>
      </c>
      <c r="AP124" s="12">
        <f>IF(AP125&lt;&gt;""," -R","")</f>
        <v/>
      </c>
      <c r="AR124" s="12">
        <f>IF(AR125&lt;&gt;""," -R","")</f>
        <v/>
      </c>
      <c r="AT124" s="12">
        <f>IF(AT125&lt;&gt;""," -R","")</f>
        <v/>
      </c>
      <c r="AV124" s="12">
        <f>IF(AV125&lt;&gt;""," -R","")</f>
        <v/>
      </c>
      <c r="AX124" s="12">
        <f>IF(AX125&lt;&gt;""," -R","")</f>
        <v/>
      </c>
      <c r="AZ124" s="12">
        <f>IF(AZ125&lt;&gt;""," -R","")</f>
        <v/>
      </c>
      <c r="BB124" s="12">
        <f>IF(BB125&lt;&gt;""," -R","")</f>
        <v/>
      </c>
      <c r="BD124" s="12">
        <f>IF(BD125&lt;&gt;""," -R","")</f>
        <v/>
      </c>
      <c r="BF124" s="12">
        <f>IF(BF125&lt;&gt;""," -R","")</f>
        <v/>
      </c>
      <c r="BH124" s="12">
        <f>IF(BH125&lt;&gt;""," -R","")</f>
        <v/>
      </c>
      <c r="BJ124" s="12">
        <f>IF(BJ125&lt;&gt;""," -R","")</f>
        <v/>
      </c>
    </row>
    <row r="125">
      <c r="M125" s="12" t="n">
        <v>1.6</v>
      </c>
      <c r="N125" s="12">
        <f>IFERROR(VLOOKUP(M125,'CRUCE RIESGOS'!$C$10:$D$149,2,FALSE),"")</f>
        <v/>
      </c>
      <c r="O125" s="12" t="n">
        <v>2.60000000000001</v>
      </c>
      <c r="P125" s="12">
        <f>IFERROR(VLOOKUP(O125,'CRUCE RIESGOS'!$C$10:$D$149,2,FALSE),"")</f>
        <v/>
      </c>
      <c r="Q125" s="12" t="n">
        <v>3.60000000000002</v>
      </c>
      <c r="R125" s="12">
        <f>IFERROR(VLOOKUP(Q125,'CRUCE RIESGOS'!$C$10:$D$149,2,FALSE),"")</f>
        <v/>
      </c>
      <c r="S125" s="12" t="n">
        <v>4.60000000000003</v>
      </c>
      <c r="T125" s="12">
        <f>IFERROR(VLOOKUP(S125,'CRUCE RIESGOS'!$C$10:$D$149,2,FALSE),"")</f>
        <v/>
      </c>
      <c r="U125" s="12" t="n">
        <v>5.60000000000004</v>
      </c>
      <c r="V125" s="12">
        <f>IFERROR(VLOOKUP(U125,'CRUCE RIESGOS'!$C$10:$D$149,2,FALSE),"")</f>
        <v/>
      </c>
      <c r="W125" s="12" t="n">
        <v>6.60000000000005</v>
      </c>
      <c r="X125" s="12">
        <f>IFERROR(VLOOKUP(W125,'CRUCE RIESGOS'!$C$10:$D$149,2,FALSE),"")</f>
        <v/>
      </c>
      <c r="Y125" s="12" t="n">
        <v>7.60000000000006</v>
      </c>
      <c r="Z125" s="12">
        <f>IFERROR(VLOOKUP(Y125,'CRUCE RIESGOS'!$C$10:$D$149,2,FALSE),"")</f>
        <v/>
      </c>
      <c r="AA125" s="12" t="n">
        <v>8.600000000000071</v>
      </c>
      <c r="AB125" s="12">
        <f>IFERROR(VLOOKUP(AA125,'CRUCE RIESGOS'!$C$10:$D$149,2,FALSE),"")</f>
        <v/>
      </c>
      <c r="AC125" s="12" t="n">
        <v>9.60000000000008</v>
      </c>
      <c r="AD125" s="12">
        <f>IFERROR(VLOOKUP(AC125,'CRUCE RIESGOS'!$C$10:$D$149,2,FALSE),"")</f>
        <v/>
      </c>
      <c r="AE125" s="12" t="n">
        <v>10.6000000000001</v>
      </c>
      <c r="AF125" s="12">
        <f>IFERROR(VLOOKUP(AE125,'CRUCE RIESGOS'!$C$10:$D$149,2,FALSE),"")</f>
        <v/>
      </c>
      <c r="AG125" s="12" t="n">
        <v>11.6000000000001</v>
      </c>
      <c r="AH125" s="12">
        <f>IFERROR(VLOOKUP(AG125,'CRUCE RIESGOS'!$C$10:$D$149,2,FALSE),"")</f>
        <v/>
      </c>
      <c r="AI125" s="12" t="n">
        <v>12.6000000000001</v>
      </c>
      <c r="AJ125" s="12">
        <f>IFERROR(VLOOKUP(AI125,'CRUCE RIESGOS'!$C$10:$D$149,2,FALSE),"")</f>
        <v/>
      </c>
      <c r="AK125" s="12" t="n">
        <v>13.6000000000001</v>
      </c>
      <c r="AL125" s="12">
        <f>IFERROR(VLOOKUP(AK125,'CRUCE RIESGOS'!$C$10:$D$149,2,FALSE),"")</f>
        <v/>
      </c>
      <c r="AM125" s="12" t="n">
        <v>14.6000000000001</v>
      </c>
      <c r="AN125" s="12">
        <f>IFERROR(VLOOKUP(AM125,'CRUCE RIESGOS'!$C$10:$D$149,2,FALSE),"")</f>
        <v/>
      </c>
      <c r="AO125" s="12" t="n">
        <v>15.6000000000001</v>
      </c>
      <c r="AP125" s="12">
        <f>IFERROR(VLOOKUP(AO125,'CRUCE RIESGOS'!$C$10:$D$149,2,FALSE),"")</f>
        <v/>
      </c>
      <c r="AQ125" s="12" t="n">
        <v>16.6000000000001</v>
      </c>
      <c r="AR125" s="12">
        <f>IFERROR(VLOOKUP(AQ125,'CRUCE RIESGOS'!$C$10:$D$149,2,FALSE),"")</f>
        <v/>
      </c>
      <c r="AS125" s="12" t="n">
        <v>17.6000000000002</v>
      </c>
      <c r="AT125" s="12">
        <f>IFERROR(VLOOKUP(AS125,'CRUCE RIESGOS'!$C$10:$D$149,2,FALSE),"")</f>
        <v/>
      </c>
      <c r="AU125" s="12" t="n">
        <v>18.6000000000002</v>
      </c>
      <c r="AV125" s="12">
        <f>IFERROR(VLOOKUP(AU125,'CRUCE RIESGOS'!$C$10:$D$149,2,FALSE),"")</f>
        <v/>
      </c>
      <c r="AW125" s="12" t="n">
        <v>19.6000000000002</v>
      </c>
      <c r="AX125" s="12">
        <f>IFERROR(VLOOKUP(AW125,'CRUCE RIESGOS'!$C$10:$D$149,2,FALSE),"")</f>
        <v/>
      </c>
      <c r="AY125" s="12" t="n">
        <v>20.6000000000002</v>
      </c>
      <c r="AZ125" s="12">
        <f>IFERROR(VLOOKUP(AY125,'CRUCE RIESGOS'!$C$10:$D$149,2,FALSE),"")</f>
        <v/>
      </c>
      <c r="BA125" s="12" t="n">
        <v>21.6000000000002</v>
      </c>
      <c r="BB125" s="12">
        <f>IFERROR(VLOOKUP(BA125,'CRUCE RIESGOS'!$C$10:$D$149,2,FALSE),"")</f>
        <v/>
      </c>
      <c r="BC125" s="12" t="n">
        <v>22.6000000000002</v>
      </c>
      <c r="BD125" s="12">
        <f>IFERROR(VLOOKUP(BC125,'CRUCE RIESGOS'!$C$10:$D$149,2,FALSE),"")</f>
        <v/>
      </c>
      <c r="BE125" s="12" t="n">
        <v>23.6000000000002</v>
      </c>
      <c r="BF125" s="12">
        <f>IFERROR(VLOOKUP(BE125,'CRUCE RIESGOS'!$C$10:$D$149,2,FALSE),"")</f>
        <v/>
      </c>
      <c r="BG125" s="12" t="n">
        <v>24.6000000000002</v>
      </c>
      <c r="BH125" s="12">
        <f>IFERROR(VLOOKUP(BG125,'CRUCE RIESGOS'!$C$10:$D$149,2,FALSE),"")</f>
        <v/>
      </c>
      <c r="BI125" s="12" t="n">
        <v>25.6000000000002</v>
      </c>
      <c r="BJ125" s="12">
        <f>IFERROR(VLOOKUP(BI125,'CRUCE RIESGOS'!$C$10:$D$149,2,FALSE),"")</f>
        <v/>
      </c>
    </row>
    <row r="126">
      <c r="N126" s="12">
        <f>IF(N127&lt;&gt;""," -R","")</f>
        <v/>
      </c>
      <c r="P126" s="12">
        <f>IF(P127&lt;&gt;""," -R","")</f>
        <v/>
      </c>
      <c r="R126" s="12">
        <f>IF(R127&lt;&gt;""," -R","")</f>
        <v/>
      </c>
      <c r="T126" s="12">
        <f>IF(T127&lt;&gt;""," -R","")</f>
        <v/>
      </c>
      <c r="V126" s="12">
        <f>IF(V127&lt;&gt;""," -R","")</f>
        <v/>
      </c>
      <c r="X126" s="12">
        <f>IF(X127&lt;&gt;""," -R","")</f>
        <v/>
      </c>
      <c r="Z126" s="12">
        <f>IF(Z127&lt;&gt;""," -R","")</f>
        <v/>
      </c>
      <c r="AB126" s="12">
        <f>IF(AB127&lt;&gt;""," -R","")</f>
        <v/>
      </c>
      <c r="AD126" s="12">
        <f>IF(AD127&lt;&gt;""," -R","")</f>
        <v/>
      </c>
      <c r="AF126" s="12">
        <f>IF(AF127&lt;&gt;""," -R","")</f>
        <v/>
      </c>
      <c r="AH126" s="12">
        <f>IF(AH127&lt;&gt;""," -R","")</f>
        <v/>
      </c>
      <c r="AJ126" s="12">
        <f>IF(AJ127&lt;&gt;""," -R","")</f>
        <v/>
      </c>
      <c r="AL126" s="12">
        <f>IF(AL127&lt;&gt;""," -R","")</f>
        <v/>
      </c>
      <c r="AN126" s="12">
        <f>IF(AN127&lt;&gt;""," -R","")</f>
        <v/>
      </c>
      <c r="AP126" s="12">
        <f>IF(AP127&lt;&gt;""," -R","")</f>
        <v/>
      </c>
      <c r="AR126" s="12">
        <f>IF(AR127&lt;&gt;""," -R","")</f>
        <v/>
      </c>
      <c r="AT126" s="12">
        <f>IF(AT127&lt;&gt;""," -R","")</f>
        <v/>
      </c>
      <c r="AV126" s="12">
        <f>IF(AV127&lt;&gt;""," -R","")</f>
        <v/>
      </c>
      <c r="AX126" s="12">
        <f>IF(AX127&lt;&gt;""," -R","")</f>
        <v/>
      </c>
      <c r="AZ126" s="12">
        <f>IF(AZ127&lt;&gt;""," -R","")</f>
        <v/>
      </c>
      <c r="BB126" s="12">
        <f>IF(BB127&lt;&gt;""," -R","")</f>
        <v/>
      </c>
      <c r="BD126" s="12">
        <f>IF(BD127&lt;&gt;""," -R","")</f>
        <v/>
      </c>
      <c r="BF126" s="12">
        <f>IF(BF127&lt;&gt;""," -R","")</f>
        <v/>
      </c>
      <c r="BH126" s="12">
        <f>IF(BH127&lt;&gt;""," -R","")</f>
        <v/>
      </c>
      <c r="BJ126" s="12">
        <f>IF(BJ127&lt;&gt;""," -R","")</f>
        <v/>
      </c>
    </row>
    <row r="127">
      <c r="M127" s="12" t="n">
        <v>1.61</v>
      </c>
      <c r="N127" s="12">
        <f>IFERROR(VLOOKUP(M127,'CRUCE RIESGOS'!$C$10:$D$149,2,FALSE),"")</f>
        <v/>
      </c>
      <c r="O127" s="12" t="n">
        <v>2.61000000000001</v>
      </c>
      <c r="P127" s="12">
        <f>IFERROR(VLOOKUP(O127,'CRUCE RIESGOS'!$C$10:$D$149,2,FALSE),"")</f>
        <v/>
      </c>
      <c r="Q127" s="12" t="n">
        <v>3.61000000000002</v>
      </c>
      <c r="R127" s="12">
        <f>IFERROR(VLOOKUP(Q127,'CRUCE RIESGOS'!$C$10:$D$149,2,FALSE),"")</f>
        <v/>
      </c>
      <c r="S127" s="12" t="n">
        <v>4.61000000000003</v>
      </c>
      <c r="T127" s="12">
        <f>IFERROR(VLOOKUP(S127,'CRUCE RIESGOS'!$C$10:$D$149,2,FALSE),"")</f>
        <v/>
      </c>
      <c r="U127" s="12" t="n">
        <v>5.61000000000004</v>
      </c>
      <c r="V127" s="12">
        <f>IFERROR(VLOOKUP(U127,'CRUCE RIESGOS'!$C$10:$D$149,2,FALSE),"")</f>
        <v/>
      </c>
      <c r="W127" s="12" t="n">
        <v>6.61000000000005</v>
      </c>
      <c r="X127" s="12">
        <f>IFERROR(VLOOKUP(W127,'CRUCE RIESGOS'!$C$10:$D$149,2,FALSE),"")</f>
        <v/>
      </c>
      <c r="Y127" s="12" t="n">
        <v>7.61000000000006</v>
      </c>
      <c r="Z127" s="12">
        <f>IFERROR(VLOOKUP(Y127,'CRUCE RIESGOS'!$C$10:$D$149,2,FALSE),"")</f>
        <v/>
      </c>
      <c r="AA127" s="12" t="n">
        <v>8.61000000000007</v>
      </c>
      <c r="AB127" s="12">
        <f>IFERROR(VLOOKUP(AA127,'CRUCE RIESGOS'!$C$10:$D$149,2,FALSE),"")</f>
        <v/>
      </c>
      <c r="AC127" s="12" t="n">
        <v>9.610000000000079</v>
      </c>
      <c r="AD127" s="12">
        <f>IFERROR(VLOOKUP(AC127,'CRUCE RIESGOS'!$C$10:$D$149,2,FALSE),"")</f>
        <v/>
      </c>
      <c r="AE127" s="12" t="n">
        <v>10.6100000000001</v>
      </c>
      <c r="AF127" s="12">
        <f>IFERROR(VLOOKUP(AE127,'CRUCE RIESGOS'!$C$10:$D$149,2,FALSE),"")</f>
        <v/>
      </c>
      <c r="AG127" s="12" t="n">
        <v>11.6100000000001</v>
      </c>
      <c r="AH127" s="12">
        <f>IFERROR(VLOOKUP(AG127,'CRUCE RIESGOS'!$C$10:$D$149,2,FALSE),"")</f>
        <v/>
      </c>
      <c r="AI127" s="12" t="n">
        <v>12.6100000000001</v>
      </c>
      <c r="AJ127" s="12">
        <f>IFERROR(VLOOKUP(AI127,'CRUCE RIESGOS'!$C$10:$D$149,2,FALSE),"")</f>
        <v/>
      </c>
      <c r="AK127" s="12" t="n">
        <v>13.6100000000001</v>
      </c>
      <c r="AL127" s="12">
        <f>IFERROR(VLOOKUP(AK127,'CRUCE RIESGOS'!$C$10:$D$149,2,FALSE),"")</f>
        <v/>
      </c>
      <c r="AM127" s="12" t="n">
        <v>14.6100000000001</v>
      </c>
      <c r="AN127" s="12">
        <f>IFERROR(VLOOKUP(AM127,'CRUCE RIESGOS'!$C$10:$D$149,2,FALSE),"")</f>
        <v/>
      </c>
      <c r="AO127" s="12" t="n">
        <v>15.6100000000001</v>
      </c>
      <c r="AP127" s="12">
        <f>IFERROR(VLOOKUP(AO127,'CRUCE RIESGOS'!$C$10:$D$149,2,FALSE),"")</f>
        <v/>
      </c>
      <c r="AQ127" s="12" t="n">
        <v>16.6100000000001</v>
      </c>
      <c r="AR127" s="12">
        <f>IFERROR(VLOOKUP(AQ127,'CRUCE RIESGOS'!$C$10:$D$149,2,FALSE),"")</f>
        <v/>
      </c>
      <c r="AS127" s="12" t="n">
        <v>17.6100000000002</v>
      </c>
      <c r="AT127" s="12">
        <f>IFERROR(VLOOKUP(AS127,'CRUCE RIESGOS'!$C$10:$D$149,2,FALSE),"")</f>
        <v/>
      </c>
      <c r="AU127" s="12" t="n">
        <v>18.6100000000002</v>
      </c>
      <c r="AV127" s="12">
        <f>IFERROR(VLOOKUP(AU127,'CRUCE RIESGOS'!$C$10:$D$149,2,FALSE),"")</f>
        <v/>
      </c>
      <c r="AW127" s="12" t="n">
        <v>19.6100000000002</v>
      </c>
      <c r="AX127" s="12">
        <f>IFERROR(VLOOKUP(AW127,'CRUCE RIESGOS'!$C$10:$D$149,2,FALSE),"")</f>
        <v/>
      </c>
      <c r="AY127" s="12" t="n">
        <v>20.6100000000002</v>
      </c>
      <c r="AZ127" s="12">
        <f>IFERROR(VLOOKUP(AY127,'CRUCE RIESGOS'!$C$10:$D$149,2,FALSE),"")</f>
        <v/>
      </c>
      <c r="BA127" s="12" t="n">
        <v>21.6100000000002</v>
      </c>
      <c r="BB127" s="12">
        <f>IFERROR(VLOOKUP(BA127,'CRUCE RIESGOS'!$C$10:$D$149,2,FALSE),"")</f>
        <v/>
      </c>
      <c r="BC127" s="12" t="n">
        <v>22.6100000000002</v>
      </c>
      <c r="BD127" s="12">
        <f>IFERROR(VLOOKUP(BC127,'CRUCE RIESGOS'!$C$10:$D$149,2,FALSE),"")</f>
        <v/>
      </c>
      <c r="BE127" s="12" t="n">
        <v>23.6100000000002</v>
      </c>
      <c r="BF127" s="12">
        <f>IFERROR(VLOOKUP(BE127,'CRUCE RIESGOS'!$C$10:$D$149,2,FALSE),"")</f>
        <v/>
      </c>
      <c r="BG127" s="12" t="n">
        <v>24.6100000000002</v>
      </c>
      <c r="BH127" s="12">
        <f>IFERROR(VLOOKUP(BG127,'CRUCE RIESGOS'!$C$10:$D$149,2,FALSE),"")</f>
        <v/>
      </c>
      <c r="BI127" s="12" t="n">
        <v>25.6100000000002</v>
      </c>
      <c r="BJ127" s="12">
        <f>IFERROR(VLOOKUP(BI127,'CRUCE RIESGOS'!$C$10:$D$149,2,FALSE),"")</f>
        <v/>
      </c>
    </row>
    <row r="128">
      <c r="N128" s="12">
        <f>IF(N129&lt;&gt;""," -R","")</f>
        <v/>
      </c>
      <c r="P128" s="12">
        <f>IF(P129&lt;&gt;""," -R","")</f>
        <v/>
      </c>
      <c r="R128" s="12">
        <f>IF(R129&lt;&gt;""," -R","")</f>
        <v/>
      </c>
      <c r="T128" s="12">
        <f>IF(T129&lt;&gt;""," -R","")</f>
        <v/>
      </c>
      <c r="V128" s="12">
        <f>IF(V129&lt;&gt;""," -R","")</f>
        <v/>
      </c>
      <c r="X128" s="12">
        <f>IF(X129&lt;&gt;""," -R","")</f>
        <v/>
      </c>
      <c r="Z128" s="12">
        <f>IF(Z129&lt;&gt;""," -R","")</f>
        <v/>
      </c>
      <c r="AB128" s="12">
        <f>IF(AB129&lt;&gt;""," -R","")</f>
        <v/>
      </c>
      <c r="AD128" s="12">
        <f>IF(AD129&lt;&gt;""," -R","")</f>
        <v/>
      </c>
      <c r="AF128" s="12">
        <f>IF(AF129&lt;&gt;""," -R","")</f>
        <v/>
      </c>
      <c r="AH128" s="12">
        <f>IF(AH129&lt;&gt;""," -R","")</f>
        <v/>
      </c>
      <c r="AJ128" s="12">
        <f>IF(AJ129&lt;&gt;""," -R","")</f>
        <v/>
      </c>
      <c r="AL128" s="12">
        <f>IF(AL129&lt;&gt;""," -R","")</f>
        <v/>
      </c>
      <c r="AN128" s="12">
        <f>IF(AN129&lt;&gt;""," -R","")</f>
        <v/>
      </c>
      <c r="AP128" s="12">
        <f>IF(AP129&lt;&gt;""," -R","")</f>
        <v/>
      </c>
      <c r="AR128" s="12">
        <f>IF(AR129&lt;&gt;""," -R","")</f>
        <v/>
      </c>
      <c r="AT128" s="12">
        <f>IF(AT129&lt;&gt;""," -R","")</f>
        <v/>
      </c>
      <c r="AV128" s="12">
        <f>IF(AV129&lt;&gt;""," -R","")</f>
        <v/>
      </c>
      <c r="AX128" s="12">
        <f>IF(AX129&lt;&gt;""," -R","")</f>
        <v/>
      </c>
      <c r="AZ128" s="12">
        <f>IF(AZ129&lt;&gt;""," -R","")</f>
        <v/>
      </c>
      <c r="BB128" s="12">
        <f>IF(BB129&lt;&gt;""," -R","")</f>
        <v/>
      </c>
      <c r="BD128" s="12">
        <f>IF(BD129&lt;&gt;""," -R","")</f>
        <v/>
      </c>
      <c r="BF128" s="12">
        <f>IF(BF129&lt;&gt;""," -R","")</f>
        <v/>
      </c>
      <c r="BH128" s="12">
        <f>IF(BH129&lt;&gt;""," -R","")</f>
        <v/>
      </c>
      <c r="BJ128" s="12">
        <f>IF(BJ129&lt;&gt;""," -R","")</f>
        <v/>
      </c>
    </row>
    <row r="129">
      <c r="M129" s="12" t="n">
        <v>1.62</v>
      </c>
      <c r="N129" s="12">
        <f>IFERROR(VLOOKUP(M129,'CRUCE RIESGOS'!$C$10:$D$149,2,FALSE),"")</f>
        <v/>
      </c>
      <c r="O129" s="12" t="n">
        <v>2.62000000000001</v>
      </c>
      <c r="P129" s="12">
        <f>IFERROR(VLOOKUP(O129,'CRUCE RIESGOS'!$C$10:$D$149,2,FALSE),"")</f>
        <v/>
      </c>
      <c r="Q129" s="12" t="n">
        <v>3.62000000000002</v>
      </c>
      <c r="R129" s="12">
        <f>IFERROR(VLOOKUP(Q129,'CRUCE RIESGOS'!$C$10:$D$149,2,FALSE),"")</f>
        <v/>
      </c>
      <c r="S129" s="12" t="n">
        <v>4.62000000000003</v>
      </c>
      <c r="T129" s="12">
        <f>IFERROR(VLOOKUP(S129,'CRUCE RIESGOS'!$C$10:$D$149,2,FALSE),"")</f>
        <v/>
      </c>
      <c r="U129" s="12" t="n">
        <v>5.62000000000004</v>
      </c>
      <c r="V129" s="12">
        <f>IFERROR(VLOOKUP(U129,'CRUCE RIESGOS'!$C$10:$D$149,2,FALSE),"")</f>
        <v/>
      </c>
      <c r="W129" s="12" t="n">
        <v>6.62000000000005</v>
      </c>
      <c r="X129" s="12">
        <f>IFERROR(VLOOKUP(W129,'CRUCE RIESGOS'!$C$10:$D$149,2,FALSE),"")</f>
        <v/>
      </c>
      <c r="Y129" s="12" t="n">
        <v>7.62000000000006</v>
      </c>
      <c r="Z129" s="12">
        <f>IFERROR(VLOOKUP(Y129,'CRUCE RIESGOS'!$C$10:$D$149,2,FALSE),"")</f>
        <v/>
      </c>
      <c r="AA129" s="12" t="n">
        <v>8.62000000000007</v>
      </c>
      <c r="AB129" s="12">
        <f>IFERROR(VLOOKUP(AA129,'CRUCE RIESGOS'!$C$10:$D$149,2,FALSE),"")</f>
        <v/>
      </c>
      <c r="AC129" s="12" t="n">
        <v>9.620000000000079</v>
      </c>
      <c r="AD129" s="12">
        <f>IFERROR(VLOOKUP(AC129,'CRUCE RIESGOS'!$C$10:$D$149,2,FALSE),"")</f>
        <v/>
      </c>
      <c r="AE129" s="12" t="n">
        <v>10.6200000000001</v>
      </c>
      <c r="AF129" s="12">
        <f>IFERROR(VLOOKUP(AE129,'CRUCE RIESGOS'!$C$10:$D$149,2,FALSE),"")</f>
        <v/>
      </c>
      <c r="AG129" s="12" t="n">
        <v>11.6200000000001</v>
      </c>
      <c r="AH129" s="12">
        <f>IFERROR(VLOOKUP(AG129,'CRUCE RIESGOS'!$C$10:$D$149,2,FALSE),"")</f>
        <v/>
      </c>
      <c r="AI129" s="12" t="n">
        <v>12.6200000000001</v>
      </c>
      <c r="AJ129" s="12">
        <f>IFERROR(VLOOKUP(AI129,'CRUCE RIESGOS'!$C$10:$D$149,2,FALSE),"")</f>
        <v/>
      </c>
      <c r="AK129" s="12" t="n">
        <v>13.6200000000001</v>
      </c>
      <c r="AL129" s="12">
        <f>IFERROR(VLOOKUP(AK129,'CRUCE RIESGOS'!$C$10:$D$149,2,FALSE),"")</f>
        <v/>
      </c>
      <c r="AM129" s="12" t="n">
        <v>14.6200000000001</v>
      </c>
      <c r="AN129" s="12">
        <f>IFERROR(VLOOKUP(AM129,'CRUCE RIESGOS'!$C$10:$D$149,2,FALSE),"")</f>
        <v/>
      </c>
      <c r="AO129" s="12" t="n">
        <v>15.6200000000001</v>
      </c>
      <c r="AP129" s="12">
        <f>IFERROR(VLOOKUP(AO129,'CRUCE RIESGOS'!$C$10:$D$149,2,FALSE),"")</f>
        <v/>
      </c>
      <c r="AQ129" s="12" t="n">
        <v>16.6200000000001</v>
      </c>
      <c r="AR129" s="12">
        <f>IFERROR(VLOOKUP(AQ129,'CRUCE RIESGOS'!$C$10:$D$149,2,FALSE),"")</f>
        <v/>
      </c>
      <c r="AS129" s="12" t="n">
        <v>17.6200000000002</v>
      </c>
      <c r="AT129" s="12">
        <f>IFERROR(VLOOKUP(AS129,'CRUCE RIESGOS'!$C$10:$D$149,2,FALSE),"")</f>
        <v/>
      </c>
      <c r="AU129" s="12" t="n">
        <v>18.6200000000002</v>
      </c>
      <c r="AV129" s="12">
        <f>IFERROR(VLOOKUP(AU129,'CRUCE RIESGOS'!$C$10:$D$149,2,FALSE),"")</f>
        <v/>
      </c>
      <c r="AW129" s="12" t="n">
        <v>19.6200000000002</v>
      </c>
      <c r="AX129" s="12">
        <f>IFERROR(VLOOKUP(AW129,'CRUCE RIESGOS'!$C$10:$D$149,2,FALSE),"")</f>
        <v/>
      </c>
      <c r="AY129" s="12" t="n">
        <v>20.6200000000002</v>
      </c>
      <c r="AZ129" s="12">
        <f>IFERROR(VLOOKUP(AY129,'CRUCE RIESGOS'!$C$10:$D$149,2,FALSE),"")</f>
        <v/>
      </c>
      <c r="BA129" s="12" t="n">
        <v>21.6200000000002</v>
      </c>
      <c r="BB129" s="12">
        <f>IFERROR(VLOOKUP(BA129,'CRUCE RIESGOS'!$C$10:$D$149,2,FALSE),"")</f>
        <v/>
      </c>
      <c r="BC129" s="12" t="n">
        <v>22.6200000000002</v>
      </c>
      <c r="BD129" s="12">
        <f>IFERROR(VLOOKUP(BC129,'CRUCE RIESGOS'!$C$10:$D$149,2,FALSE),"")</f>
        <v/>
      </c>
      <c r="BE129" s="12" t="n">
        <v>23.6200000000002</v>
      </c>
      <c r="BF129" s="12">
        <f>IFERROR(VLOOKUP(BE129,'CRUCE RIESGOS'!$C$10:$D$149,2,FALSE),"")</f>
        <v/>
      </c>
      <c r="BG129" s="12" t="n">
        <v>24.6200000000002</v>
      </c>
      <c r="BH129" s="12">
        <f>IFERROR(VLOOKUP(BG129,'CRUCE RIESGOS'!$C$10:$D$149,2,FALSE),"")</f>
        <v/>
      </c>
      <c r="BI129" s="12" t="n">
        <v>25.6200000000002</v>
      </c>
      <c r="BJ129" s="12">
        <f>IFERROR(VLOOKUP(BI129,'CRUCE RIESGOS'!$C$10:$D$149,2,FALSE),"")</f>
        <v/>
      </c>
    </row>
    <row r="130">
      <c r="N130" s="12">
        <f>IF(N131&lt;&gt;""," -R","")</f>
        <v/>
      </c>
      <c r="P130" s="12">
        <f>IF(P131&lt;&gt;""," -R","")</f>
        <v/>
      </c>
      <c r="R130" s="12">
        <f>IF(R131&lt;&gt;""," -R","")</f>
        <v/>
      </c>
      <c r="T130" s="12">
        <f>IF(T131&lt;&gt;""," -R","")</f>
        <v/>
      </c>
      <c r="V130" s="12">
        <f>IF(V131&lt;&gt;""," -R","")</f>
        <v/>
      </c>
      <c r="X130" s="12">
        <f>IF(X131&lt;&gt;""," -R","")</f>
        <v/>
      </c>
      <c r="Z130" s="12">
        <f>IF(Z131&lt;&gt;""," -R","")</f>
        <v/>
      </c>
      <c r="AB130" s="12">
        <f>IF(AB131&lt;&gt;""," -R","")</f>
        <v/>
      </c>
      <c r="AD130" s="12">
        <f>IF(AD131&lt;&gt;""," -R","")</f>
        <v/>
      </c>
      <c r="AF130" s="12">
        <f>IF(AF131&lt;&gt;""," -R","")</f>
        <v/>
      </c>
      <c r="AH130" s="12">
        <f>IF(AH131&lt;&gt;""," -R","")</f>
        <v/>
      </c>
      <c r="AJ130" s="12">
        <f>IF(AJ131&lt;&gt;""," -R","")</f>
        <v/>
      </c>
      <c r="AL130" s="12">
        <f>IF(AL131&lt;&gt;""," -R","")</f>
        <v/>
      </c>
      <c r="AN130" s="12">
        <f>IF(AN131&lt;&gt;""," -R","")</f>
        <v/>
      </c>
      <c r="AP130" s="12">
        <f>IF(AP131&lt;&gt;""," -R","")</f>
        <v/>
      </c>
      <c r="AR130" s="12">
        <f>IF(AR131&lt;&gt;""," -R","")</f>
        <v/>
      </c>
      <c r="AT130" s="12">
        <f>IF(AT131&lt;&gt;""," -R","")</f>
        <v/>
      </c>
      <c r="AV130" s="12">
        <f>IF(AV131&lt;&gt;""," -R","")</f>
        <v/>
      </c>
      <c r="AX130" s="12">
        <f>IF(AX131&lt;&gt;""," -R","")</f>
        <v/>
      </c>
      <c r="AZ130" s="12">
        <f>IF(AZ131&lt;&gt;""," -R","")</f>
        <v/>
      </c>
      <c r="BB130" s="12">
        <f>IF(BB131&lt;&gt;""," -R","")</f>
        <v/>
      </c>
      <c r="BD130" s="12">
        <f>IF(BD131&lt;&gt;""," -R","")</f>
        <v/>
      </c>
      <c r="BF130" s="12">
        <f>IF(BF131&lt;&gt;""," -R","")</f>
        <v/>
      </c>
      <c r="BH130" s="12">
        <f>IF(BH131&lt;&gt;""," -R","")</f>
        <v/>
      </c>
      <c r="BJ130" s="12">
        <f>IF(BJ131&lt;&gt;""," -R","")</f>
        <v/>
      </c>
    </row>
    <row r="131">
      <c r="M131" s="12" t="n">
        <v>1.63</v>
      </c>
      <c r="N131" s="12">
        <f>IFERROR(VLOOKUP(M131,'CRUCE RIESGOS'!$C$10:$D$149,2,FALSE),"")</f>
        <v/>
      </c>
      <c r="O131" s="12" t="n">
        <v>2.63000000000001</v>
      </c>
      <c r="P131" s="12">
        <f>IFERROR(VLOOKUP(O131,'CRUCE RIESGOS'!$C$10:$D$149,2,FALSE),"")</f>
        <v/>
      </c>
      <c r="Q131" s="12" t="n">
        <v>3.63000000000002</v>
      </c>
      <c r="R131" s="12">
        <f>IFERROR(VLOOKUP(Q131,'CRUCE RIESGOS'!$C$10:$D$149,2,FALSE),"")</f>
        <v/>
      </c>
      <c r="S131" s="12" t="n">
        <v>4.63000000000003</v>
      </c>
      <c r="T131" s="12">
        <f>IFERROR(VLOOKUP(S131,'CRUCE RIESGOS'!$C$10:$D$149,2,FALSE),"")</f>
        <v/>
      </c>
      <c r="U131" s="12" t="n">
        <v>5.63000000000004</v>
      </c>
      <c r="V131" s="12">
        <f>IFERROR(VLOOKUP(U131,'CRUCE RIESGOS'!$C$10:$D$149,2,FALSE),"")</f>
        <v/>
      </c>
      <c r="W131" s="12" t="n">
        <v>6.63000000000005</v>
      </c>
      <c r="X131" s="12">
        <f>IFERROR(VLOOKUP(W131,'CRUCE RIESGOS'!$C$10:$D$149,2,FALSE),"")</f>
        <v/>
      </c>
      <c r="Y131" s="12" t="n">
        <v>7.63000000000006</v>
      </c>
      <c r="Z131" s="12">
        <f>IFERROR(VLOOKUP(Y131,'CRUCE RIESGOS'!$C$10:$D$149,2,FALSE),"")</f>
        <v/>
      </c>
      <c r="AA131" s="12" t="n">
        <v>8.63000000000007</v>
      </c>
      <c r="AB131" s="12">
        <f>IFERROR(VLOOKUP(AA131,'CRUCE RIESGOS'!$C$10:$D$149,2,FALSE),"")</f>
        <v/>
      </c>
      <c r="AC131" s="12" t="n">
        <v>9.630000000000081</v>
      </c>
      <c r="AD131" s="12">
        <f>IFERROR(VLOOKUP(AC131,'CRUCE RIESGOS'!$C$10:$D$149,2,FALSE),"")</f>
        <v/>
      </c>
      <c r="AE131" s="12" t="n">
        <v>10.6300000000001</v>
      </c>
      <c r="AF131" s="12">
        <f>IFERROR(VLOOKUP(AE131,'CRUCE RIESGOS'!$C$10:$D$149,2,FALSE),"")</f>
        <v/>
      </c>
      <c r="AG131" s="12" t="n">
        <v>11.6300000000001</v>
      </c>
      <c r="AH131" s="12">
        <f>IFERROR(VLOOKUP(AG131,'CRUCE RIESGOS'!$C$10:$D$149,2,FALSE),"")</f>
        <v/>
      </c>
      <c r="AI131" s="12" t="n">
        <v>12.6300000000001</v>
      </c>
      <c r="AJ131" s="12">
        <f>IFERROR(VLOOKUP(AI131,'CRUCE RIESGOS'!$C$10:$D$149,2,FALSE),"")</f>
        <v/>
      </c>
      <c r="AK131" s="12" t="n">
        <v>13.6300000000001</v>
      </c>
      <c r="AL131" s="12">
        <f>IFERROR(VLOOKUP(AK131,'CRUCE RIESGOS'!$C$10:$D$149,2,FALSE),"")</f>
        <v/>
      </c>
      <c r="AM131" s="12" t="n">
        <v>14.6300000000001</v>
      </c>
      <c r="AN131" s="12">
        <f>IFERROR(VLOOKUP(AM131,'CRUCE RIESGOS'!$C$10:$D$149,2,FALSE),"")</f>
        <v/>
      </c>
      <c r="AO131" s="12" t="n">
        <v>15.6300000000001</v>
      </c>
      <c r="AP131" s="12">
        <f>IFERROR(VLOOKUP(AO131,'CRUCE RIESGOS'!$C$10:$D$149,2,FALSE),"")</f>
        <v/>
      </c>
      <c r="AQ131" s="12" t="n">
        <v>16.6300000000002</v>
      </c>
      <c r="AR131" s="12">
        <f>IFERROR(VLOOKUP(AQ131,'CRUCE RIESGOS'!$C$10:$D$149,2,FALSE),"")</f>
        <v/>
      </c>
      <c r="AS131" s="12" t="n">
        <v>17.6300000000002</v>
      </c>
      <c r="AT131" s="12">
        <f>IFERROR(VLOOKUP(AS131,'CRUCE RIESGOS'!$C$10:$D$149,2,FALSE),"")</f>
        <v/>
      </c>
      <c r="AU131" s="12" t="n">
        <v>18.6300000000002</v>
      </c>
      <c r="AV131" s="12">
        <f>IFERROR(VLOOKUP(AU131,'CRUCE RIESGOS'!$C$10:$D$149,2,FALSE),"")</f>
        <v/>
      </c>
      <c r="AW131" s="12" t="n">
        <v>19.6300000000002</v>
      </c>
      <c r="AX131" s="12">
        <f>IFERROR(VLOOKUP(AW131,'CRUCE RIESGOS'!$C$10:$D$149,2,FALSE),"")</f>
        <v/>
      </c>
      <c r="AY131" s="12" t="n">
        <v>20.6300000000002</v>
      </c>
      <c r="AZ131" s="12">
        <f>IFERROR(VLOOKUP(AY131,'CRUCE RIESGOS'!$C$10:$D$149,2,FALSE),"")</f>
        <v/>
      </c>
      <c r="BA131" s="12" t="n">
        <v>21.6300000000002</v>
      </c>
      <c r="BB131" s="12">
        <f>IFERROR(VLOOKUP(BA131,'CRUCE RIESGOS'!$C$10:$D$149,2,FALSE),"")</f>
        <v/>
      </c>
      <c r="BC131" s="12" t="n">
        <v>22.6300000000002</v>
      </c>
      <c r="BD131" s="12">
        <f>IFERROR(VLOOKUP(BC131,'CRUCE RIESGOS'!$C$10:$D$149,2,FALSE),"")</f>
        <v/>
      </c>
      <c r="BE131" s="12" t="n">
        <v>23.6300000000002</v>
      </c>
      <c r="BF131" s="12">
        <f>IFERROR(VLOOKUP(BE131,'CRUCE RIESGOS'!$C$10:$D$149,2,FALSE),"")</f>
        <v/>
      </c>
      <c r="BG131" s="12" t="n">
        <v>24.6300000000002</v>
      </c>
      <c r="BH131" s="12">
        <f>IFERROR(VLOOKUP(BG131,'CRUCE RIESGOS'!$C$10:$D$149,2,FALSE),"")</f>
        <v/>
      </c>
      <c r="BI131" s="12" t="n">
        <v>25.6300000000002</v>
      </c>
      <c r="BJ131" s="12">
        <f>IFERROR(VLOOKUP(BI131,'CRUCE RIESGOS'!$C$10:$D$149,2,FALSE),"")</f>
        <v/>
      </c>
    </row>
    <row r="132">
      <c r="N132" s="12">
        <f>IF(N133&lt;&gt;""," -R","")</f>
        <v/>
      </c>
      <c r="P132" s="12">
        <f>IF(P133&lt;&gt;""," -R","")</f>
        <v/>
      </c>
      <c r="R132" s="12">
        <f>IF(R133&lt;&gt;""," -R","")</f>
        <v/>
      </c>
      <c r="T132" s="12">
        <f>IF(T133&lt;&gt;""," -R","")</f>
        <v/>
      </c>
      <c r="V132" s="12">
        <f>IF(V133&lt;&gt;""," -R","")</f>
        <v/>
      </c>
      <c r="X132" s="12">
        <f>IF(X133&lt;&gt;""," -R","")</f>
        <v/>
      </c>
      <c r="Z132" s="12">
        <f>IF(Z133&lt;&gt;""," -R","")</f>
        <v/>
      </c>
      <c r="AB132" s="12">
        <f>IF(AB133&lt;&gt;""," -R","")</f>
        <v/>
      </c>
      <c r="AD132" s="12">
        <f>IF(AD133&lt;&gt;""," -R","")</f>
        <v/>
      </c>
      <c r="AF132" s="12">
        <f>IF(AF133&lt;&gt;""," -R","")</f>
        <v/>
      </c>
      <c r="AH132" s="12">
        <f>IF(AH133&lt;&gt;""," -R","")</f>
        <v/>
      </c>
      <c r="AJ132" s="12">
        <f>IF(AJ133&lt;&gt;""," -R","")</f>
        <v/>
      </c>
      <c r="AL132" s="12">
        <f>IF(AL133&lt;&gt;""," -R","")</f>
        <v/>
      </c>
      <c r="AN132" s="12">
        <f>IF(AN133&lt;&gt;""," -R","")</f>
        <v/>
      </c>
      <c r="AP132" s="12">
        <f>IF(AP133&lt;&gt;""," -R","")</f>
        <v/>
      </c>
      <c r="AR132" s="12">
        <f>IF(AR133&lt;&gt;""," -R","")</f>
        <v/>
      </c>
      <c r="AT132" s="12">
        <f>IF(AT133&lt;&gt;""," -R","")</f>
        <v/>
      </c>
      <c r="AV132" s="12">
        <f>IF(AV133&lt;&gt;""," -R","")</f>
        <v/>
      </c>
      <c r="AX132" s="12">
        <f>IF(AX133&lt;&gt;""," -R","")</f>
        <v/>
      </c>
      <c r="AZ132" s="12">
        <f>IF(AZ133&lt;&gt;""," -R","")</f>
        <v/>
      </c>
      <c r="BB132" s="12">
        <f>IF(BB133&lt;&gt;""," -R","")</f>
        <v/>
      </c>
      <c r="BD132" s="12">
        <f>IF(BD133&lt;&gt;""," -R","")</f>
        <v/>
      </c>
      <c r="BF132" s="12">
        <f>IF(BF133&lt;&gt;""," -R","")</f>
        <v/>
      </c>
      <c r="BH132" s="12">
        <f>IF(BH133&lt;&gt;""," -R","")</f>
        <v/>
      </c>
      <c r="BJ132" s="12">
        <f>IF(BJ133&lt;&gt;""," -R","")</f>
        <v/>
      </c>
    </row>
    <row r="133">
      <c r="M133" s="12" t="n">
        <v>1.64</v>
      </c>
      <c r="N133" s="12">
        <f>IFERROR(VLOOKUP(M133,'CRUCE RIESGOS'!$C$10:$D$149,2,FALSE),"")</f>
        <v/>
      </c>
      <c r="O133" s="12" t="n">
        <v>2.64000000000001</v>
      </c>
      <c r="P133" s="12">
        <f>IFERROR(VLOOKUP(O133,'CRUCE RIESGOS'!$C$10:$D$149,2,FALSE),"")</f>
        <v/>
      </c>
      <c r="Q133" s="12" t="n">
        <v>3.64000000000002</v>
      </c>
      <c r="R133" s="12">
        <f>IFERROR(VLOOKUP(Q133,'CRUCE RIESGOS'!$C$10:$D$149,2,FALSE),"")</f>
        <v/>
      </c>
      <c r="S133" s="12" t="n">
        <v>4.64000000000003</v>
      </c>
      <c r="T133" s="12">
        <f>IFERROR(VLOOKUP(S133,'CRUCE RIESGOS'!$C$10:$D$149,2,FALSE),"")</f>
        <v/>
      </c>
      <c r="U133" s="12" t="n">
        <v>5.64000000000004</v>
      </c>
      <c r="V133" s="12">
        <f>IFERROR(VLOOKUP(U133,'CRUCE RIESGOS'!$C$10:$D$149,2,FALSE),"")</f>
        <v/>
      </c>
      <c r="W133" s="12" t="n">
        <v>6.64000000000005</v>
      </c>
      <c r="X133" s="12">
        <f>IFERROR(VLOOKUP(W133,'CRUCE RIESGOS'!$C$10:$D$149,2,FALSE),"")</f>
        <v/>
      </c>
      <c r="Y133" s="12" t="n">
        <v>7.64000000000006</v>
      </c>
      <c r="Z133" s="12">
        <f>IFERROR(VLOOKUP(Y133,'CRUCE RIESGOS'!$C$10:$D$149,2,FALSE),"")</f>
        <v/>
      </c>
      <c r="AA133" s="12" t="n">
        <v>8.64000000000007</v>
      </c>
      <c r="AB133" s="12">
        <f>IFERROR(VLOOKUP(AA133,'CRUCE RIESGOS'!$C$10:$D$149,2,FALSE),"")</f>
        <v/>
      </c>
      <c r="AC133" s="12" t="n">
        <v>9.640000000000081</v>
      </c>
      <c r="AD133" s="12">
        <f>IFERROR(VLOOKUP(AC133,'CRUCE RIESGOS'!$C$10:$D$149,2,FALSE),"")</f>
        <v/>
      </c>
      <c r="AE133" s="12" t="n">
        <v>10.6400000000001</v>
      </c>
      <c r="AF133" s="12">
        <f>IFERROR(VLOOKUP(AE133,'CRUCE RIESGOS'!$C$10:$D$149,2,FALSE),"")</f>
        <v/>
      </c>
      <c r="AG133" s="12" t="n">
        <v>11.6400000000001</v>
      </c>
      <c r="AH133" s="12">
        <f>IFERROR(VLOOKUP(AG133,'CRUCE RIESGOS'!$C$10:$D$149,2,FALSE),"")</f>
        <v/>
      </c>
      <c r="AI133" s="12" t="n">
        <v>12.6400000000001</v>
      </c>
      <c r="AJ133" s="12">
        <f>IFERROR(VLOOKUP(AI133,'CRUCE RIESGOS'!$C$10:$D$149,2,FALSE),"")</f>
        <v/>
      </c>
      <c r="AK133" s="12" t="n">
        <v>13.6400000000001</v>
      </c>
      <c r="AL133" s="12">
        <f>IFERROR(VLOOKUP(AK133,'CRUCE RIESGOS'!$C$10:$D$149,2,FALSE),"")</f>
        <v/>
      </c>
      <c r="AM133" s="12" t="n">
        <v>14.6400000000001</v>
      </c>
      <c r="AN133" s="12">
        <f>IFERROR(VLOOKUP(AM133,'CRUCE RIESGOS'!$C$10:$D$149,2,FALSE),"")</f>
        <v/>
      </c>
      <c r="AO133" s="12" t="n">
        <v>15.6400000000001</v>
      </c>
      <c r="AP133" s="12">
        <f>IFERROR(VLOOKUP(AO133,'CRUCE RIESGOS'!$C$10:$D$149,2,FALSE),"")</f>
        <v/>
      </c>
      <c r="AQ133" s="12" t="n">
        <v>16.6400000000001</v>
      </c>
      <c r="AR133" s="12">
        <f>IFERROR(VLOOKUP(AQ133,'CRUCE RIESGOS'!$C$10:$D$149,2,FALSE),"")</f>
        <v/>
      </c>
      <c r="AS133" s="12" t="n">
        <v>17.6400000000002</v>
      </c>
      <c r="AT133" s="12">
        <f>IFERROR(VLOOKUP(AS133,'CRUCE RIESGOS'!$C$10:$D$149,2,FALSE),"")</f>
        <v/>
      </c>
      <c r="AU133" s="12" t="n">
        <v>18.6400000000002</v>
      </c>
      <c r="AV133" s="12">
        <f>IFERROR(VLOOKUP(AU133,'CRUCE RIESGOS'!$C$10:$D$149,2,FALSE),"")</f>
        <v/>
      </c>
      <c r="AW133" s="12" t="n">
        <v>19.6400000000002</v>
      </c>
      <c r="AX133" s="12">
        <f>IFERROR(VLOOKUP(AW133,'CRUCE RIESGOS'!$C$10:$D$149,2,FALSE),"")</f>
        <v/>
      </c>
      <c r="AY133" s="12" t="n">
        <v>20.6400000000002</v>
      </c>
      <c r="AZ133" s="12">
        <f>IFERROR(VLOOKUP(AY133,'CRUCE RIESGOS'!$C$10:$D$149,2,FALSE),"")</f>
        <v/>
      </c>
      <c r="BA133" s="12" t="n">
        <v>21.6400000000002</v>
      </c>
      <c r="BB133" s="12">
        <f>IFERROR(VLOOKUP(BA133,'CRUCE RIESGOS'!$C$10:$D$149,2,FALSE),"")</f>
        <v/>
      </c>
      <c r="BC133" s="12" t="n">
        <v>22.6400000000002</v>
      </c>
      <c r="BD133" s="12">
        <f>IFERROR(VLOOKUP(BC133,'CRUCE RIESGOS'!$C$10:$D$149,2,FALSE),"")</f>
        <v/>
      </c>
      <c r="BE133" s="12" t="n">
        <v>23.6400000000002</v>
      </c>
      <c r="BF133" s="12">
        <f>IFERROR(VLOOKUP(BE133,'CRUCE RIESGOS'!$C$10:$D$149,2,FALSE),"")</f>
        <v/>
      </c>
      <c r="BG133" s="12" t="n">
        <v>24.6400000000002</v>
      </c>
      <c r="BH133" s="12">
        <f>IFERROR(VLOOKUP(BG133,'CRUCE RIESGOS'!$C$10:$D$149,2,FALSE),"")</f>
        <v/>
      </c>
      <c r="BI133" s="12" t="n">
        <v>25.6400000000002</v>
      </c>
      <c r="BJ133" s="12">
        <f>IFERROR(VLOOKUP(BI133,'CRUCE RIESGOS'!$C$10:$D$149,2,FALSE),"")</f>
        <v/>
      </c>
    </row>
    <row r="134">
      <c r="N134" s="12">
        <f>IF(N135&lt;&gt;""," -R","")</f>
        <v/>
      </c>
      <c r="P134" s="12">
        <f>IF(P135&lt;&gt;""," -R","")</f>
        <v/>
      </c>
      <c r="R134" s="12">
        <f>IF(R135&lt;&gt;""," -R","")</f>
        <v/>
      </c>
      <c r="T134" s="12">
        <f>IF(T135&lt;&gt;""," -R","")</f>
        <v/>
      </c>
      <c r="V134" s="12">
        <f>IF(V135&lt;&gt;""," -R","")</f>
        <v/>
      </c>
      <c r="X134" s="12">
        <f>IF(X135&lt;&gt;""," -R","")</f>
        <v/>
      </c>
      <c r="Z134" s="12">
        <f>IF(Z135&lt;&gt;""," -R","")</f>
        <v/>
      </c>
      <c r="AB134" s="12">
        <f>IF(AB135&lt;&gt;""," -R","")</f>
        <v/>
      </c>
      <c r="AD134" s="12">
        <f>IF(AD135&lt;&gt;""," -R","")</f>
        <v/>
      </c>
      <c r="AF134" s="12">
        <f>IF(AF135&lt;&gt;""," -R","")</f>
        <v/>
      </c>
      <c r="AH134" s="12">
        <f>IF(AH135&lt;&gt;""," -R","")</f>
        <v/>
      </c>
      <c r="AJ134" s="12">
        <f>IF(AJ135&lt;&gt;""," -R","")</f>
        <v/>
      </c>
      <c r="AL134" s="12">
        <f>IF(AL135&lt;&gt;""," -R","")</f>
        <v/>
      </c>
      <c r="AN134" s="12">
        <f>IF(AN135&lt;&gt;""," -R","")</f>
        <v/>
      </c>
      <c r="AP134" s="12">
        <f>IF(AP135&lt;&gt;""," -R","")</f>
        <v/>
      </c>
      <c r="AR134" s="12">
        <f>IF(AR135&lt;&gt;""," -R","")</f>
        <v/>
      </c>
      <c r="AT134" s="12">
        <f>IF(AT135&lt;&gt;""," -R","")</f>
        <v/>
      </c>
      <c r="AV134" s="12">
        <f>IF(AV135&lt;&gt;""," -R","")</f>
        <v/>
      </c>
      <c r="AX134" s="12">
        <f>IF(AX135&lt;&gt;""," -R","")</f>
        <v/>
      </c>
      <c r="AZ134" s="12">
        <f>IF(AZ135&lt;&gt;""," -R","")</f>
        <v/>
      </c>
      <c r="BB134" s="12">
        <f>IF(BB135&lt;&gt;""," -R","")</f>
        <v/>
      </c>
      <c r="BD134" s="12">
        <f>IF(BD135&lt;&gt;""," -R","")</f>
        <v/>
      </c>
      <c r="BF134" s="12">
        <f>IF(BF135&lt;&gt;""," -R","")</f>
        <v/>
      </c>
      <c r="BH134" s="12">
        <f>IF(BH135&lt;&gt;""," -R","")</f>
        <v/>
      </c>
      <c r="BJ134" s="12">
        <f>IF(BJ135&lt;&gt;""," -R","")</f>
        <v/>
      </c>
    </row>
    <row r="135">
      <c r="M135" s="12" t="n">
        <v>1.65</v>
      </c>
      <c r="N135" s="12">
        <f>IFERROR(VLOOKUP(M135,'CRUCE RIESGOS'!$C$10:$D$149,2,FALSE),"")</f>
        <v/>
      </c>
      <c r="O135" s="12" t="n">
        <v>2.65000000000001</v>
      </c>
      <c r="P135" s="12">
        <f>IFERROR(VLOOKUP(O135,'CRUCE RIESGOS'!$C$10:$D$149,2,FALSE),"")</f>
        <v/>
      </c>
      <c r="Q135" s="12" t="n">
        <v>3.65000000000002</v>
      </c>
      <c r="R135" s="12">
        <f>IFERROR(VLOOKUP(Q135,'CRUCE RIESGOS'!$C$10:$D$149,2,FALSE),"")</f>
        <v/>
      </c>
      <c r="S135" s="12" t="n">
        <v>4.65000000000003</v>
      </c>
      <c r="T135" s="12">
        <f>IFERROR(VLOOKUP(S135,'CRUCE RIESGOS'!$C$10:$D$149,2,FALSE),"")</f>
        <v/>
      </c>
      <c r="U135" s="12" t="n">
        <v>5.65000000000004</v>
      </c>
      <c r="V135" s="12">
        <f>IFERROR(VLOOKUP(U135,'CRUCE RIESGOS'!$C$10:$D$149,2,FALSE),"")</f>
        <v/>
      </c>
      <c r="W135" s="12" t="n">
        <v>6.65000000000005</v>
      </c>
      <c r="X135" s="12">
        <f>IFERROR(VLOOKUP(W135,'CRUCE RIESGOS'!$C$10:$D$149,2,FALSE),"")</f>
        <v/>
      </c>
      <c r="Y135" s="12" t="n">
        <v>7.65000000000006</v>
      </c>
      <c r="Z135" s="12">
        <f>IFERROR(VLOOKUP(Y135,'CRUCE RIESGOS'!$C$10:$D$149,2,FALSE),"")</f>
        <v/>
      </c>
      <c r="AA135" s="12" t="n">
        <v>8.65000000000007</v>
      </c>
      <c r="AB135" s="12">
        <f>IFERROR(VLOOKUP(AA135,'CRUCE RIESGOS'!$C$10:$D$149,2,FALSE),"")</f>
        <v/>
      </c>
      <c r="AC135" s="12" t="n">
        <v>9.65000000000008</v>
      </c>
      <c r="AD135" s="12">
        <f>IFERROR(VLOOKUP(AC135,'CRUCE RIESGOS'!$C$10:$D$149,2,FALSE),"")</f>
        <v/>
      </c>
      <c r="AE135" s="12" t="n">
        <v>10.6500000000001</v>
      </c>
      <c r="AF135" s="12">
        <f>IFERROR(VLOOKUP(AE135,'CRUCE RIESGOS'!$C$10:$D$149,2,FALSE),"")</f>
        <v/>
      </c>
      <c r="AG135" s="12" t="n">
        <v>11.6500000000001</v>
      </c>
      <c r="AH135" s="12">
        <f>IFERROR(VLOOKUP(AG135,'CRUCE RIESGOS'!$C$10:$D$149,2,FALSE),"")</f>
        <v/>
      </c>
      <c r="AI135" s="12" t="n">
        <v>12.6500000000001</v>
      </c>
      <c r="AJ135" s="12">
        <f>IFERROR(VLOOKUP(AI135,'CRUCE RIESGOS'!$C$10:$D$149,2,FALSE),"")</f>
        <v/>
      </c>
      <c r="AK135" s="12" t="n">
        <v>13.6500000000001</v>
      </c>
      <c r="AL135" s="12">
        <f>IFERROR(VLOOKUP(AK135,'CRUCE RIESGOS'!$C$10:$D$149,2,FALSE),"")</f>
        <v/>
      </c>
      <c r="AM135" s="12" t="n">
        <v>14.6500000000001</v>
      </c>
      <c r="AN135" s="12">
        <f>IFERROR(VLOOKUP(AM135,'CRUCE RIESGOS'!$C$10:$D$149,2,FALSE),"")</f>
        <v/>
      </c>
      <c r="AO135" s="12" t="n">
        <v>15.6500000000001</v>
      </c>
      <c r="AP135" s="12">
        <f>IFERROR(VLOOKUP(AO135,'CRUCE RIESGOS'!$C$10:$D$149,2,FALSE),"")</f>
        <v/>
      </c>
      <c r="AQ135" s="12" t="n">
        <v>16.6500000000002</v>
      </c>
      <c r="AR135" s="12">
        <f>IFERROR(VLOOKUP(AQ135,'CRUCE RIESGOS'!$C$10:$D$149,2,FALSE),"")</f>
        <v/>
      </c>
      <c r="AS135" s="12" t="n">
        <v>17.6500000000002</v>
      </c>
      <c r="AT135" s="12">
        <f>IFERROR(VLOOKUP(AS135,'CRUCE RIESGOS'!$C$10:$D$149,2,FALSE),"")</f>
        <v/>
      </c>
      <c r="AU135" s="12" t="n">
        <v>18.6500000000002</v>
      </c>
      <c r="AV135" s="12">
        <f>IFERROR(VLOOKUP(AU135,'CRUCE RIESGOS'!$C$10:$D$149,2,FALSE),"")</f>
        <v/>
      </c>
      <c r="AW135" s="12" t="n">
        <v>19.6500000000002</v>
      </c>
      <c r="AX135" s="12">
        <f>IFERROR(VLOOKUP(AW135,'CRUCE RIESGOS'!$C$10:$D$149,2,FALSE),"")</f>
        <v/>
      </c>
      <c r="AY135" s="12" t="n">
        <v>20.6500000000002</v>
      </c>
      <c r="AZ135" s="12">
        <f>IFERROR(VLOOKUP(AY135,'CRUCE RIESGOS'!$C$10:$D$149,2,FALSE),"")</f>
        <v/>
      </c>
      <c r="BA135" s="12" t="n">
        <v>21.6500000000002</v>
      </c>
      <c r="BB135" s="12">
        <f>IFERROR(VLOOKUP(BA135,'CRUCE RIESGOS'!$C$10:$D$149,2,FALSE),"")</f>
        <v/>
      </c>
      <c r="BC135" s="12" t="n">
        <v>22.6500000000002</v>
      </c>
      <c r="BD135" s="12">
        <f>IFERROR(VLOOKUP(BC135,'CRUCE RIESGOS'!$C$10:$D$149,2,FALSE),"")</f>
        <v/>
      </c>
      <c r="BE135" s="12" t="n">
        <v>23.6500000000002</v>
      </c>
      <c r="BF135" s="12">
        <f>IFERROR(VLOOKUP(BE135,'CRUCE RIESGOS'!$C$10:$D$149,2,FALSE),"")</f>
        <v/>
      </c>
      <c r="BG135" s="12" t="n">
        <v>24.6500000000002</v>
      </c>
      <c r="BH135" s="12">
        <f>IFERROR(VLOOKUP(BG135,'CRUCE RIESGOS'!$C$10:$D$149,2,FALSE),"")</f>
        <v/>
      </c>
      <c r="BI135" s="12" t="n">
        <v>25.6500000000002</v>
      </c>
      <c r="BJ135" s="12">
        <f>IFERROR(VLOOKUP(BI135,'CRUCE RIESGOS'!$C$10:$D$149,2,FALSE),"")</f>
        <v/>
      </c>
    </row>
    <row r="136">
      <c r="N136" s="12">
        <f>IF(N137&lt;&gt;""," -R","")</f>
        <v/>
      </c>
      <c r="P136" s="12">
        <f>IF(P137&lt;&gt;""," -R","")</f>
        <v/>
      </c>
      <c r="R136" s="12">
        <f>IF(R137&lt;&gt;""," -R","")</f>
        <v/>
      </c>
      <c r="T136" s="12">
        <f>IF(T137&lt;&gt;""," -R","")</f>
        <v/>
      </c>
      <c r="V136" s="12">
        <f>IF(V137&lt;&gt;""," -R","")</f>
        <v/>
      </c>
      <c r="X136" s="12">
        <f>IF(X137&lt;&gt;""," -R","")</f>
        <v/>
      </c>
      <c r="Z136" s="12">
        <f>IF(Z137&lt;&gt;""," -R","")</f>
        <v/>
      </c>
      <c r="AB136" s="12">
        <f>IF(AB137&lt;&gt;""," -R","")</f>
        <v/>
      </c>
      <c r="AD136" s="12">
        <f>IF(AD137&lt;&gt;""," -R","")</f>
        <v/>
      </c>
      <c r="AF136" s="12">
        <f>IF(AF137&lt;&gt;""," -R","")</f>
        <v/>
      </c>
      <c r="AH136" s="12">
        <f>IF(AH137&lt;&gt;""," -R","")</f>
        <v/>
      </c>
      <c r="AJ136" s="12">
        <f>IF(AJ137&lt;&gt;""," -R","")</f>
        <v/>
      </c>
      <c r="AL136" s="12">
        <f>IF(AL137&lt;&gt;""," -R","")</f>
        <v/>
      </c>
      <c r="AN136" s="12">
        <f>IF(AN137&lt;&gt;""," -R","")</f>
        <v/>
      </c>
      <c r="AP136" s="12">
        <f>IF(AP137&lt;&gt;""," -R","")</f>
        <v/>
      </c>
      <c r="AR136" s="12">
        <f>IF(AR137&lt;&gt;""," -R","")</f>
        <v/>
      </c>
      <c r="AT136" s="12">
        <f>IF(AT137&lt;&gt;""," -R","")</f>
        <v/>
      </c>
      <c r="AV136" s="12">
        <f>IF(AV137&lt;&gt;""," -R","")</f>
        <v/>
      </c>
      <c r="AX136" s="12">
        <f>IF(AX137&lt;&gt;""," -R","")</f>
        <v/>
      </c>
      <c r="AZ136" s="12">
        <f>IF(AZ137&lt;&gt;""," -R","")</f>
        <v/>
      </c>
      <c r="BB136" s="12">
        <f>IF(BB137&lt;&gt;""," -R","")</f>
        <v/>
      </c>
      <c r="BD136" s="12">
        <f>IF(BD137&lt;&gt;""," -R","")</f>
        <v/>
      </c>
      <c r="BF136" s="12">
        <f>IF(BF137&lt;&gt;""," -R","")</f>
        <v/>
      </c>
      <c r="BH136" s="12">
        <f>IF(BH137&lt;&gt;""," -R","")</f>
        <v/>
      </c>
      <c r="BJ136" s="12">
        <f>IF(BJ137&lt;&gt;""," -R","")</f>
        <v/>
      </c>
    </row>
    <row r="137">
      <c r="M137" s="12" t="n">
        <v>1.66</v>
      </c>
      <c r="N137" s="12">
        <f>IFERROR(VLOOKUP(M137,'CRUCE RIESGOS'!$C$10:$D$149,2,FALSE),"")</f>
        <v/>
      </c>
      <c r="O137" s="12" t="n">
        <v>2.66000000000001</v>
      </c>
      <c r="P137" s="12">
        <f>IFERROR(VLOOKUP(O137,'CRUCE RIESGOS'!$C$10:$D$149,2,FALSE),"")</f>
        <v/>
      </c>
      <c r="Q137" s="12" t="n">
        <v>3.66000000000002</v>
      </c>
      <c r="R137" s="12">
        <f>IFERROR(VLOOKUP(Q137,'CRUCE RIESGOS'!$C$10:$D$149,2,FALSE),"")</f>
        <v/>
      </c>
      <c r="S137" s="12" t="n">
        <v>4.66000000000003</v>
      </c>
      <c r="T137" s="12">
        <f>IFERROR(VLOOKUP(S137,'CRUCE RIESGOS'!$C$10:$D$149,2,FALSE),"")</f>
        <v/>
      </c>
      <c r="U137" s="12" t="n">
        <v>5.66000000000004</v>
      </c>
      <c r="V137" s="12">
        <f>IFERROR(VLOOKUP(U137,'CRUCE RIESGOS'!$C$10:$D$149,2,FALSE),"")</f>
        <v/>
      </c>
      <c r="W137" s="12" t="n">
        <v>6.66000000000005</v>
      </c>
      <c r="X137" s="12">
        <f>IFERROR(VLOOKUP(W137,'CRUCE RIESGOS'!$C$10:$D$149,2,FALSE),"")</f>
        <v/>
      </c>
      <c r="Y137" s="12" t="n">
        <v>7.66000000000006</v>
      </c>
      <c r="Z137" s="12">
        <f>IFERROR(VLOOKUP(Y137,'CRUCE RIESGOS'!$C$10:$D$149,2,FALSE),"")</f>
        <v/>
      </c>
      <c r="AA137" s="12" t="n">
        <v>8.660000000000069</v>
      </c>
      <c r="AB137" s="12">
        <f>IFERROR(VLOOKUP(AA137,'CRUCE RIESGOS'!$C$10:$D$149,2,FALSE),"")</f>
        <v/>
      </c>
      <c r="AC137" s="12" t="n">
        <v>9.66000000000008</v>
      </c>
      <c r="AD137" s="12">
        <f>IFERROR(VLOOKUP(AC137,'CRUCE RIESGOS'!$C$10:$D$149,2,FALSE),"")</f>
        <v/>
      </c>
      <c r="AE137" s="12" t="n">
        <v>10.6600000000001</v>
      </c>
      <c r="AF137" s="12">
        <f>IFERROR(VLOOKUP(AE137,'CRUCE RIESGOS'!$C$10:$D$149,2,FALSE),"")</f>
        <v/>
      </c>
      <c r="AG137" s="12" t="n">
        <v>11.6600000000001</v>
      </c>
      <c r="AH137" s="12">
        <f>IFERROR(VLOOKUP(AG137,'CRUCE RIESGOS'!$C$10:$D$149,2,FALSE),"")</f>
        <v/>
      </c>
      <c r="AI137" s="12" t="n">
        <v>12.6600000000001</v>
      </c>
      <c r="AJ137" s="12">
        <f>IFERROR(VLOOKUP(AI137,'CRUCE RIESGOS'!$C$10:$D$149,2,FALSE),"")</f>
        <v/>
      </c>
      <c r="AK137" s="12" t="n">
        <v>13.6600000000001</v>
      </c>
      <c r="AL137" s="12">
        <f>IFERROR(VLOOKUP(AK137,'CRUCE RIESGOS'!$C$10:$D$149,2,FALSE),"")</f>
        <v/>
      </c>
      <c r="AM137" s="12" t="n">
        <v>14.6600000000001</v>
      </c>
      <c r="AN137" s="12">
        <f>IFERROR(VLOOKUP(AM137,'CRUCE RIESGOS'!$C$10:$D$149,2,FALSE),"")</f>
        <v/>
      </c>
      <c r="AO137" s="12" t="n">
        <v>15.6600000000001</v>
      </c>
      <c r="AP137" s="12">
        <f>IFERROR(VLOOKUP(AO137,'CRUCE RIESGOS'!$C$10:$D$149,2,FALSE),"")</f>
        <v/>
      </c>
      <c r="AQ137" s="12" t="n">
        <v>16.6600000000001</v>
      </c>
      <c r="AR137" s="12">
        <f>IFERROR(VLOOKUP(AQ137,'CRUCE RIESGOS'!$C$10:$D$149,2,FALSE),"")</f>
        <v/>
      </c>
      <c r="AS137" s="12" t="n">
        <v>17.6600000000002</v>
      </c>
      <c r="AT137" s="12">
        <f>IFERROR(VLOOKUP(AS137,'CRUCE RIESGOS'!$C$10:$D$149,2,FALSE),"")</f>
        <v/>
      </c>
      <c r="AU137" s="12" t="n">
        <v>18.6600000000002</v>
      </c>
      <c r="AV137" s="12">
        <f>IFERROR(VLOOKUP(AU137,'CRUCE RIESGOS'!$C$10:$D$149,2,FALSE),"")</f>
        <v/>
      </c>
      <c r="AW137" s="12" t="n">
        <v>19.6600000000002</v>
      </c>
      <c r="AX137" s="12">
        <f>IFERROR(VLOOKUP(AW137,'CRUCE RIESGOS'!$C$10:$D$149,2,FALSE),"")</f>
        <v/>
      </c>
      <c r="AY137" s="12" t="n">
        <v>20.6600000000002</v>
      </c>
      <c r="AZ137" s="12">
        <f>IFERROR(VLOOKUP(AY137,'CRUCE RIESGOS'!$C$10:$D$149,2,FALSE),"")</f>
        <v/>
      </c>
      <c r="BA137" s="12" t="n">
        <v>21.6600000000002</v>
      </c>
      <c r="BB137" s="12">
        <f>IFERROR(VLOOKUP(BA137,'CRUCE RIESGOS'!$C$10:$D$149,2,FALSE),"")</f>
        <v/>
      </c>
      <c r="BC137" s="12" t="n">
        <v>22.6600000000002</v>
      </c>
      <c r="BD137" s="12">
        <f>IFERROR(VLOOKUP(BC137,'CRUCE RIESGOS'!$C$10:$D$149,2,FALSE),"")</f>
        <v/>
      </c>
      <c r="BE137" s="12" t="n">
        <v>23.6600000000002</v>
      </c>
      <c r="BF137" s="12">
        <f>IFERROR(VLOOKUP(BE137,'CRUCE RIESGOS'!$C$10:$D$149,2,FALSE),"")</f>
        <v/>
      </c>
      <c r="BG137" s="12" t="n">
        <v>24.6600000000002</v>
      </c>
      <c r="BH137" s="12">
        <f>IFERROR(VLOOKUP(BG137,'CRUCE RIESGOS'!$C$10:$D$149,2,FALSE),"")</f>
        <v/>
      </c>
      <c r="BI137" s="12" t="n">
        <v>25.6600000000002</v>
      </c>
      <c r="BJ137" s="12">
        <f>IFERROR(VLOOKUP(BI137,'CRUCE RIESGOS'!$C$10:$D$149,2,FALSE),"")</f>
        <v/>
      </c>
    </row>
    <row r="138">
      <c r="N138" s="12">
        <f>IF(N139&lt;&gt;""," -R","")</f>
        <v/>
      </c>
      <c r="P138" s="12">
        <f>IF(P139&lt;&gt;""," -R","")</f>
        <v/>
      </c>
      <c r="R138" s="12">
        <f>IF(R139&lt;&gt;""," -R","")</f>
        <v/>
      </c>
      <c r="T138" s="12">
        <f>IF(T139&lt;&gt;""," -R","")</f>
        <v/>
      </c>
      <c r="V138" s="12">
        <f>IF(V139&lt;&gt;""," -R","")</f>
        <v/>
      </c>
      <c r="X138" s="12">
        <f>IF(X139&lt;&gt;""," -R","")</f>
        <v/>
      </c>
      <c r="Z138" s="12">
        <f>IF(Z139&lt;&gt;""," -R","")</f>
        <v/>
      </c>
      <c r="AB138" s="12">
        <f>IF(AB139&lt;&gt;""," -R","")</f>
        <v/>
      </c>
      <c r="AD138" s="12">
        <f>IF(AD139&lt;&gt;""," -R","")</f>
        <v/>
      </c>
      <c r="AF138" s="12">
        <f>IF(AF139&lt;&gt;""," -R","")</f>
        <v/>
      </c>
      <c r="AH138" s="12">
        <f>IF(AH139&lt;&gt;""," -R","")</f>
        <v/>
      </c>
      <c r="AJ138" s="12">
        <f>IF(AJ139&lt;&gt;""," -R","")</f>
        <v/>
      </c>
      <c r="AL138" s="12">
        <f>IF(AL139&lt;&gt;""," -R","")</f>
        <v/>
      </c>
      <c r="AN138" s="12">
        <f>IF(AN139&lt;&gt;""," -R","")</f>
        <v/>
      </c>
      <c r="AP138" s="12">
        <f>IF(AP139&lt;&gt;""," -R","")</f>
        <v/>
      </c>
      <c r="AR138" s="12">
        <f>IF(AR139&lt;&gt;""," -R","")</f>
        <v/>
      </c>
      <c r="AT138" s="12">
        <f>IF(AT139&lt;&gt;""," -R","")</f>
        <v/>
      </c>
      <c r="AV138" s="12">
        <f>IF(AV139&lt;&gt;""," -R","")</f>
        <v/>
      </c>
      <c r="AX138" s="12">
        <f>IF(AX139&lt;&gt;""," -R","")</f>
        <v/>
      </c>
      <c r="AZ138" s="12">
        <f>IF(AZ139&lt;&gt;""," -R","")</f>
        <v/>
      </c>
      <c r="BB138" s="12">
        <f>IF(BB139&lt;&gt;""," -R","")</f>
        <v/>
      </c>
      <c r="BD138" s="12">
        <f>IF(BD139&lt;&gt;""," -R","")</f>
        <v/>
      </c>
      <c r="BF138" s="12">
        <f>IF(BF139&lt;&gt;""," -R","")</f>
        <v/>
      </c>
      <c r="BH138" s="12">
        <f>IF(BH139&lt;&gt;""," -R","")</f>
        <v/>
      </c>
      <c r="BJ138" s="12">
        <f>IF(BJ139&lt;&gt;""," -R","")</f>
        <v/>
      </c>
    </row>
    <row r="139">
      <c r="M139" s="12" t="n">
        <v>1.67</v>
      </c>
      <c r="N139" s="12">
        <f>IFERROR(VLOOKUP(M139,'CRUCE RIESGOS'!$C$10:$D$149,2,FALSE),"")</f>
        <v/>
      </c>
      <c r="O139" s="12" t="n">
        <v>2.67000000000002</v>
      </c>
      <c r="P139" s="12">
        <f>IFERROR(VLOOKUP(O139,'CRUCE RIESGOS'!$C$10:$D$149,2,FALSE),"")</f>
        <v/>
      </c>
      <c r="Q139" s="12" t="n">
        <v>3.67000000000004</v>
      </c>
      <c r="R139" s="12">
        <f>IFERROR(VLOOKUP(Q139,'CRUCE RIESGOS'!$C$10:$D$149,2,FALSE),"")</f>
        <v/>
      </c>
      <c r="S139" s="12" t="n">
        <v>4.67000000000006</v>
      </c>
      <c r="T139" s="12">
        <f>IFERROR(VLOOKUP(S139,'CRUCE RIESGOS'!$C$10:$D$149,2,FALSE),"")</f>
        <v/>
      </c>
      <c r="U139" s="12" t="n">
        <v>5.67000000000008</v>
      </c>
      <c r="V139" s="12">
        <f>IFERROR(VLOOKUP(U139,'CRUCE RIESGOS'!$C$10:$D$149,2,FALSE),"")</f>
        <v/>
      </c>
      <c r="W139" s="12" t="n">
        <v>6.6700000000001</v>
      </c>
      <c r="X139" s="12">
        <f>IFERROR(VLOOKUP(W139,'CRUCE RIESGOS'!$C$10:$D$149,2,FALSE),"")</f>
        <v/>
      </c>
      <c r="Y139" s="12" t="n">
        <v>7.67000000000012</v>
      </c>
      <c r="Z139" s="12">
        <f>IFERROR(VLOOKUP(Y139,'CRUCE RIESGOS'!$C$10:$D$149,2,FALSE),"")</f>
        <v/>
      </c>
      <c r="AA139" s="12" t="n">
        <v>8.67000000000014</v>
      </c>
      <c r="AB139" s="12">
        <f>IFERROR(VLOOKUP(AA139,'CRUCE RIESGOS'!$C$10:$D$149,2,FALSE),"")</f>
        <v/>
      </c>
      <c r="AC139" s="12" t="n">
        <v>9.67000000000016</v>
      </c>
      <c r="AD139" s="12">
        <f>IFERROR(VLOOKUP(AC139,'CRUCE RIESGOS'!$C$10:$D$149,2,FALSE),"")</f>
        <v/>
      </c>
      <c r="AE139" s="12" t="n">
        <v>10.6700000000002</v>
      </c>
      <c r="AF139" s="12">
        <f>IFERROR(VLOOKUP(AE139,'CRUCE RIESGOS'!$C$10:$D$149,2,FALSE),"")</f>
        <v/>
      </c>
      <c r="AG139" s="12" t="n">
        <v>11.6700000000002</v>
      </c>
      <c r="AH139" s="12">
        <f>IFERROR(VLOOKUP(AG139,'CRUCE RIESGOS'!$C$10:$D$149,2,FALSE),"")</f>
        <v/>
      </c>
      <c r="AI139" s="12" t="n">
        <v>12.6700000000002</v>
      </c>
      <c r="AJ139" s="12">
        <f>IFERROR(VLOOKUP(AI139,'CRUCE RIESGOS'!$C$10:$D$149,2,FALSE),"")</f>
        <v/>
      </c>
      <c r="AK139" s="12" t="n">
        <v>13.6700000000002</v>
      </c>
      <c r="AL139" s="12">
        <f>IFERROR(VLOOKUP(AK139,'CRUCE RIESGOS'!$C$10:$D$149,2,FALSE),"")</f>
        <v/>
      </c>
      <c r="AM139" s="12" t="n">
        <v>14.6700000000003</v>
      </c>
      <c r="AN139" s="12">
        <f>IFERROR(VLOOKUP(AM139,'CRUCE RIESGOS'!$C$10:$D$149,2,FALSE),"")</f>
        <v/>
      </c>
      <c r="AO139" s="12" t="n">
        <v>15.6700000000003</v>
      </c>
      <c r="AP139" s="12">
        <f>IFERROR(VLOOKUP(AO139,'CRUCE RIESGOS'!$C$10:$D$149,2,FALSE),"")</f>
        <v/>
      </c>
      <c r="AQ139" s="12" t="n">
        <v>16.6700000000003</v>
      </c>
      <c r="AR139" s="12">
        <f>IFERROR(VLOOKUP(AQ139,'CRUCE RIESGOS'!$C$10:$D$149,2,FALSE),"")</f>
        <v/>
      </c>
      <c r="AS139" s="12" t="n">
        <v>17.6700000000003</v>
      </c>
      <c r="AT139" s="12">
        <f>IFERROR(VLOOKUP(AS139,'CRUCE RIESGOS'!$C$10:$D$149,2,FALSE),"")</f>
        <v/>
      </c>
      <c r="AU139" s="12" t="n">
        <v>18.6700000000003</v>
      </c>
      <c r="AV139" s="12">
        <f>IFERROR(VLOOKUP(AU139,'CRUCE RIESGOS'!$C$10:$D$149,2,FALSE),"")</f>
        <v/>
      </c>
      <c r="AW139" s="12" t="n">
        <v>19.6700000000004</v>
      </c>
      <c r="AX139" s="12">
        <f>IFERROR(VLOOKUP(AW139,'CRUCE RIESGOS'!$C$10:$D$149,2,FALSE),"")</f>
        <v/>
      </c>
      <c r="AY139" s="12" t="n">
        <v>20.6700000000004</v>
      </c>
      <c r="AZ139" s="12">
        <f>IFERROR(VLOOKUP(AY139,'CRUCE RIESGOS'!$C$10:$D$149,2,FALSE),"")</f>
        <v/>
      </c>
      <c r="BA139" s="12" t="n">
        <v>21.6700000000004</v>
      </c>
      <c r="BB139" s="12">
        <f>IFERROR(VLOOKUP(BA139,'CRUCE RIESGOS'!$C$10:$D$149,2,FALSE),"")</f>
        <v/>
      </c>
      <c r="BC139" s="12" t="n">
        <v>22.6700000000004</v>
      </c>
      <c r="BD139" s="12">
        <f>IFERROR(VLOOKUP(BC139,'CRUCE RIESGOS'!$C$10:$D$149,2,FALSE),"")</f>
        <v/>
      </c>
      <c r="BE139" s="12" t="n">
        <v>23.6700000000004</v>
      </c>
      <c r="BF139" s="12">
        <f>IFERROR(VLOOKUP(BE139,'CRUCE RIESGOS'!$C$10:$D$149,2,FALSE),"")</f>
        <v/>
      </c>
      <c r="BG139" s="12" t="n">
        <v>24.6700000000005</v>
      </c>
      <c r="BH139" s="12">
        <f>IFERROR(VLOOKUP(BG139,'CRUCE RIESGOS'!$C$10:$D$149,2,FALSE),"")</f>
        <v/>
      </c>
      <c r="BI139" s="12" t="n">
        <v>25.6700000000005</v>
      </c>
      <c r="BJ139" s="12">
        <f>IFERROR(VLOOKUP(BI139,'CRUCE RIESGOS'!$C$10:$D$149,2,FALSE),"")</f>
        <v/>
      </c>
    </row>
    <row r="140">
      <c r="N140" s="12">
        <f>IF(N141&lt;&gt;""," -R","")</f>
        <v/>
      </c>
      <c r="P140" s="12">
        <f>IF(P141&lt;&gt;""," -R","")</f>
        <v/>
      </c>
      <c r="R140" s="12">
        <f>IF(R141&lt;&gt;""," -R","")</f>
        <v/>
      </c>
      <c r="T140" s="12">
        <f>IF(T141&lt;&gt;""," -R","")</f>
        <v/>
      </c>
      <c r="V140" s="12">
        <f>IF(V141&lt;&gt;""," -R","")</f>
        <v/>
      </c>
      <c r="X140" s="12">
        <f>IF(X141&lt;&gt;""," -R","")</f>
        <v/>
      </c>
      <c r="Z140" s="12">
        <f>IF(Z141&lt;&gt;""," -R","")</f>
        <v/>
      </c>
      <c r="AB140" s="12">
        <f>IF(AB141&lt;&gt;""," -R","")</f>
        <v/>
      </c>
      <c r="AD140" s="12">
        <f>IF(AD141&lt;&gt;""," -R","")</f>
        <v/>
      </c>
      <c r="AF140" s="12">
        <f>IF(AF141&lt;&gt;""," -R","")</f>
        <v/>
      </c>
      <c r="AH140" s="12">
        <f>IF(AH141&lt;&gt;""," -R","")</f>
        <v/>
      </c>
      <c r="AJ140" s="12">
        <f>IF(AJ141&lt;&gt;""," -R","")</f>
        <v/>
      </c>
      <c r="AL140" s="12">
        <f>IF(AL141&lt;&gt;""," -R","")</f>
        <v/>
      </c>
      <c r="AN140" s="12">
        <f>IF(AN141&lt;&gt;""," -R","")</f>
        <v/>
      </c>
      <c r="AP140" s="12">
        <f>IF(AP141&lt;&gt;""," -R","")</f>
        <v/>
      </c>
      <c r="AR140" s="12">
        <f>IF(AR141&lt;&gt;""," -R","")</f>
        <v/>
      </c>
      <c r="AT140" s="12">
        <f>IF(AT141&lt;&gt;""," -R","")</f>
        <v/>
      </c>
      <c r="AV140" s="12">
        <f>IF(AV141&lt;&gt;""," -R","")</f>
        <v/>
      </c>
      <c r="AX140" s="12">
        <f>IF(AX141&lt;&gt;""," -R","")</f>
        <v/>
      </c>
      <c r="AZ140" s="12">
        <f>IF(AZ141&lt;&gt;""," -R","")</f>
        <v/>
      </c>
      <c r="BB140" s="12">
        <f>IF(BB141&lt;&gt;""," -R","")</f>
        <v/>
      </c>
      <c r="BD140" s="12">
        <f>IF(BD141&lt;&gt;""," -R","")</f>
        <v/>
      </c>
      <c r="BF140" s="12">
        <f>IF(BF141&lt;&gt;""," -R","")</f>
        <v/>
      </c>
      <c r="BH140" s="12">
        <f>IF(BH141&lt;&gt;""," -R","")</f>
        <v/>
      </c>
      <c r="BJ140" s="12">
        <f>IF(BJ141&lt;&gt;""," -R","")</f>
        <v/>
      </c>
    </row>
    <row r="141">
      <c r="M141" s="12" t="n">
        <v>1.68</v>
      </c>
      <c r="N141" s="12">
        <f>IFERROR(VLOOKUP(M141,'CRUCE RIESGOS'!$C$10:$D$149,2,FALSE),"")</f>
        <v/>
      </c>
      <c r="O141" s="12" t="n">
        <v>2.68000000000001</v>
      </c>
      <c r="P141" s="12">
        <f>IFERROR(VLOOKUP(O141,'CRUCE RIESGOS'!$C$10:$D$149,2,FALSE),"")</f>
        <v/>
      </c>
      <c r="Q141" s="12" t="n">
        <v>3.68000000000002</v>
      </c>
      <c r="R141" s="12">
        <f>IFERROR(VLOOKUP(Q141,'CRUCE RIESGOS'!$C$10:$D$149,2,FALSE),"")</f>
        <v/>
      </c>
      <c r="S141" s="12" t="n">
        <v>4.68000000000003</v>
      </c>
      <c r="T141" s="12">
        <f>IFERROR(VLOOKUP(S141,'CRUCE RIESGOS'!$C$10:$D$149,2,FALSE),"")</f>
        <v/>
      </c>
      <c r="U141" s="12" t="n">
        <v>5.68000000000004</v>
      </c>
      <c r="V141" s="12">
        <f>IFERROR(VLOOKUP(U141,'CRUCE RIESGOS'!$C$10:$D$149,2,FALSE),"")</f>
        <v/>
      </c>
      <c r="W141" s="12" t="n">
        <v>6.68000000000005</v>
      </c>
      <c r="X141" s="12">
        <f>IFERROR(VLOOKUP(W141,'CRUCE RIESGOS'!$C$10:$D$149,2,FALSE),"")</f>
        <v/>
      </c>
      <c r="Y141" s="12" t="n">
        <v>7.68000000000006</v>
      </c>
      <c r="Z141" s="12">
        <f>IFERROR(VLOOKUP(Y141,'CRUCE RIESGOS'!$C$10:$D$149,2,FALSE),"")</f>
        <v/>
      </c>
      <c r="AA141" s="12" t="n">
        <v>8.680000000000071</v>
      </c>
      <c r="AB141" s="12">
        <f>IFERROR(VLOOKUP(AA141,'CRUCE RIESGOS'!$C$10:$D$149,2,FALSE),"")</f>
        <v/>
      </c>
      <c r="AC141" s="12" t="n">
        <v>9.68000000000008</v>
      </c>
      <c r="AD141" s="12">
        <f>IFERROR(VLOOKUP(AC141,'CRUCE RIESGOS'!$C$10:$D$149,2,FALSE),"")</f>
        <v/>
      </c>
      <c r="AE141" s="12" t="n">
        <v>10.6800000000001</v>
      </c>
      <c r="AF141" s="12">
        <f>IFERROR(VLOOKUP(AE141,'CRUCE RIESGOS'!$C$10:$D$149,2,FALSE),"")</f>
        <v/>
      </c>
      <c r="AG141" s="12" t="n">
        <v>11.6800000000001</v>
      </c>
      <c r="AH141" s="12">
        <f>IFERROR(VLOOKUP(AG141,'CRUCE RIESGOS'!$C$10:$D$149,2,FALSE),"")</f>
        <v/>
      </c>
      <c r="AI141" s="12" t="n">
        <v>12.6800000000001</v>
      </c>
      <c r="AJ141" s="12">
        <f>IFERROR(VLOOKUP(AI141,'CRUCE RIESGOS'!$C$10:$D$149,2,FALSE),"")</f>
        <v/>
      </c>
      <c r="AK141" s="12" t="n">
        <v>13.6800000000001</v>
      </c>
      <c r="AL141" s="12">
        <f>IFERROR(VLOOKUP(AK141,'CRUCE RIESGOS'!$C$10:$D$149,2,FALSE),"")</f>
        <v/>
      </c>
      <c r="AM141" s="12" t="n">
        <v>14.6800000000001</v>
      </c>
      <c r="AN141" s="12">
        <f>IFERROR(VLOOKUP(AM141,'CRUCE RIESGOS'!$C$10:$D$149,2,FALSE),"")</f>
        <v/>
      </c>
      <c r="AO141" s="12" t="n">
        <v>15.6800000000001</v>
      </c>
      <c r="AP141" s="12">
        <f>IFERROR(VLOOKUP(AO141,'CRUCE RIESGOS'!$C$10:$D$149,2,FALSE),"")</f>
        <v/>
      </c>
      <c r="AQ141" s="12" t="n">
        <v>16.6800000000001</v>
      </c>
      <c r="AR141" s="12">
        <f>IFERROR(VLOOKUP(AQ141,'CRUCE RIESGOS'!$C$10:$D$149,2,FALSE),"")</f>
        <v/>
      </c>
      <c r="AS141" s="12" t="n">
        <v>17.6800000000002</v>
      </c>
      <c r="AT141" s="12">
        <f>IFERROR(VLOOKUP(AS141,'CRUCE RIESGOS'!$C$10:$D$149,2,FALSE),"")</f>
        <v/>
      </c>
      <c r="AU141" s="12" t="n">
        <v>18.6800000000002</v>
      </c>
      <c r="AV141" s="12">
        <f>IFERROR(VLOOKUP(AU141,'CRUCE RIESGOS'!$C$10:$D$149,2,FALSE),"")</f>
        <v/>
      </c>
      <c r="AW141" s="12" t="n">
        <v>19.6800000000002</v>
      </c>
      <c r="AX141" s="12">
        <f>IFERROR(VLOOKUP(AW141,'CRUCE RIESGOS'!$C$10:$D$149,2,FALSE),"")</f>
        <v/>
      </c>
      <c r="AY141" s="12" t="n">
        <v>20.6800000000002</v>
      </c>
      <c r="AZ141" s="12">
        <f>IFERROR(VLOOKUP(AY141,'CRUCE RIESGOS'!$C$10:$D$149,2,FALSE),"")</f>
        <v/>
      </c>
      <c r="BA141" s="12" t="n">
        <v>21.6800000000002</v>
      </c>
      <c r="BB141" s="12">
        <f>IFERROR(VLOOKUP(BA141,'CRUCE RIESGOS'!$C$10:$D$149,2,FALSE),"")</f>
        <v/>
      </c>
      <c r="BC141" s="12" t="n">
        <v>22.6800000000002</v>
      </c>
      <c r="BD141" s="12">
        <f>IFERROR(VLOOKUP(BC141,'CRUCE RIESGOS'!$C$10:$D$149,2,FALSE),"")</f>
        <v/>
      </c>
      <c r="BE141" s="12" t="n">
        <v>23.6800000000002</v>
      </c>
      <c r="BF141" s="12">
        <f>IFERROR(VLOOKUP(BE141,'CRUCE RIESGOS'!$C$10:$D$149,2,FALSE),"")</f>
        <v/>
      </c>
      <c r="BG141" s="12" t="n">
        <v>24.6800000000002</v>
      </c>
      <c r="BH141" s="12">
        <f>IFERROR(VLOOKUP(BG141,'CRUCE RIESGOS'!$C$10:$D$149,2,FALSE),"")</f>
        <v/>
      </c>
      <c r="BI141" s="12" t="n">
        <v>25.6800000000002</v>
      </c>
      <c r="BJ141" s="12">
        <f>IFERROR(VLOOKUP(BI141,'CRUCE RIESGOS'!$C$10:$D$149,2,FALSE),"")</f>
        <v/>
      </c>
    </row>
    <row r="142">
      <c r="N142" s="12">
        <f>IF(N143&lt;&gt;""," -R","")</f>
        <v/>
      </c>
      <c r="P142" s="12">
        <f>IF(P143&lt;&gt;""," -R","")</f>
        <v/>
      </c>
      <c r="R142" s="12">
        <f>IF(R143&lt;&gt;""," -R","")</f>
        <v/>
      </c>
      <c r="T142" s="12">
        <f>IF(T143&lt;&gt;""," -R","")</f>
        <v/>
      </c>
      <c r="V142" s="12">
        <f>IF(V143&lt;&gt;""," -R","")</f>
        <v/>
      </c>
      <c r="X142" s="12">
        <f>IF(X143&lt;&gt;""," -R","")</f>
        <v/>
      </c>
      <c r="Z142" s="12">
        <f>IF(Z143&lt;&gt;""," -R","")</f>
        <v/>
      </c>
      <c r="AB142" s="12">
        <f>IF(AB143&lt;&gt;""," -R","")</f>
        <v/>
      </c>
      <c r="AD142" s="12">
        <f>IF(AD143&lt;&gt;""," -R","")</f>
        <v/>
      </c>
      <c r="AF142" s="12">
        <f>IF(AF143&lt;&gt;""," -R","")</f>
        <v/>
      </c>
      <c r="AH142" s="12">
        <f>IF(AH143&lt;&gt;""," -R","")</f>
        <v/>
      </c>
      <c r="AJ142" s="12">
        <f>IF(AJ143&lt;&gt;""," -R","")</f>
        <v/>
      </c>
      <c r="AL142" s="12">
        <f>IF(AL143&lt;&gt;""," -R","")</f>
        <v/>
      </c>
      <c r="AN142" s="12">
        <f>IF(AN143&lt;&gt;""," -R","")</f>
        <v/>
      </c>
      <c r="AP142" s="12">
        <f>IF(AP143&lt;&gt;""," -R","")</f>
        <v/>
      </c>
      <c r="AR142" s="12">
        <f>IF(AR143&lt;&gt;""," -R","")</f>
        <v/>
      </c>
      <c r="AT142" s="12">
        <f>IF(AT143&lt;&gt;""," -R","")</f>
        <v/>
      </c>
      <c r="AV142" s="12">
        <f>IF(AV143&lt;&gt;""," -R","")</f>
        <v/>
      </c>
      <c r="AX142" s="12">
        <f>IF(AX143&lt;&gt;""," -R","")</f>
        <v/>
      </c>
      <c r="AZ142" s="12">
        <f>IF(AZ143&lt;&gt;""," -R","")</f>
        <v/>
      </c>
      <c r="BB142" s="12">
        <f>IF(BB143&lt;&gt;""," -R","")</f>
        <v/>
      </c>
      <c r="BD142" s="12">
        <f>IF(BD143&lt;&gt;""," -R","")</f>
        <v/>
      </c>
      <c r="BF142" s="12">
        <f>IF(BF143&lt;&gt;""," -R","")</f>
        <v/>
      </c>
      <c r="BH142" s="12">
        <f>IF(BH143&lt;&gt;""," -R","")</f>
        <v/>
      </c>
      <c r="BJ142" s="12">
        <f>IF(BJ143&lt;&gt;""," -R","")</f>
        <v/>
      </c>
    </row>
    <row r="143">
      <c r="M143" s="12" t="n">
        <v>1.69</v>
      </c>
      <c r="N143" s="12">
        <f>IFERROR(VLOOKUP(M143,'CRUCE RIESGOS'!$C$10:$D$149,2,FALSE),"")</f>
        <v/>
      </c>
      <c r="O143" s="12" t="n">
        <v>2.69000000000001</v>
      </c>
      <c r="P143" s="12">
        <f>IFERROR(VLOOKUP(O143,'CRUCE RIESGOS'!$C$10:$D$149,2,FALSE),"")</f>
        <v/>
      </c>
      <c r="Q143" s="12" t="n">
        <v>3.69000000000002</v>
      </c>
      <c r="R143" s="12">
        <f>IFERROR(VLOOKUP(Q143,'CRUCE RIESGOS'!$C$10:$D$149,2,FALSE),"")</f>
        <v/>
      </c>
      <c r="S143" s="12" t="n">
        <v>4.69000000000003</v>
      </c>
      <c r="T143" s="12">
        <f>IFERROR(VLOOKUP(S143,'CRUCE RIESGOS'!$C$10:$D$149,2,FALSE),"")</f>
        <v/>
      </c>
      <c r="U143" s="12" t="n">
        <v>5.69000000000004</v>
      </c>
      <c r="V143" s="12">
        <f>IFERROR(VLOOKUP(U143,'CRUCE RIESGOS'!$C$10:$D$149,2,FALSE),"")</f>
        <v/>
      </c>
      <c r="W143" s="12" t="n">
        <v>6.69000000000005</v>
      </c>
      <c r="X143" s="12">
        <f>IFERROR(VLOOKUP(W143,'CRUCE RIESGOS'!$C$10:$D$149,2,FALSE),"")</f>
        <v/>
      </c>
      <c r="Y143" s="12" t="n">
        <v>7.69000000000006</v>
      </c>
      <c r="Z143" s="12">
        <f>IFERROR(VLOOKUP(Y143,'CRUCE RIESGOS'!$C$10:$D$149,2,FALSE),"")</f>
        <v/>
      </c>
      <c r="AA143" s="12" t="n">
        <v>8.690000000000071</v>
      </c>
      <c r="AB143" s="12">
        <f>IFERROR(VLOOKUP(AA143,'CRUCE RIESGOS'!$C$10:$D$149,2,FALSE),"")</f>
        <v/>
      </c>
      <c r="AC143" s="12" t="n">
        <v>9.690000000000079</v>
      </c>
      <c r="AD143" s="12">
        <f>IFERROR(VLOOKUP(AC143,'CRUCE RIESGOS'!$C$10:$D$149,2,FALSE),"")</f>
        <v/>
      </c>
      <c r="AE143" s="12" t="n">
        <v>10.6900000000001</v>
      </c>
      <c r="AF143" s="12">
        <f>IFERROR(VLOOKUP(AE143,'CRUCE RIESGOS'!$C$10:$D$149,2,FALSE),"")</f>
        <v/>
      </c>
      <c r="AG143" s="12" t="n">
        <v>11.6900000000001</v>
      </c>
      <c r="AH143" s="12">
        <f>IFERROR(VLOOKUP(AG143,'CRUCE RIESGOS'!$C$10:$D$149,2,FALSE),"")</f>
        <v/>
      </c>
      <c r="AI143" s="12" t="n">
        <v>12.6900000000001</v>
      </c>
      <c r="AJ143" s="12">
        <f>IFERROR(VLOOKUP(AI143,'CRUCE RIESGOS'!$C$10:$D$149,2,FALSE),"")</f>
        <v/>
      </c>
      <c r="AK143" s="12" t="n">
        <v>13.6900000000001</v>
      </c>
      <c r="AL143" s="12">
        <f>IFERROR(VLOOKUP(AK143,'CRUCE RIESGOS'!$C$10:$D$149,2,FALSE),"")</f>
        <v/>
      </c>
      <c r="AM143" s="12" t="n">
        <v>14.6900000000001</v>
      </c>
      <c r="AN143" s="12">
        <f>IFERROR(VLOOKUP(AM143,'CRUCE RIESGOS'!$C$10:$D$149,2,FALSE),"")</f>
        <v/>
      </c>
      <c r="AO143" s="12" t="n">
        <v>15.6900000000001</v>
      </c>
      <c r="AP143" s="12">
        <f>IFERROR(VLOOKUP(AO143,'CRUCE RIESGOS'!$C$10:$D$149,2,FALSE),"")</f>
        <v/>
      </c>
      <c r="AQ143" s="12" t="n">
        <v>16.6900000000002</v>
      </c>
      <c r="AR143" s="12">
        <f>IFERROR(VLOOKUP(AQ143,'CRUCE RIESGOS'!$C$10:$D$149,2,FALSE),"")</f>
        <v/>
      </c>
      <c r="AS143" s="12" t="n">
        <v>17.6900000000002</v>
      </c>
      <c r="AT143" s="12">
        <f>IFERROR(VLOOKUP(AS143,'CRUCE RIESGOS'!$C$10:$D$149,2,FALSE),"")</f>
        <v/>
      </c>
      <c r="AU143" s="12" t="n">
        <v>18.6900000000002</v>
      </c>
      <c r="AV143" s="12">
        <f>IFERROR(VLOOKUP(AU143,'CRUCE RIESGOS'!$C$10:$D$149,2,FALSE),"")</f>
        <v/>
      </c>
      <c r="AW143" s="12" t="n">
        <v>19.6900000000002</v>
      </c>
      <c r="AX143" s="12">
        <f>IFERROR(VLOOKUP(AW143,'CRUCE RIESGOS'!$C$10:$D$149,2,FALSE),"")</f>
        <v/>
      </c>
      <c r="AY143" s="12" t="n">
        <v>20.6900000000002</v>
      </c>
      <c r="AZ143" s="12">
        <f>IFERROR(VLOOKUP(AY143,'CRUCE RIESGOS'!$C$10:$D$149,2,FALSE),"")</f>
        <v/>
      </c>
      <c r="BA143" s="12" t="n">
        <v>21.6900000000002</v>
      </c>
      <c r="BB143" s="12">
        <f>IFERROR(VLOOKUP(BA143,'CRUCE RIESGOS'!$C$10:$D$149,2,FALSE),"")</f>
        <v/>
      </c>
      <c r="BC143" s="12" t="n">
        <v>22.6900000000002</v>
      </c>
      <c r="BD143" s="12">
        <f>IFERROR(VLOOKUP(BC143,'CRUCE RIESGOS'!$C$10:$D$149,2,FALSE),"")</f>
        <v/>
      </c>
      <c r="BE143" s="12" t="n">
        <v>23.6900000000002</v>
      </c>
      <c r="BF143" s="12">
        <f>IFERROR(VLOOKUP(BE143,'CRUCE RIESGOS'!$C$10:$D$149,2,FALSE),"")</f>
        <v/>
      </c>
      <c r="BG143" s="12" t="n">
        <v>24.6900000000002</v>
      </c>
      <c r="BH143" s="12">
        <f>IFERROR(VLOOKUP(BG143,'CRUCE RIESGOS'!$C$10:$D$149,2,FALSE),"")</f>
        <v/>
      </c>
      <c r="BI143" s="12" t="n">
        <v>25.6900000000002</v>
      </c>
      <c r="BJ143" s="12">
        <f>IFERROR(VLOOKUP(BI143,'CRUCE RIESGOS'!$C$10:$D$149,2,FALSE),"")</f>
        <v/>
      </c>
    </row>
    <row r="144">
      <c r="N144" s="12">
        <f>IF(N145&lt;&gt;""," -R","")</f>
        <v/>
      </c>
      <c r="P144" s="12">
        <f>IF(P145&lt;&gt;""," -R","")</f>
        <v/>
      </c>
      <c r="R144" s="12">
        <f>IF(R145&lt;&gt;""," -R","")</f>
        <v/>
      </c>
      <c r="T144" s="12">
        <f>IF(T145&lt;&gt;""," -R","")</f>
        <v/>
      </c>
      <c r="V144" s="12">
        <f>IF(V145&lt;&gt;""," -R","")</f>
        <v/>
      </c>
      <c r="X144" s="12">
        <f>IF(X145&lt;&gt;""," -R","")</f>
        <v/>
      </c>
      <c r="Z144" s="12">
        <f>IF(Z145&lt;&gt;""," -R","")</f>
        <v/>
      </c>
      <c r="AB144" s="12">
        <f>IF(AB145&lt;&gt;""," -R","")</f>
        <v/>
      </c>
      <c r="AD144" s="12">
        <f>IF(AD145&lt;&gt;""," -R","")</f>
        <v/>
      </c>
      <c r="AF144" s="12">
        <f>IF(AF145&lt;&gt;""," -R","")</f>
        <v/>
      </c>
      <c r="AH144" s="12">
        <f>IF(AH145&lt;&gt;""," -R","")</f>
        <v/>
      </c>
      <c r="AJ144" s="12">
        <f>IF(AJ145&lt;&gt;""," -R","")</f>
        <v/>
      </c>
      <c r="AL144" s="12">
        <f>IF(AL145&lt;&gt;""," -R","")</f>
        <v/>
      </c>
      <c r="AN144" s="12">
        <f>IF(AN145&lt;&gt;""," -R","")</f>
        <v/>
      </c>
      <c r="AP144" s="12">
        <f>IF(AP145&lt;&gt;""," -R","")</f>
        <v/>
      </c>
      <c r="AR144" s="12">
        <f>IF(AR145&lt;&gt;""," -R","")</f>
        <v/>
      </c>
      <c r="AT144" s="12">
        <f>IF(AT145&lt;&gt;""," -R","")</f>
        <v/>
      </c>
      <c r="AV144" s="12">
        <f>IF(AV145&lt;&gt;""," -R","")</f>
        <v/>
      </c>
      <c r="AX144" s="12">
        <f>IF(AX145&lt;&gt;""," -R","")</f>
        <v/>
      </c>
      <c r="AZ144" s="12">
        <f>IF(AZ145&lt;&gt;""," -R","")</f>
        <v/>
      </c>
      <c r="BB144" s="12">
        <f>IF(BB145&lt;&gt;""," -R","")</f>
        <v/>
      </c>
      <c r="BD144" s="12">
        <f>IF(BD145&lt;&gt;""," -R","")</f>
        <v/>
      </c>
      <c r="BF144" s="12">
        <f>IF(BF145&lt;&gt;""," -R","")</f>
        <v/>
      </c>
      <c r="BH144" s="12">
        <f>IF(BH145&lt;&gt;""," -R","")</f>
        <v/>
      </c>
      <c r="BJ144" s="12">
        <f>IF(BJ145&lt;&gt;""," -R","")</f>
        <v/>
      </c>
    </row>
    <row r="145">
      <c r="M145" s="12" t="n">
        <v>1.7</v>
      </c>
      <c r="N145" s="12">
        <f>IFERROR(VLOOKUP(M145,'CRUCE RIESGOS'!$C$10:$D$149,2,FALSE),"")</f>
        <v/>
      </c>
      <c r="O145" s="12" t="n">
        <v>2.70000000000001</v>
      </c>
      <c r="P145" s="12">
        <f>IFERROR(VLOOKUP(O145,'CRUCE RIESGOS'!$C$10:$D$149,2,FALSE),"")</f>
        <v/>
      </c>
      <c r="Q145" s="12" t="n">
        <v>3.70000000000002</v>
      </c>
      <c r="R145" s="12">
        <f>IFERROR(VLOOKUP(Q145,'CRUCE RIESGOS'!$C$10:$D$149,2,FALSE),"")</f>
        <v/>
      </c>
      <c r="S145" s="12" t="n">
        <v>4.70000000000003</v>
      </c>
      <c r="T145" s="12">
        <f>IFERROR(VLOOKUP(S145,'CRUCE RIESGOS'!$C$10:$D$149,2,FALSE),"")</f>
        <v/>
      </c>
      <c r="U145" s="12" t="n">
        <v>5.70000000000004</v>
      </c>
      <c r="V145" s="12">
        <f>IFERROR(VLOOKUP(U145,'CRUCE RIESGOS'!$C$10:$D$149,2,FALSE),"")</f>
        <v/>
      </c>
      <c r="W145" s="12" t="n">
        <v>6.70000000000005</v>
      </c>
      <c r="X145" s="12">
        <f>IFERROR(VLOOKUP(W145,'CRUCE RIESGOS'!$C$10:$D$149,2,FALSE),"")</f>
        <v/>
      </c>
      <c r="Y145" s="12" t="n">
        <v>7.70000000000006</v>
      </c>
      <c r="Z145" s="12">
        <f>IFERROR(VLOOKUP(Y145,'CRUCE RIESGOS'!$C$10:$D$149,2,FALSE),"")</f>
        <v/>
      </c>
      <c r="AA145" s="12" t="n">
        <v>8.70000000000007</v>
      </c>
      <c r="AB145" s="12">
        <f>IFERROR(VLOOKUP(AA145,'CRUCE RIESGOS'!$C$10:$D$149,2,FALSE),"")</f>
        <v/>
      </c>
      <c r="AC145" s="12" t="n">
        <v>9.700000000000079</v>
      </c>
      <c r="AD145" s="12">
        <f>IFERROR(VLOOKUP(AC145,'CRUCE RIESGOS'!$C$10:$D$149,2,FALSE),"")</f>
        <v/>
      </c>
      <c r="AE145" s="12" t="n">
        <v>10.7000000000001</v>
      </c>
      <c r="AF145" s="12">
        <f>IFERROR(VLOOKUP(AE145,'CRUCE RIESGOS'!$C$10:$D$149,2,FALSE),"")</f>
        <v/>
      </c>
      <c r="AG145" s="12" t="n">
        <v>11.7000000000001</v>
      </c>
      <c r="AH145" s="12">
        <f>IFERROR(VLOOKUP(AG145,'CRUCE RIESGOS'!$C$10:$D$149,2,FALSE),"")</f>
        <v/>
      </c>
      <c r="AI145" s="12" t="n">
        <v>12.7000000000001</v>
      </c>
      <c r="AJ145" s="12">
        <f>IFERROR(VLOOKUP(AI145,'CRUCE RIESGOS'!$C$10:$D$149,2,FALSE),"")</f>
        <v/>
      </c>
      <c r="AK145" s="12" t="n">
        <v>13.7000000000001</v>
      </c>
      <c r="AL145" s="12">
        <f>IFERROR(VLOOKUP(AK145,'CRUCE RIESGOS'!$C$10:$D$149,2,FALSE),"")</f>
        <v/>
      </c>
      <c r="AM145" s="12" t="n">
        <v>14.7000000000001</v>
      </c>
      <c r="AN145" s="12">
        <f>IFERROR(VLOOKUP(AM145,'CRUCE RIESGOS'!$C$10:$D$149,2,FALSE),"")</f>
        <v/>
      </c>
      <c r="AO145" s="12" t="n">
        <v>15.7000000000001</v>
      </c>
      <c r="AP145" s="12">
        <f>IFERROR(VLOOKUP(AO145,'CRUCE RIESGOS'!$C$10:$D$149,2,FALSE),"")</f>
        <v/>
      </c>
      <c r="AQ145" s="12" t="n">
        <v>16.7000000000001</v>
      </c>
      <c r="AR145" s="12">
        <f>IFERROR(VLOOKUP(AQ145,'CRUCE RIESGOS'!$C$10:$D$149,2,FALSE),"")</f>
        <v/>
      </c>
      <c r="AS145" s="12" t="n">
        <v>17.7000000000002</v>
      </c>
      <c r="AT145" s="12">
        <f>IFERROR(VLOOKUP(AS145,'CRUCE RIESGOS'!$C$10:$D$149,2,FALSE),"")</f>
        <v/>
      </c>
      <c r="AU145" s="12" t="n">
        <v>18.7000000000002</v>
      </c>
      <c r="AV145" s="12">
        <f>IFERROR(VLOOKUP(AU145,'CRUCE RIESGOS'!$C$10:$D$149,2,FALSE),"")</f>
        <v/>
      </c>
      <c r="AW145" s="12" t="n">
        <v>19.7000000000002</v>
      </c>
      <c r="AX145" s="12">
        <f>IFERROR(VLOOKUP(AW145,'CRUCE RIESGOS'!$C$10:$D$149,2,FALSE),"")</f>
        <v/>
      </c>
      <c r="AY145" s="12" t="n">
        <v>20.7000000000002</v>
      </c>
      <c r="AZ145" s="12">
        <f>IFERROR(VLOOKUP(AY145,'CRUCE RIESGOS'!$C$10:$D$149,2,FALSE),"")</f>
        <v/>
      </c>
      <c r="BA145" s="12" t="n">
        <v>21.7000000000002</v>
      </c>
      <c r="BB145" s="12">
        <f>IFERROR(VLOOKUP(BA145,'CRUCE RIESGOS'!$C$10:$D$149,2,FALSE),"")</f>
        <v/>
      </c>
      <c r="BC145" s="12" t="n">
        <v>22.7000000000002</v>
      </c>
      <c r="BD145" s="12">
        <f>IFERROR(VLOOKUP(BC145,'CRUCE RIESGOS'!$C$10:$D$149,2,FALSE),"")</f>
        <v/>
      </c>
      <c r="BE145" s="12" t="n">
        <v>23.7000000000002</v>
      </c>
      <c r="BF145" s="12">
        <f>IFERROR(VLOOKUP(BE145,'CRUCE RIESGOS'!$C$10:$D$149,2,FALSE),"")</f>
        <v/>
      </c>
      <c r="BG145" s="12" t="n">
        <v>24.7000000000002</v>
      </c>
      <c r="BH145" s="12">
        <f>IFERROR(VLOOKUP(BG145,'CRUCE RIESGOS'!$C$10:$D$149,2,FALSE),"")</f>
        <v/>
      </c>
      <c r="BI145" s="12" t="n">
        <v>25.7000000000002</v>
      </c>
      <c r="BJ145" s="12">
        <f>IFERROR(VLOOKUP(BI145,'CRUCE RIESGOS'!$C$10:$D$149,2,FALSE),"")</f>
        <v/>
      </c>
    </row>
    <row r="146">
      <c r="N146" s="12">
        <f>IF(N147&lt;&gt;""," -R","")</f>
        <v/>
      </c>
      <c r="P146" s="12">
        <f>IF(P147&lt;&gt;""," -R","")</f>
        <v/>
      </c>
      <c r="R146" s="12">
        <f>IF(R147&lt;&gt;""," -R","")</f>
        <v/>
      </c>
      <c r="T146" s="12">
        <f>IF(T147&lt;&gt;""," -R","")</f>
        <v/>
      </c>
      <c r="V146" s="12">
        <f>IF(V147&lt;&gt;""," -R","")</f>
        <v/>
      </c>
      <c r="X146" s="12">
        <f>IF(X147&lt;&gt;""," -R","")</f>
        <v/>
      </c>
      <c r="Z146" s="12">
        <f>IF(Z147&lt;&gt;""," -R","")</f>
        <v/>
      </c>
      <c r="AB146" s="12">
        <f>IF(AB147&lt;&gt;""," -R","")</f>
        <v/>
      </c>
      <c r="AD146" s="12">
        <f>IF(AD147&lt;&gt;""," -R","")</f>
        <v/>
      </c>
      <c r="AF146" s="12">
        <f>IF(AF147&lt;&gt;""," -R","")</f>
        <v/>
      </c>
      <c r="AH146" s="12">
        <f>IF(AH147&lt;&gt;""," -R","")</f>
        <v/>
      </c>
      <c r="AJ146" s="12">
        <f>IF(AJ147&lt;&gt;""," -R","")</f>
        <v/>
      </c>
      <c r="AL146" s="12">
        <f>IF(AL147&lt;&gt;""," -R","")</f>
        <v/>
      </c>
      <c r="AN146" s="12">
        <f>IF(AN147&lt;&gt;""," -R","")</f>
        <v/>
      </c>
      <c r="AP146" s="12">
        <f>IF(AP147&lt;&gt;""," -R","")</f>
        <v/>
      </c>
      <c r="AR146" s="12">
        <f>IF(AR147&lt;&gt;""," -R","")</f>
        <v/>
      </c>
      <c r="AT146" s="12">
        <f>IF(AT147&lt;&gt;""," -R","")</f>
        <v/>
      </c>
      <c r="AV146" s="12">
        <f>IF(AV147&lt;&gt;""," -R","")</f>
        <v/>
      </c>
      <c r="AX146" s="12">
        <f>IF(AX147&lt;&gt;""," -R","")</f>
        <v/>
      </c>
      <c r="AZ146" s="12">
        <f>IF(AZ147&lt;&gt;""," -R","")</f>
        <v/>
      </c>
      <c r="BB146" s="12">
        <f>IF(BB147&lt;&gt;""," -R","")</f>
        <v/>
      </c>
      <c r="BD146" s="12">
        <f>IF(BD147&lt;&gt;""," -R","")</f>
        <v/>
      </c>
      <c r="BF146" s="12">
        <f>IF(BF147&lt;&gt;""," -R","")</f>
        <v/>
      </c>
      <c r="BH146" s="12">
        <f>IF(BH147&lt;&gt;""," -R","")</f>
        <v/>
      </c>
      <c r="BJ146" s="12">
        <f>IF(BJ147&lt;&gt;""," -R","")</f>
        <v/>
      </c>
    </row>
    <row r="147">
      <c r="M147" s="12" t="n">
        <v>1.71</v>
      </c>
      <c r="N147" s="12">
        <f>IFERROR(VLOOKUP(M147,'CRUCE RIESGOS'!$C$10:$D$149,2,FALSE),"")</f>
        <v/>
      </c>
      <c r="O147" s="12" t="n">
        <v>2.71000000000002</v>
      </c>
      <c r="P147" s="12">
        <f>IFERROR(VLOOKUP(O147,'CRUCE RIESGOS'!$C$10:$D$149,2,FALSE),"")</f>
        <v/>
      </c>
      <c r="Q147" s="12" t="n">
        <v>3.71000000000004</v>
      </c>
      <c r="R147" s="12">
        <f>IFERROR(VLOOKUP(Q147,'CRUCE RIESGOS'!$C$10:$D$149,2,FALSE),"")</f>
        <v/>
      </c>
      <c r="S147" s="12" t="n">
        <v>4.71000000000006</v>
      </c>
      <c r="T147" s="12">
        <f>IFERROR(VLOOKUP(S147,'CRUCE RIESGOS'!$C$10:$D$149,2,FALSE),"")</f>
        <v/>
      </c>
      <c r="U147" s="12" t="n">
        <v>5.71000000000008</v>
      </c>
      <c r="V147" s="12">
        <f>IFERROR(VLOOKUP(U147,'CRUCE RIESGOS'!$C$10:$D$149,2,FALSE),"")</f>
        <v/>
      </c>
      <c r="W147" s="12" t="n">
        <v>6.7100000000001</v>
      </c>
      <c r="X147" s="12">
        <f>IFERROR(VLOOKUP(W147,'CRUCE RIESGOS'!$C$10:$D$149,2,FALSE),"")</f>
        <v/>
      </c>
      <c r="Y147" s="12" t="n">
        <v>7.71000000000012</v>
      </c>
      <c r="Z147" s="12">
        <f>IFERROR(VLOOKUP(Y147,'CRUCE RIESGOS'!$C$10:$D$149,2,FALSE),"")</f>
        <v/>
      </c>
      <c r="AA147" s="12" t="n">
        <v>8.710000000000139</v>
      </c>
      <c r="AB147" s="12">
        <f>IFERROR(VLOOKUP(AA147,'CRUCE RIESGOS'!$C$10:$D$149,2,FALSE),"")</f>
        <v/>
      </c>
      <c r="AC147" s="12" t="n">
        <v>9.710000000000161</v>
      </c>
      <c r="AD147" s="12">
        <f>IFERROR(VLOOKUP(AC147,'CRUCE RIESGOS'!$C$10:$D$149,2,FALSE),"")</f>
        <v/>
      </c>
      <c r="AE147" s="12" t="n">
        <v>10.7100000000002</v>
      </c>
      <c r="AF147" s="12">
        <f>IFERROR(VLOOKUP(AE147,'CRUCE RIESGOS'!$C$10:$D$149,2,FALSE),"")</f>
        <v/>
      </c>
      <c r="AG147" s="12" t="n">
        <v>11.7100000000002</v>
      </c>
      <c r="AH147" s="12">
        <f>IFERROR(VLOOKUP(AG147,'CRUCE RIESGOS'!$C$10:$D$149,2,FALSE),"")</f>
        <v/>
      </c>
      <c r="AI147" s="12" t="n">
        <v>12.7100000000002</v>
      </c>
      <c r="AJ147" s="12">
        <f>IFERROR(VLOOKUP(AI147,'CRUCE RIESGOS'!$C$10:$D$149,2,FALSE),"")</f>
        <v/>
      </c>
      <c r="AK147" s="12" t="n">
        <v>13.7100000000002</v>
      </c>
      <c r="AL147" s="12">
        <f>IFERROR(VLOOKUP(AK147,'CRUCE RIESGOS'!$C$10:$D$149,2,FALSE),"")</f>
        <v/>
      </c>
      <c r="AM147" s="12" t="n">
        <v>14.7100000000003</v>
      </c>
      <c r="AN147" s="12">
        <f>IFERROR(VLOOKUP(AM147,'CRUCE RIESGOS'!$C$10:$D$149,2,FALSE),"")</f>
        <v/>
      </c>
      <c r="AO147" s="12" t="n">
        <v>15.7100000000003</v>
      </c>
      <c r="AP147" s="12">
        <f>IFERROR(VLOOKUP(AO147,'CRUCE RIESGOS'!$C$10:$D$149,2,FALSE),"")</f>
        <v/>
      </c>
      <c r="AQ147" s="12" t="n">
        <v>16.7100000000003</v>
      </c>
      <c r="AR147" s="12">
        <f>IFERROR(VLOOKUP(AQ147,'CRUCE RIESGOS'!$C$10:$D$149,2,FALSE),"")</f>
        <v/>
      </c>
      <c r="AS147" s="12" t="n">
        <v>17.7100000000003</v>
      </c>
      <c r="AT147" s="12">
        <f>IFERROR(VLOOKUP(AS147,'CRUCE RIESGOS'!$C$10:$D$149,2,FALSE),"")</f>
        <v/>
      </c>
      <c r="AU147" s="12" t="n">
        <v>18.7100000000003</v>
      </c>
      <c r="AV147" s="12">
        <f>IFERROR(VLOOKUP(AU147,'CRUCE RIESGOS'!$C$10:$D$149,2,FALSE),"")</f>
        <v/>
      </c>
      <c r="AW147" s="12" t="n">
        <v>19.7100000000004</v>
      </c>
      <c r="AX147" s="12">
        <f>IFERROR(VLOOKUP(AW147,'CRUCE RIESGOS'!$C$10:$D$149,2,FALSE),"")</f>
        <v/>
      </c>
      <c r="AY147" s="12" t="n">
        <v>20.7100000000004</v>
      </c>
      <c r="AZ147" s="12">
        <f>IFERROR(VLOOKUP(AY147,'CRUCE RIESGOS'!$C$10:$D$149,2,FALSE),"")</f>
        <v/>
      </c>
      <c r="BA147" s="12" t="n">
        <v>21.7100000000004</v>
      </c>
      <c r="BB147" s="12">
        <f>IFERROR(VLOOKUP(BA147,'CRUCE RIESGOS'!$C$10:$D$149,2,FALSE),"")</f>
        <v/>
      </c>
      <c r="BC147" s="12" t="n">
        <v>22.7100000000004</v>
      </c>
      <c r="BD147" s="12">
        <f>IFERROR(VLOOKUP(BC147,'CRUCE RIESGOS'!$C$10:$D$149,2,FALSE),"")</f>
        <v/>
      </c>
      <c r="BE147" s="12" t="n">
        <v>23.7100000000004</v>
      </c>
      <c r="BF147" s="12">
        <f>IFERROR(VLOOKUP(BE147,'CRUCE RIESGOS'!$C$10:$D$149,2,FALSE),"")</f>
        <v/>
      </c>
      <c r="BG147" s="12" t="n">
        <v>24.7100000000005</v>
      </c>
      <c r="BH147" s="12">
        <f>IFERROR(VLOOKUP(BG147,'CRUCE RIESGOS'!$C$10:$D$149,2,FALSE),"")</f>
        <v/>
      </c>
      <c r="BI147" s="12" t="n">
        <v>25.7100000000005</v>
      </c>
      <c r="BJ147" s="12">
        <f>IFERROR(VLOOKUP(BI147,'CRUCE RIESGOS'!$C$10:$D$149,2,FALSE),"")</f>
        <v/>
      </c>
    </row>
    <row r="148">
      <c r="N148" s="12">
        <f>IF(N149&lt;&gt;""," -R","")</f>
        <v/>
      </c>
      <c r="P148" s="12">
        <f>IF(P149&lt;&gt;""," -R","")</f>
        <v/>
      </c>
      <c r="R148" s="12">
        <f>IF(R149&lt;&gt;""," -R","")</f>
        <v/>
      </c>
      <c r="T148" s="12">
        <f>IF(T149&lt;&gt;""," -R","")</f>
        <v/>
      </c>
      <c r="V148" s="12">
        <f>IF(V149&lt;&gt;""," -R","")</f>
        <v/>
      </c>
      <c r="X148" s="12">
        <f>IF(X149&lt;&gt;""," -R","")</f>
        <v/>
      </c>
      <c r="Z148" s="12">
        <f>IF(Z149&lt;&gt;""," -R","")</f>
        <v/>
      </c>
      <c r="AB148" s="12">
        <f>IF(AB149&lt;&gt;""," -R","")</f>
        <v/>
      </c>
      <c r="AD148" s="12">
        <f>IF(AD149&lt;&gt;""," -R","")</f>
        <v/>
      </c>
      <c r="AF148" s="12">
        <f>IF(AF149&lt;&gt;""," -R","")</f>
        <v/>
      </c>
      <c r="AH148" s="12">
        <f>IF(AH149&lt;&gt;""," -R","")</f>
        <v/>
      </c>
      <c r="AJ148" s="12">
        <f>IF(AJ149&lt;&gt;""," -R","")</f>
        <v/>
      </c>
      <c r="AL148" s="12">
        <f>IF(AL149&lt;&gt;""," -R","")</f>
        <v/>
      </c>
      <c r="AN148" s="12">
        <f>IF(AN149&lt;&gt;""," -R","")</f>
        <v/>
      </c>
      <c r="AP148" s="12">
        <f>IF(AP149&lt;&gt;""," -R","")</f>
        <v/>
      </c>
      <c r="AR148" s="12">
        <f>IF(AR149&lt;&gt;""," -R","")</f>
        <v/>
      </c>
      <c r="AT148" s="12">
        <f>IF(AT149&lt;&gt;""," -R","")</f>
        <v/>
      </c>
      <c r="AV148" s="12">
        <f>IF(AV149&lt;&gt;""," -R","")</f>
        <v/>
      </c>
      <c r="AX148" s="12">
        <f>IF(AX149&lt;&gt;""," -R","")</f>
        <v/>
      </c>
      <c r="AZ148" s="12">
        <f>IF(AZ149&lt;&gt;""," -R","")</f>
        <v/>
      </c>
      <c r="BB148" s="12">
        <f>IF(BB149&lt;&gt;""," -R","")</f>
        <v/>
      </c>
      <c r="BD148" s="12">
        <f>IF(BD149&lt;&gt;""," -R","")</f>
        <v/>
      </c>
      <c r="BF148" s="12">
        <f>IF(BF149&lt;&gt;""," -R","")</f>
        <v/>
      </c>
      <c r="BH148" s="12">
        <f>IF(BH149&lt;&gt;""," -R","")</f>
        <v/>
      </c>
      <c r="BJ148" s="12">
        <f>IF(BJ149&lt;&gt;""," -R","")</f>
        <v/>
      </c>
    </row>
    <row r="149">
      <c r="M149" s="12" t="n">
        <v>1.72</v>
      </c>
      <c r="N149" s="12">
        <f>IFERROR(VLOOKUP(M149,'CRUCE RIESGOS'!$C$10:$D$149,2,FALSE),"")</f>
        <v/>
      </c>
      <c r="O149" s="12" t="n">
        <v>2.72000000000002</v>
      </c>
      <c r="P149" s="12">
        <f>IFERROR(VLOOKUP(O149,'CRUCE RIESGOS'!$C$10:$D$149,2,FALSE),"")</f>
        <v/>
      </c>
      <c r="Q149" s="12" t="n">
        <v>3.72000000000004</v>
      </c>
      <c r="R149" s="12">
        <f>IFERROR(VLOOKUP(Q149,'CRUCE RIESGOS'!$C$10:$D$149,2,FALSE),"")</f>
        <v/>
      </c>
      <c r="S149" s="12" t="n">
        <v>4.72000000000006</v>
      </c>
      <c r="T149" s="12">
        <f>IFERROR(VLOOKUP(S149,'CRUCE RIESGOS'!$C$10:$D$149,2,FALSE),"")</f>
        <v/>
      </c>
      <c r="U149" s="12" t="n">
        <v>5.72000000000008</v>
      </c>
      <c r="V149" s="12">
        <f>IFERROR(VLOOKUP(U149,'CRUCE RIESGOS'!$C$10:$D$149,2,FALSE),"")</f>
        <v/>
      </c>
      <c r="W149" s="12" t="n">
        <v>6.7200000000001</v>
      </c>
      <c r="X149" s="12">
        <f>IFERROR(VLOOKUP(W149,'CRUCE RIESGOS'!$C$10:$D$149,2,FALSE),"")</f>
        <v/>
      </c>
      <c r="Y149" s="12" t="n">
        <v>7.72000000000012</v>
      </c>
      <c r="Z149" s="12">
        <f>IFERROR(VLOOKUP(Y149,'CRUCE RIESGOS'!$C$10:$D$149,2,FALSE),"")</f>
        <v/>
      </c>
      <c r="AA149" s="12" t="n">
        <v>8.720000000000139</v>
      </c>
      <c r="AB149" s="12">
        <f>IFERROR(VLOOKUP(AA149,'CRUCE RIESGOS'!$C$10:$D$149,2,FALSE),"")</f>
        <v/>
      </c>
      <c r="AC149" s="12" t="n">
        <v>9.720000000000161</v>
      </c>
      <c r="AD149" s="12">
        <f>IFERROR(VLOOKUP(AC149,'CRUCE RIESGOS'!$C$10:$D$149,2,FALSE),"")</f>
        <v/>
      </c>
      <c r="AE149" s="12" t="n">
        <v>10.7200000000002</v>
      </c>
      <c r="AF149" s="12">
        <f>IFERROR(VLOOKUP(AE149,'CRUCE RIESGOS'!$C$10:$D$149,2,FALSE),"")</f>
        <v/>
      </c>
      <c r="AG149" s="12" t="n">
        <v>11.7200000000002</v>
      </c>
      <c r="AH149" s="12">
        <f>IFERROR(VLOOKUP(AG149,'CRUCE RIESGOS'!$C$10:$D$149,2,FALSE),"")</f>
        <v/>
      </c>
      <c r="AI149" s="12" t="n">
        <v>12.7200000000002</v>
      </c>
      <c r="AJ149" s="12">
        <f>IFERROR(VLOOKUP(AI149,'CRUCE RIESGOS'!$C$10:$D$149,2,FALSE),"")</f>
        <v/>
      </c>
      <c r="AK149" s="12" t="n">
        <v>13.7200000000002</v>
      </c>
      <c r="AL149" s="12">
        <f>IFERROR(VLOOKUP(AK149,'CRUCE RIESGOS'!$C$10:$D$149,2,FALSE),"")</f>
        <v/>
      </c>
      <c r="AM149" s="12" t="n">
        <v>14.7200000000003</v>
      </c>
      <c r="AN149" s="12">
        <f>IFERROR(VLOOKUP(AM149,'CRUCE RIESGOS'!$C$10:$D$149,2,FALSE),"")</f>
        <v/>
      </c>
      <c r="AO149" s="12" t="n">
        <v>15.7200000000003</v>
      </c>
      <c r="AP149" s="12">
        <f>IFERROR(VLOOKUP(AO149,'CRUCE RIESGOS'!$C$10:$D$149,2,FALSE),"")</f>
        <v/>
      </c>
      <c r="AQ149" s="12" t="n">
        <v>16.7200000000003</v>
      </c>
      <c r="AR149" s="12">
        <f>IFERROR(VLOOKUP(AQ149,'CRUCE RIESGOS'!$C$10:$D$149,2,FALSE),"")</f>
        <v/>
      </c>
      <c r="AS149" s="12" t="n">
        <v>17.7200000000003</v>
      </c>
      <c r="AT149" s="12">
        <f>IFERROR(VLOOKUP(AS149,'CRUCE RIESGOS'!$C$10:$D$149,2,FALSE),"")</f>
        <v/>
      </c>
      <c r="AU149" s="12" t="n">
        <v>18.7200000000003</v>
      </c>
      <c r="AV149" s="12">
        <f>IFERROR(VLOOKUP(AU149,'CRUCE RIESGOS'!$C$10:$D$149,2,FALSE),"")</f>
        <v/>
      </c>
      <c r="AW149" s="12" t="n">
        <v>19.7200000000004</v>
      </c>
      <c r="AX149" s="12">
        <f>IFERROR(VLOOKUP(AW149,'CRUCE RIESGOS'!$C$10:$D$149,2,FALSE),"")</f>
        <v/>
      </c>
      <c r="AY149" s="12" t="n">
        <v>20.7200000000004</v>
      </c>
      <c r="AZ149" s="12">
        <f>IFERROR(VLOOKUP(AY149,'CRUCE RIESGOS'!$C$10:$D$149,2,FALSE),"")</f>
        <v/>
      </c>
      <c r="BA149" s="12" t="n">
        <v>21.7200000000004</v>
      </c>
      <c r="BB149" s="12">
        <f>IFERROR(VLOOKUP(BA149,'CRUCE RIESGOS'!$C$10:$D$149,2,FALSE),"")</f>
        <v/>
      </c>
      <c r="BC149" s="12" t="n">
        <v>22.7200000000004</v>
      </c>
      <c r="BD149" s="12">
        <f>IFERROR(VLOOKUP(BC149,'CRUCE RIESGOS'!$C$10:$D$149,2,FALSE),"")</f>
        <v/>
      </c>
      <c r="BE149" s="12" t="n">
        <v>23.7200000000004</v>
      </c>
      <c r="BF149" s="12">
        <f>IFERROR(VLOOKUP(BE149,'CRUCE RIESGOS'!$C$10:$D$149,2,FALSE),"")</f>
        <v/>
      </c>
      <c r="BG149" s="12" t="n">
        <v>24.7200000000005</v>
      </c>
      <c r="BH149" s="12">
        <f>IFERROR(VLOOKUP(BG149,'CRUCE RIESGOS'!$C$10:$D$149,2,FALSE),"")</f>
        <v/>
      </c>
      <c r="BI149" s="12" t="n">
        <v>25.7200000000005</v>
      </c>
      <c r="BJ149" s="12">
        <f>IFERROR(VLOOKUP(BI149,'CRUCE RIESGOS'!$C$10:$D$149,2,FALSE),"")</f>
        <v/>
      </c>
    </row>
    <row r="150">
      <c r="N150" s="12">
        <f>IF(N151&lt;&gt;""," -R","")</f>
        <v/>
      </c>
      <c r="P150" s="12">
        <f>IF(P151&lt;&gt;""," -R","")</f>
        <v/>
      </c>
      <c r="R150" s="12">
        <f>IF(R151&lt;&gt;""," -R","")</f>
        <v/>
      </c>
      <c r="T150" s="12">
        <f>IF(T151&lt;&gt;""," -R","")</f>
        <v/>
      </c>
      <c r="V150" s="12">
        <f>IF(V151&lt;&gt;""," -R","")</f>
        <v/>
      </c>
      <c r="X150" s="12">
        <f>IF(X151&lt;&gt;""," -R","")</f>
        <v/>
      </c>
      <c r="Z150" s="12">
        <f>IF(Z151&lt;&gt;""," -R","")</f>
        <v/>
      </c>
      <c r="AB150" s="12">
        <f>IF(AB151&lt;&gt;""," -R","")</f>
        <v/>
      </c>
      <c r="AD150" s="12">
        <f>IF(AD151&lt;&gt;""," -R","")</f>
        <v/>
      </c>
      <c r="AF150" s="12">
        <f>IF(AF151&lt;&gt;""," -R","")</f>
        <v/>
      </c>
      <c r="AH150" s="12">
        <f>IF(AH151&lt;&gt;""," -R","")</f>
        <v/>
      </c>
      <c r="AJ150" s="12">
        <f>IF(AJ151&lt;&gt;""," -R","")</f>
        <v/>
      </c>
      <c r="AL150" s="12">
        <f>IF(AL151&lt;&gt;""," -R","")</f>
        <v/>
      </c>
      <c r="AN150" s="12">
        <f>IF(AN151&lt;&gt;""," -R","")</f>
        <v/>
      </c>
      <c r="AP150" s="12">
        <f>IF(AP151&lt;&gt;""," -R","")</f>
        <v/>
      </c>
      <c r="AR150" s="12">
        <f>IF(AR151&lt;&gt;""," -R","")</f>
        <v/>
      </c>
      <c r="AT150" s="12">
        <f>IF(AT151&lt;&gt;""," -R","")</f>
        <v/>
      </c>
      <c r="AV150" s="12">
        <f>IF(AV151&lt;&gt;""," -R","")</f>
        <v/>
      </c>
      <c r="AX150" s="12">
        <f>IF(AX151&lt;&gt;""," -R","")</f>
        <v/>
      </c>
      <c r="AZ150" s="12">
        <f>IF(AZ151&lt;&gt;""," -R","")</f>
        <v/>
      </c>
      <c r="BB150" s="12">
        <f>IF(BB151&lt;&gt;""," -R","")</f>
        <v/>
      </c>
      <c r="BD150" s="12">
        <f>IF(BD151&lt;&gt;""," -R","")</f>
        <v/>
      </c>
      <c r="BF150" s="12">
        <f>IF(BF151&lt;&gt;""," -R","")</f>
        <v/>
      </c>
      <c r="BH150" s="12">
        <f>IF(BH151&lt;&gt;""," -R","")</f>
        <v/>
      </c>
      <c r="BJ150" s="12">
        <f>IF(BJ151&lt;&gt;""," -R","")</f>
        <v/>
      </c>
    </row>
    <row r="151">
      <c r="M151" s="12" t="n">
        <v>1.73</v>
      </c>
      <c r="N151" s="12">
        <f>IFERROR(VLOOKUP(M151,'CRUCE RIESGOS'!$C$10:$D$149,2,FALSE),"")</f>
        <v/>
      </c>
      <c r="O151" s="12" t="n">
        <v>2.73000000000002</v>
      </c>
      <c r="P151" s="12">
        <f>IFERROR(VLOOKUP(O151,'CRUCE RIESGOS'!$C$10:$D$149,2,FALSE),"")</f>
        <v/>
      </c>
      <c r="Q151" s="12" t="n">
        <v>3.73000000000004</v>
      </c>
      <c r="R151" s="12">
        <f>IFERROR(VLOOKUP(Q151,'CRUCE RIESGOS'!$C$10:$D$149,2,FALSE),"")</f>
        <v/>
      </c>
      <c r="S151" s="12" t="n">
        <v>4.73000000000006</v>
      </c>
      <c r="T151" s="12">
        <f>IFERROR(VLOOKUP(S151,'CRUCE RIESGOS'!$C$10:$D$149,2,FALSE),"")</f>
        <v/>
      </c>
      <c r="U151" s="12" t="n">
        <v>5.73000000000008</v>
      </c>
      <c r="V151" s="12">
        <f>IFERROR(VLOOKUP(U151,'CRUCE RIESGOS'!$C$10:$D$149,2,FALSE),"")</f>
        <v/>
      </c>
      <c r="W151" s="12" t="n">
        <v>6.7300000000001</v>
      </c>
      <c r="X151" s="12">
        <f>IFERROR(VLOOKUP(W151,'CRUCE RIESGOS'!$C$10:$D$149,2,FALSE),"")</f>
        <v/>
      </c>
      <c r="Y151" s="12" t="n">
        <v>7.73000000000012</v>
      </c>
      <c r="Z151" s="12">
        <f>IFERROR(VLOOKUP(Y151,'CRUCE RIESGOS'!$C$10:$D$149,2,FALSE),"")</f>
        <v/>
      </c>
      <c r="AA151" s="12" t="n">
        <v>8.730000000000141</v>
      </c>
      <c r="AB151" s="12">
        <f>IFERROR(VLOOKUP(AA151,'CRUCE RIESGOS'!$C$10:$D$149,2,FALSE),"")</f>
        <v/>
      </c>
      <c r="AC151" s="12" t="n">
        <v>9.73000000000016</v>
      </c>
      <c r="AD151" s="12">
        <f>IFERROR(VLOOKUP(AC151,'CRUCE RIESGOS'!$C$10:$D$149,2,FALSE),"")</f>
        <v/>
      </c>
      <c r="AE151" s="12" t="n">
        <v>10.7300000000002</v>
      </c>
      <c r="AF151" s="12">
        <f>IFERROR(VLOOKUP(AE151,'CRUCE RIESGOS'!$C$10:$D$149,2,FALSE),"")</f>
        <v/>
      </c>
      <c r="AG151" s="12" t="n">
        <v>11.7300000000002</v>
      </c>
      <c r="AH151" s="12">
        <f>IFERROR(VLOOKUP(AG151,'CRUCE RIESGOS'!$C$10:$D$149,2,FALSE),"")</f>
        <v/>
      </c>
      <c r="AI151" s="12" t="n">
        <v>12.7300000000002</v>
      </c>
      <c r="AJ151" s="12">
        <f>IFERROR(VLOOKUP(AI151,'CRUCE RIESGOS'!$C$10:$D$149,2,FALSE),"")</f>
        <v/>
      </c>
      <c r="AK151" s="12" t="n">
        <v>13.7300000000002</v>
      </c>
      <c r="AL151" s="12">
        <f>IFERROR(VLOOKUP(AK151,'CRUCE RIESGOS'!$C$10:$D$149,2,FALSE),"")</f>
        <v/>
      </c>
      <c r="AM151" s="12" t="n">
        <v>14.7300000000003</v>
      </c>
      <c r="AN151" s="12">
        <f>IFERROR(VLOOKUP(AM151,'CRUCE RIESGOS'!$C$10:$D$149,2,FALSE),"")</f>
        <v/>
      </c>
      <c r="AO151" s="12" t="n">
        <v>15.7300000000003</v>
      </c>
      <c r="AP151" s="12">
        <f>IFERROR(VLOOKUP(AO151,'CRUCE RIESGOS'!$C$10:$D$149,2,FALSE),"")</f>
        <v/>
      </c>
      <c r="AQ151" s="12" t="n">
        <v>16.7300000000003</v>
      </c>
      <c r="AR151" s="12">
        <f>IFERROR(VLOOKUP(AQ151,'CRUCE RIESGOS'!$C$10:$D$149,2,FALSE),"")</f>
        <v/>
      </c>
      <c r="AS151" s="12" t="n">
        <v>17.7300000000003</v>
      </c>
      <c r="AT151" s="12">
        <f>IFERROR(VLOOKUP(AS151,'CRUCE RIESGOS'!$C$10:$D$149,2,FALSE),"")</f>
        <v/>
      </c>
      <c r="AU151" s="12" t="n">
        <v>18.7300000000003</v>
      </c>
      <c r="AV151" s="12">
        <f>IFERROR(VLOOKUP(AU151,'CRUCE RIESGOS'!$C$10:$D$149,2,FALSE),"")</f>
        <v/>
      </c>
      <c r="AW151" s="12" t="n">
        <v>19.7300000000004</v>
      </c>
      <c r="AX151" s="12">
        <f>IFERROR(VLOOKUP(AW151,'CRUCE RIESGOS'!$C$10:$D$149,2,FALSE),"")</f>
        <v/>
      </c>
      <c r="AY151" s="12" t="n">
        <v>20.7300000000004</v>
      </c>
      <c r="AZ151" s="12">
        <f>IFERROR(VLOOKUP(AY151,'CRUCE RIESGOS'!$C$10:$D$149,2,FALSE),"")</f>
        <v/>
      </c>
      <c r="BA151" s="12" t="n">
        <v>21.7300000000004</v>
      </c>
      <c r="BB151" s="12">
        <f>IFERROR(VLOOKUP(BA151,'CRUCE RIESGOS'!$C$10:$D$149,2,FALSE),"")</f>
        <v/>
      </c>
      <c r="BC151" s="12" t="n">
        <v>22.7300000000004</v>
      </c>
      <c r="BD151" s="12">
        <f>IFERROR(VLOOKUP(BC151,'CRUCE RIESGOS'!$C$10:$D$149,2,FALSE),"")</f>
        <v/>
      </c>
      <c r="BE151" s="12" t="n">
        <v>23.7300000000004</v>
      </c>
      <c r="BF151" s="12">
        <f>IFERROR(VLOOKUP(BE151,'CRUCE RIESGOS'!$C$10:$D$149,2,FALSE),"")</f>
        <v/>
      </c>
      <c r="BG151" s="12" t="n">
        <v>24.7300000000005</v>
      </c>
      <c r="BH151" s="12">
        <f>IFERROR(VLOOKUP(BG151,'CRUCE RIESGOS'!$C$10:$D$149,2,FALSE),"")</f>
        <v/>
      </c>
      <c r="BI151" s="12" t="n">
        <v>25.7300000000005</v>
      </c>
      <c r="BJ151" s="12">
        <f>IFERROR(VLOOKUP(BI151,'CRUCE RIESGOS'!$C$10:$D$149,2,FALSE),"")</f>
        <v/>
      </c>
    </row>
    <row r="152">
      <c r="N152" s="12">
        <f>IF(N153&lt;&gt;""," -R","")</f>
        <v/>
      </c>
      <c r="P152" s="12">
        <f>IF(P153&lt;&gt;""," -R","")</f>
        <v/>
      </c>
      <c r="R152" s="12">
        <f>IF(R153&lt;&gt;""," -R","")</f>
        <v/>
      </c>
      <c r="T152" s="12">
        <f>IF(T153&lt;&gt;""," -R","")</f>
        <v/>
      </c>
      <c r="V152" s="12">
        <f>IF(V153&lt;&gt;""," -R","")</f>
        <v/>
      </c>
      <c r="X152" s="12">
        <f>IF(X153&lt;&gt;""," -R","")</f>
        <v/>
      </c>
      <c r="Z152" s="12">
        <f>IF(Z153&lt;&gt;""," -R","")</f>
        <v/>
      </c>
      <c r="AB152" s="12">
        <f>IF(AB153&lt;&gt;""," -R","")</f>
        <v/>
      </c>
      <c r="AD152" s="12">
        <f>IF(AD153&lt;&gt;""," -R","")</f>
        <v/>
      </c>
      <c r="AF152" s="12">
        <f>IF(AF153&lt;&gt;""," -R","")</f>
        <v/>
      </c>
      <c r="AH152" s="12">
        <f>IF(AH153&lt;&gt;""," -R","")</f>
        <v/>
      </c>
      <c r="AJ152" s="12">
        <f>IF(AJ153&lt;&gt;""," -R","")</f>
        <v/>
      </c>
      <c r="AL152" s="12">
        <f>IF(AL153&lt;&gt;""," -R","")</f>
        <v/>
      </c>
      <c r="AN152" s="12">
        <f>IF(AN153&lt;&gt;""," -R","")</f>
        <v/>
      </c>
      <c r="AP152" s="12">
        <f>IF(AP153&lt;&gt;""," -R","")</f>
        <v/>
      </c>
      <c r="AR152" s="12">
        <f>IF(AR153&lt;&gt;""," -R","")</f>
        <v/>
      </c>
      <c r="AT152" s="12">
        <f>IF(AT153&lt;&gt;""," -R","")</f>
        <v/>
      </c>
      <c r="AV152" s="12">
        <f>IF(AV153&lt;&gt;""," -R","")</f>
        <v/>
      </c>
      <c r="AX152" s="12">
        <f>IF(AX153&lt;&gt;""," -R","")</f>
        <v/>
      </c>
      <c r="AZ152" s="12">
        <f>IF(AZ153&lt;&gt;""," -R","")</f>
        <v/>
      </c>
      <c r="BB152" s="12">
        <f>IF(BB153&lt;&gt;""," -R","")</f>
        <v/>
      </c>
      <c r="BD152" s="12">
        <f>IF(BD153&lt;&gt;""," -R","")</f>
        <v/>
      </c>
      <c r="BF152" s="12">
        <f>IF(BF153&lt;&gt;""," -R","")</f>
        <v/>
      </c>
      <c r="BH152" s="12">
        <f>IF(BH153&lt;&gt;""," -R","")</f>
        <v/>
      </c>
      <c r="BJ152" s="12">
        <f>IF(BJ153&lt;&gt;""," -R","")</f>
        <v/>
      </c>
    </row>
    <row r="153">
      <c r="M153" s="12" t="n">
        <v>1.74</v>
      </c>
      <c r="N153" s="12">
        <f>IFERROR(VLOOKUP(M153,'CRUCE RIESGOS'!$C$10:$D$149,2,FALSE),"")</f>
        <v/>
      </c>
      <c r="O153" s="12" t="n">
        <v>2.74000000000002</v>
      </c>
      <c r="P153" s="12">
        <f>IFERROR(VLOOKUP(O153,'CRUCE RIESGOS'!$C$10:$D$149,2,FALSE),"")</f>
        <v/>
      </c>
      <c r="Q153" s="12" t="n">
        <v>3.74000000000004</v>
      </c>
      <c r="R153" s="12">
        <f>IFERROR(VLOOKUP(Q153,'CRUCE RIESGOS'!$C$10:$D$149,2,FALSE),"")</f>
        <v/>
      </c>
      <c r="S153" s="12" t="n">
        <v>4.74000000000006</v>
      </c>
      <c r="T153" s="12">
        <f>IFERROR(VLOOKUP(S153,'CRUCE RIESGOS'!$C$10:$D$149,2,FALSE),"")</f>
        <v/>
      </c>
      <c r="U153" s="12" t="n">
        <v>5.74000000000008</v>
      </c>
      <c r="V153" s="12">
        <f>IFERROR(VLOOKUP(U153,'CRUCE RIESGOS'!$C$10:$D$149,2,FALSE),"")</f>
        <v/>
      </c>
      <c r="W153" s="12" t="n">
        <v>6.7400000000001</v>
      </c>
      <c r="X153" s="12">
        <f>IFERROR(VLOOKUP(W153,'CRUCE RIESGOS'!$C$10:$D$149,2,FALSE),"")</f>
        <v/>
      </c>
      <c r="Y153" s="12" t="n">
        <v>7.74000000000012</v>
      </c>
      <c r="Z153" s="12">
        <f>IFERROR(VLOOKUP(Y153,'CRUCE RIESGOS'!$C$10:$D$149,2,FALSE),"")</f>
        <v/>
      </c>
      <c r="AA153" s="12" t="n">
        <v>8.740000000000141</v>
      </c>
      <c r="AB153" s="12">
        <f>IFERROR(VLOOKUP(AA153,'CRUCE RIESGOS'!$C$10:$D$149,2,FALSE),"")</f>
        <v/>
      </c>
      <c r="AC153" s="12" t="n">
        <v>9.74000000000016</v>
      </c>
      <c r="AD153" s="12">
        <f>IFERROR(VLOOKUP(AC153,'CRUCE RIESGOS'!$C$10:$D$149,2,FALSE),"")</f>
        <v/>
      </c>
      <c r="AE153" s="12" t="n">
        <v>10.7400000000002</v>
      </c>
      <c r="AF153" s="12">
        <f>IFERROR(VLOOKUP(AE153,'CRUCE RIESGOS'!$C$10:$D$149,2,FALSE),"")</f>
        <v/>
      </c>
      <c r="AG153" s="12" t="n">
        <v>11.7400000000002</v>
      </c>
      <c r="AH153" s="12">
        <f>IFERROR(VLOOKUP(AG153,'CRUCE RIESGOS'!$C$10:$D$149,2,FALSE),"")</f>
        <v/>
      </c>
      <c r="AI153" s="12" t="n">
        <v>12.7400000000002</v>
      </c>
      <c r="AJ153" s="12">
        <f>IFERROR(VLOOKUP(AI153,'CRUCE RIESGOS'!$C$10:$D$149,2,FALSE),"")</f>
        <v/>
      </c>
      <c r="AK153" s="12" t="n">
        <v>13.7400000000002</v>
      </c>
      <c r="AL153" s="12">
        <f>IFERROR(VLOOKUP(AK153,'CRUCE RIESGOS'!$C$10:$D$149,2,FALSE),"")</f>
        <v/>
      </c>
      <c r="AM153" s="12" t="n">
        <v>14.7400000000003</v>
      </c>
      <c r="AN153" s="12">
        <f>IFERROR(VLOOKUP(AM153,'CRUCE RIESGOS'!$C$10:$D$149,2,FALSE),"")</f>
        <v/>
      </c>
      <c r="AO153" s="12" t="n">
        <v>15.7400000000003</v>
      </c>
      <c r="AP153" s="12">
        <f>IFERROR(VLOOKUP(AO153,'CRUCE RIESGOS'!$C$10:$D$149,2,FALSE),"")</f>
        <v/>
      </c>
      <c r="AQ153" s="12" t="n">
        <v>16.7400000000003</v>
      </c>
      <c r="AR153" s="12">
        <f>IFERROR(VLOOKUP(AQ153,'CRUCE RIESGOS'!$C$10:$D$149,2,FALSE),"")</f>
        <v/>
      </c>
      <c r="AS153" s="12" t="n">
        <v>17.7400000000003</v>
      </c>
      <c r="AT153" s="12">
        <f>IFERROR(VLOOKUP(AS153,'CRUCE RIESGOS'!$C$10:$D$149,2,FALSE),"")</f>
        <v/>
      </c>
      <c r="AU153" s="12" t="n">
        <v>18.7400000000003</v>
      </c>
      <c r="AV153" s="12">
        <f>IFERROR(VLOOKUP(AU153,'CRUCE RIESGOS'!$C$10:$D$149,2,FALSE),"")</f>
        <v/>
      </c>
      <c r="AW153" s="12" t="n">
        <v>19.7400000000004</v>
      </c>
      <c r="AX153" s="12">
        <f>IFERROR(VLOOKUP(AW153,'CRUCE RIESGOS'!$C$10:$D$149,2,FALSE),"")</f>
        <v/>
      </c>
      <c r="AY153" s="12" t="n">
        <v>20.7400000000004</v>
      </c>
      <c r="AZ153" s="12">
        <f>IFERROR(VLOOKUP(AY153,'CRUCE RIESGOS'!$C$10:$D$149,2,FALSE),"")</f>
        <v/>
      </c>
      <c r="BA153" s="12" t="n">
        <v>21.7400000000004</v>
      </c>
      <c r="BB153" s="12">
        <f>IFERROR(VLOOKUP(BA153,'CRUCE RIESGOS'!$C$10:$D$149,2,FALSE),"")</f>
        <v/>
      </c>
      <c r="BC153" s="12" t="n">
        <v>22.7400000000004</v>
      </c>
      <c r="BD153" s="12">
        <f>IFERROR(VLOOKUP(BC153,'CRUCE RIESGOS'!$C$10:$D$149,2,FALSE),"")</f>
        <v/>
      </c>
      <c r="BE153" s="12" t="n">
        <v>23.7400000000004</v>
      </c>
      <c r="BF153" s="12">
        <f>IFERROR(VLOOKUP(BE153,'CRUCE RIESGOS'!$C$10:$D$149,2,FALSE),"")</f>
        <v/>
      </c>
      <c r="BG153" s="12" t="n">
        <v>24.7400000000005</v>
      </c>
      <c r="BH153" s="12">
        <f>IFERROR(VLOOKUP(BG153,'CRUCE RIESGOS'!$C$10:$D$149,2,FALSE),"")</f>
        <v/>
      </c>
      <c r="BI153" s="12" t="n">
        <v>25.7400000000005</v>
      </c>
      <c r="BJ153" s="12">
        <f>IFERROR(VLOOKUP(BI153,'CRUCE RIESGOS'!$C$10:$D$149,2,FALSE),"")</f>
        <v/>
      </c>
    </row>
    <row r="154">
      <c r="N154" s="12">
        <f>IF(N155&lt;&gt;""," -R","")</f>
        <v/>
      </c>
      <c r="P154" s="12">
        <f>IF(P155&lt;&gt;""," -R","")</f>
        <v/>
      </c>
      <c r="R154" s="12">
        <f>IF(R155&lt;&gt;""," -R","")</f>
        <v/>
      </c>
      <c r="T154" s="12">
        <f>IF(T155&lt;&gt;""," -R","")</f>
        <v/>
      </c>
      <c r="V154" s="12">
        <f>IF(V155&lt;&gt;""," -R","")</f>
        <v/>
      </c>
      <c r="X154" s="12">
        <f>IF(X155&lt;&gt;""," -R","")</f>
        <v/>
      </c>
      <c r="Z154" s="12">
        <f>IF(Z155&lt;&gt;""," -R","")</f>
        <v/>
      </c>
      <c r="AB154" s="12">
        <f>IF(AB155&lt;&gt;""," -R","")</f>
        <v/>
      </c>
      <c r="AD154" s="12">
        <f>IF(AD155&lt;&gt;""," -R","")</f>
        <v/>
      </c>
      <c r="AF154" s="12">
        <f>IF(AF155&lt;&gt;""," -R","")</f>
        <v/>
      </c>
      <c r="AH154" s="12">
        <f>IF(AH155&lt;&gt;""," -R","")</f>
        <v/>
      </c>
      <c r="AJ154" s="12">
        <f>IF(AJ155&lt;&gt;""," -R","")</f>
        <v/>
      </c>
      <c r="AL154" s="12">
        <f>IF(AL155&lt;&gt;""," -R","")</f>
        <v/>
      </c>
      <c r="AN154" s="12">
        <f>IF(AN155&lt;&gt;""," -R","")</f>
        <v/>
      </c>
      <c r="AP154" s="12">
        <f>IF(AP155&lt;&gt;""," -R","")</f>
        <v/>
      </c>
      <c r="AR154" s="12">
        <f>IF(AR155&lt;&gt;""," -R","")</f>
        <v/>
      </c>
      <c r="AT154" s="12">
        <f>IF(AT155&lt;&gt;""," -R","")</f>
        <v/>
      </c>
      <c r="AV154" s="12">
        <f>IF(AV155&lt;&gt;""," -R","")</f>
        <v/>
      </c>
      <c r="AX154" s="12">
        <f>IF(AX155&lt;&gt;""," -R","")</f>
        <v/>
      </c>
      <c r="AZ154" s="12">
        <f>IF(AZ155&lt;&gt;""," -R","")</f>
        <v/>
      </c>
      <c r="BB154" s="12">
        <f>IF(BB155&lt;&gt;""," -R","")</f>
        <v/>
      </c>
      <c r="BD154" s="12">
        <f>IF(BD155&lt;&gt;""," -R","")</f>
        <v/>
      </c>
      <c r="BF154" s="12">
        <f>IF(BF155&lt;&gt;""," -R","")</f>
        <v/>
      </c>
      <c r="BH154" s="12">
        <f>IF(BH155&lt;&gt;""," -R","")</f>
        <v/>
      </c>
      <c r="BJ154" s="12">
        <f>IF(BJ155&lt;&gt;""," -R","")</f>
        <v/>
      </c>
    </row>
    <row r="155">
      <c r="M155" s="12" t="n">
        <v>1.75</v>
      </c>
      <c r="N155" s="12">
        <f>IFERROR(VLOOKUP(M155,'CRUCE RIESGOS'!$C$10:$D$149,2,FALSE),"")</f>
        <v/>
      </c>
      <c r="O155" s="12" t="n">
        <v>2.75000000000002</v>
      </c>
      <c r="P155" s="12">
        <f>IFERROR(VLOOKUP(O155,'CRUCE RIESGOS'!$C$10:$D$149,2,FALSE),"")</f>
        <v/>
      </c>
      <c r="Q155" s="12" t="n">
        <v>3.75000000000004</v>
      </c>
      <c r="R155" s="12">
        <f>IFERROR(VLOOKUP(Q155,'CRUCE RIESGOS'!$C$10:$D$149,2,FALSE),"")</f>
        <v/>
      </c>
      <c r="S155" s="12" t="n">
        <v>4.75000000000006</v>
      </c>
      <c r="T155" s="12">
        <f>IFERROR(VLOOKUP(S155,'CRUCE RIESGOS'!$C$10:$D$149,2,FALSE),"")</f>
        <v/>
      </c>
      <c r="U155" s="12" t="n">
        <v>5.75000000000008</v>
      </c>
      <c r="V155" s="12">
        <f>IFERROR(VLOOKUP(U155,'CRUCE RIESGOS'!$C$10:$D$149,2,FALSE),"")</f>
        <v/>
      </c>
      <c r="W155" s="12" t="n">
        <v>6.7500000000001</v>
      </c>
      <c r="X155" s="12">
        <f>IFERROR(VLOOKUP(W155,'CRUCE RIESGOS'!$C$10:$D$149,2,FALSE),"")</f>
        <v/>
      </c>
      <c r="Y155" s="12" t="n">
        <v>7.75000000000012</v>
      </c>
      <c r="Z155" s="12">
        <f>IFERROR(VLOOKUP(Y155,'CRUCE RIESGOS'!$C$10:$D$149,2,FALSE),"")</f>
        <v/>
      </c>
      <c r="AA155" s="12" t="n">
        <v>8.75000000000014</v>
      </c>
      <c r="AB155" s="12">
        <f>IFERROR(VLOOKUP(AA155,'CRUCE RIESGOS'!$C$10:$D$149,2,FALSE),"")</f>
        <v/>
      </c>
      <c r="AC155" s="12" t="n">
        <v>9.75000000000016</v>
      </c>
      <c r="AD155" s="12">
        <f>IFERROR(VLOOKUP(AC155,'CRUCE RIESGOS'!$C$10:$D$149,2,FALSE),"")</f>
        <v/>
      </c>
      <c r="AE155" s="12" t="n">
        <v>10.7500000000002</v>
      </c>
      <c r="AF155" s="12">
        <f>IFERROR(VLOOKUP(AE155,'CRUCE RIESGOS'!$C$10:$D$149,2,FALSE),"")</f>
        <v/>
      </c>
      <c r="AG155" s="12" t="n">
        <v>11.7500000000002</v>
      </c>
      <c r="AH155" s="12">
        <f>IFERROR(VLOOKUP(AG155,'CRUCE RIESGOS'!$C$10:$D$149,2,FALSE),"")</f>
        <v/>
      </c>
      <c r="AI155" s="12" t="n">
        <v>12.7500000000002</v>
      </c>
      <c r="AJ155" s="12">
        <f>IFERROR(VLOOKUP(AI155,'CRUCE RIESGOS'!$C$10:$D$149,2,FALSE),"")</f>
        <v/>
      </c>
      <c r="AK155" s="12" t="n">
        <v>13.7500000000002</v>
      </c>
      <c r="AL155" s="12">
        <f>IFERROR(VLOOKUP(AK155,'CRUCE RIESGOS'!$C$10:$D$149,2,FALSE),"")</f>
        <v/>
      </c>
      <c r="AM155" s="12" t="n">
        <v>14.7500000000003</v>
      </c>
      <c r="AN155" s="12">
        <f>IFERROR(VLOOKUP(AM155,'CRUCE RIESGOS'!$C$10:$D$149,2,FALSE),"")</f>
        <v/>
      </c>
      <c r="AO155" s="12" t="n">
        <v>15.7500000000003</v>
      </c>
      <c r="AP155" s="12">
        <f>IFERROR(VLOOKUP(AO155,'CRUCE RIESGOS'!$C$10:$D$149,2,FALSE),"")</f>
        <v/>
      </c>
      <c r="AQ155" s="12" t="n">
        <v>16.7500000000003</v>
      </c>
      <c r="AR155" s="12">
        <f>IFERROR(VLOOKUP(AQ155,'CRUCE RIESGOS'!$C$10:$D$149,2,FALSE),"")</f>
        <v/>
      </c>
      <c r="AS155" s="12" t="n">
        <v>17.7500000000003</v>
      </c>
      <c r="AT155" s="12">
        <f>IFERROR(VLOOKUP(AS155,'CRUCE RIESGOS'!$C$10:$D$149,2,FALSE),"")</f>
        <v/>
      </c>
      <c r="AU155" s="12" t="n">
        <v>18.7500000000003</v>
      </c>
      <c r="AV155" s="12">
        <f>IFERROR(VLOOKUP(AU155,'CRUCE RIESGOS'!$C$10:$D$149,2,FALSE),"")</f>
        <v/>
      </c>
      <c r="AW155" s="12" t="n">
        <v>19.7500000000004</v>
      </c>
      <c r="AX155" s="12">
        <f>IFERROR(VLOOKUP(AW155,'CRUCE RIESGOS'!$C$10:$D$149,2,FALSE),"")</f>
        <v/>
      </c>
      <c r="AY155" s="12" t="n">
        <v>20.7500000000004</v>
      </c>
      <c r="AZ155" s="12">
        <f>IFERROR(VLOOKUP(AY155,'CRUCE RIESGOS'!$C$10:$D$149,2,FALSE),"")</f>
        <v/>
      </c>
      <c r="BA155" s="12" t="n">
        <v>21.7500000000004</v>
      </c>
      <c r="BB155" s="12">
        <f>IFERROR(VLOOKUP(BA155,'CRUCE RIESGOS'!$C$10:$D$149,2,FALSE),"")</f>
        <v/>
      </c>
      <c r="BC155" s="12" t="n">
        <v>22.7500000000004</v>
      </c>
      <c r="BD155" s="12">
        <f>IFERROR(VLOOKUP(BC155,'CRUCE RIESGOS'!$C$10:$D$149,2,FALSE),"")</f>
        <v/>
      </c>
      <c r="BE155" s="12" t="n">
        <v>23.7500000000004</v>
      </c>
      <c r="BF155" s="12">
        <f>IFERROR(VLOOKUP(BE155,'CRUCE RIESGOS'!$C$10:$D$149,2,FALSE),"")</f>
        <v/>
      </c>
      <c r="BG155" s="12" t="n">
        <v>24.7500000000005</v>
      </c>
      <c r="BH155" s="12">
        <f>IFERROR(VLOOKUP(BG155,'CRUCE RIESGOS'!$C$10:$D$149,2,FALSE),"")</f>
        <v/>
      </c>
      <c r="BI155" s="12" t="n">
        <v>25.7500000000005</v>
      </c>
      <c r="BJ155" s="12">
        <f>IFERROR(VLOOKUP(BI155,'CRUCE RIESGOS'!$C$10:$D$149,2,FALSE),"")</f>
        <v/>
      </c>
    </row>
    <row r="156">
      <c r="N156" s="12">
        <f>IF(N157&lt;&gt;""," -R","")</f>
        <v/>
      </c>
      <c r="P156" s="12">
        <f>IF(P157&lt;&gt;""," -R","")</f>
        <v/>
      </c>
      <c r="R156" s="12">
        <f>IF(R157&lt;&gt;""," -R","")</f>
        <v/>
      </c>
      <c r="T156" s="12">
        <f>IF(T157&lt;&gt;""," -R","")</f>
        <v/>
      </c>
      <c r="V156" s="12">
        <f>IF(V157&lt;&gt;""," -R","")</f>
        <v/>
      </c>
      <c r="X156" s="12">
        <f>IF(X157&lt;&gt;""," -R","")</f>
        <v/>
      </c>
      <c r="Z156" s="12">
        <f>IF(Z157&lt;&gt;""," -R","")</f>
        <v/>
      </c>
      <c r="AB156" s="12">
        <f>IF(AB157&lt;&gt;""," -R","")</f>
        <v/>
      </c>
      <c r="AD156" s="12">
        <f>IF(AD157&lt;&gt;""," -R","")</f>
        <v/>
      </c>
      <c r="AF156" s="12">
        <f>IF(AF157&lt;&gt;""," -R","")</f>
        <v/>
      </c>
      <c r="AH156" s="12">
        <f>IF(AH157&lt;&gt;""," -R","")</f>
        <v/>
      </c>
      <c r="AJ156" s="12">
        <f>IF(AJ157&lt;&gt;""," -R","")</f>
        <v/>
      </c>
      <c r="AL156" s="12">
        <f>IF(AL157&lt;&gt;""," -R","")</f>
        <v/>
      </c>
      <c r="AN156" s="12">
        <f>IF(AN157&lt;&gt;""," -R","")</f>
        <v/>
      </c>
      <c r="AP156" s="12">
        <f>IF(AP157&lt;&gt;""," -R","")</f>
        <v/>
      </c>
      <c r="AR156" s="12">
        <f>IF(AR157&lt;&gt;""," -R","")</f>
        <v/>
      </c>
      <c r="AT156" s="12">
        <f>IF(AT157&lt;&gt;""," -R","")</f>
        <v/>
      </c>
      <c r="AV156" s="12">
        <f>IF(AV157&lt;&gt;""," -R","")</f>
        <v/>
      </c>
      <c r="AX156" s="12">
        <f>IF(AX157&lt;&gt;""," -R","")</f>
        <v/>
      </c>
      <c r="AZ156" s="12">
        <f>IF(AZ157&lt;&gt;""," -R","")</f>
        <v/>
      </c>
      <c r="BB156" s="12">
        <f>IF(BB157&lt;&gt;""," -R","")</f>
        <v/>
      </c>
      <c r="BD156" s="12">
        <f>IF(BD157&lt;&gt;""," -R","")</f>
        <v/>
      </c>
      <c r="BF156" s="12">
        <f>IF(BF157&lt;&gt;""," -R","")</f>
        <v/>
      </c>
      <c r="BH156" s="12">
        <f>IF(BH157&lt;&gt;""," -R","")</f>
        <v/>
      </c>
      <c r="BJ156" s="12">
        <f>IF(BJ157&lt;&gt;""," -R","")</f>
        <v/>
      </c>
    </row>
    <row r="157">
      <c r="M157" s="12" t="n">
        <v>1.76</v>
      </c>
      <c r="N157" s="12">
        <f>IFERROR(VLOOKUP(M157,'CRUCE RIESGOS'!$C$10:$D$149,2,FALSE),"")</f>
        <v/>
      </c>
      <c r="O157" s="12" t="n">
        <v>2.76000000000002</v>
      </c>
      <c r="P157" s="12">
        <f>IFERROR(VLOOKUP(O157,'CRUCE RIESGOS'!$C$10:$D$149,2,FALSE),"")</f>
        <v/>
      </c>
      <c r="Q157" s="12" t="n">
        <v>3.76000000000004</v>
      </c>
      <c r="R157" s="12">
        <f>IFERROR(VLOOKUP(Q157,'CRUCE RIESGOS'!$C$10:$D$149,2,FALSE),"")</f>
        <v/>
      </c>
      <c r="S157" s="12" t="n">
        <v>4.76000000000006</v>
      </c>
      <c r="T157" s="12">
        <f>IFERROR(VLOOKUP(S157,'CRUCE RIESGOS'!$C$10:$D$149,2,FALSE),"")</f>
        <v/>
      </c>
      <c r="U157" s="12" t="n">
        <v>5.76000000000008</v>
      </c>
      <c r="V157" s="12">
        <f>IFERROR(VLOOKUP(U157,'CRUCE RIESGOS'!$C$10:$D$149,2,FALSE),"")</f>
        <v/>
      </c>
      <c r="W157" s="12" t="n">
        <v>6.7600000000001</v>
      </c>
      <c r="X157" s="12">
        <f>IFERROR(VLOOKUP(W157,'CRUCE RIESGOS'!$C$10:$D$149,2,FALSE),"")</f>
        <v/>
      </c>
      <c r="Y157" s="12" t="n">
        <v>7.76000000000012</v>
      </c>
      <c r="Z157" s="12">
        <f>IFERROR(VLOOKUP(Y157,'CRUCE RIESGOS'!$C$10:$D$149,2,FALSE),"")</f>
        <v/>
      </c>
      <c r="AA157" s="12" t="n">
        <v>8.76000000000014</v>
      </c>
      <c r="AB157" s="12">
        <f>IFERROR(VLOOKUP(AA157,'CRUCE RIESGOS'!$C$10:$D$149,2,FALSE),"")</f>
        <v/>
      </c>
      <c r="AC157" s="12" t="n">
        <v>9.76000000000016</v>
      </c>
      <c r="AD157" s="12">
        <f>IFERROR(VLOOKUP(AC157,'CRUCE RIESGOS'!$C$10:$D$149,2,FALSE),"")</f>
        <v/>
      </c>
      <c r="AE157" s="12" t="n">
        <v>10.7600000000002</v>
      </c>
      <c r="AF157" s="12">
        <f>IFERROR(VLOOKUP(AE157,'CRUCE RIESGOS'!$C$10:$D$149,2,FALSE),"")</f>
        <v/>
      </c>
      <c r="AG157" s="12" t="n">
        <v>11.7600000000002</v>
      </c>
      <c r="AH157" s="12">
        <f>IFERROR(VLOOKUP(AG157,'CRUCE RIESGOS'!$C$10:$D$149,2,FALSE),"")</f>
        <v/>
      </c>
      <c r="AI157" s="12" t="n">
        <v>12.7600000000002</v>
      </c>
      <c r="AJ157" s="12">
        <f>IFERROR(VLOOKUP(AI157,'CRUCE RIESGOS'!$C$10:$D$149,2,FALSE),"")</f>
        <v/>
      </c>
      <c r="AK157" s="12" t="n">
        <v>13.7600000000002</v>
      </c>
      <c r="AL157" s="12">
        <f>IFERROR(VLOOKUP(AK157,'CRUCE RIESGOS'!$C$10:$D$149,2,FALSE),"")</f>
        <v/>
      </c>
      <c r="AM157" s="12" t="n">
        <v>14.7600000000003</v>
      </c>
      <c r="AN157" s="12">
        <f>IFERROR(VLOOKUP(AM157,'CRUCE RIESGOS'!$C$10:$D$149,2,FALSE),"")</f>
        <v/>
      </c>
      <c r="AO157" s="12" t="n">
        <v>15.7600000000003</v>
      </c>
      <c r="AP157" s="12">
        <f>IFERROR(VLOOKUP(AO157,'CRUCE RIESGOS'!$C$10:$D$149,2,FALSE),"")</f>
        <v/>
      </c>
      <c r="AQ157" s="12" t="n">
        <v>16.7600000000003</v>
      </c>
      <c r="AR157" s="12">
        <f>IFERROR(VLOOKUP(AQ157,'CRUCE RIESGOS'!$C$10:$D$149,2,FALSE),"")</f>
        <v/>
      </c>
      <c r="AS157" s="12" t="n">
        <v>17.7600000000003</v>
      </c>
      <c r="AT157" s="12">
        <f>IFERROR(VLOOKUP(AS157,'CRUCE RIESGOS'!$C$10:$D$149,2,FALSE),"")</f>
        <v/>
      </c>
      <c r="AU157" s="12" t="n">
        <v>18.7600000000003</v>
      </c>
      <c r="AV157" s="12">
        <f>IFERROR(VLOOKUP(AU157,'CRUCE RIESGOS'!$C$10:$D$149,2,FALSE),"")</f>
        <v/>
      </c>
      <c r="AW157" s="12" t="n">
        <v>19.7600000000004</v>
      </c>
      <c r="AX157" s="12">
        <f>IFERROR(VLOOKUP(AW157,'CRUCE RIESGOS'!$C$10:$D$149,2,FALSE),"")</f>
        <v/>
      </c>
      <c r="AY157" s="12" t="n">
        <v>20.7600000000004</v>
      </c>
      <c r="AZ157" s="12">
        <f>IFERROR(VLOOKUP(AY157,'CRUCE RIESGOS'!$C$10:$D$149,2,FALSE),"")</f>
        <v/>
      </c>
      <c r="BA157" s="12" t="n">
        <v>21.7600000000004</v>
      </c>
      <c r="BB157" s="12">
        <f>IFERROR(VLOOKUP(BA157,'CRUCE RIESGOS'!$C$10:$D$149,2,FALSE),"")</f>
        <v/>
      </c>
      <c r="BC157" s="12" t="n">
        <v>22.7600000000004</v>
      </c>
      <c r="BD157" s="12">
        <f>IFERROR(VLOOKUP(BC157,'CRUCE RIESGOS'!$C$10:$D$149,2,FALSE),"")</f>
        <v/>
      </c>
      <c r="BE157" s="12" t="n">
        <v>23.7600000000004</v>
      </c>
      <c r="BF157" s="12">
        <f>IFERROR(VLOOKUP(BE157,'CRUCE RIESGOS'!$C$10:$D$149,2,FALSE),"")</f>
        <v/>
      </c>
      <c r="BG157" s="12" t="n">
        <v>24.7600000000005</v>
      </c>
      <c r="BH157" s="12">
        <f>IFERROR(VLOOKUP(BG157,'CRUCE RIESGOS'!$C$10:$D$149,2,FALSE),"")</f>
        <v/>
      </c>
      <c r="BI157" s="12" t="n">
        <v>25.7600000000005</v>
      </c>
      <c r="BJ157" s="12">
        <f>IFERROR(VLOOKUP(BI157,'CRUCE RIESGOS'!$C$10:$D$149,2,FALSE),"")</f>
        <v/>
      </c>
    </row>
    <row r="158">
      <c r="N158" s="12">
        <f>IF(N159&lt;&gt;""," -R","")</f>
        <v/>
      </c>
      <c r="P158" s="12">
        <f>IF(P159&lt;&gt;""," -R","")</f>
        <v/>
      </c>
      <c r="R158" s="12">
        <f>IF(R159&lt;&gt;""," -R","")</f>
        <v/>
      </c>
      <c r="T158" s="12">
        <f>IF(T159&lt;&gt;""," -R","")</f>
        <v/>
      </c>
      <c r="V158" s="12">
        <f>IF(V159&lt;&gt;""," -R","")</f>
        <v/>
      </c>
      <c r="X158" s="12">
        <f>IF(X159&lt;&gt;""," -R","")</f>
        <v/>
      </c>
      <c r="Z158" s="12">
        <f>IF(Z159&lt;&gt;""," -R","")</f>
        <v/>
      </c>
      <c r="AB158" s="12">
        <f>IF(AB159&lt;&gt;""," -R","")</f>
        <v/>
      </c>
      <c r="AD158" s="12">
        <f>IF(AD159&lt;&gt;""," -R","")</f>
        <v/>
      </c>
      <c r="AF158" s="12">
        <f>IF(AF159&lt;&gt;""," -R","")</f>
        <v/>
      </c>
      <c r="AH158" s="12">
        <f>IF(AH159&lt;&gt;""," -R","")</f>
        <v/>
      </c>
      <c r="AJ158" s="12">
        <f>IF(AJ159&lt;&gt;""," -R","")</f>
        <v/>
      </c>
      <c r="AL158" s="12">
        <f>IF(AL159&lt;&gt;""," -R","")</f>
        <v/>
      </c>
      <c r="AN158" s="12">
        <f>IF(AN159&lt;&gt;""," -R","")</f>
        <v/>
      </c>
      <c r="AP158" s="12">
        <f>IF(AP159&lt;&gt;""," -R","")</f>
        <v/>
      </c>
      <c r="AR158" s="12">
        <f>IF(AR159&lt;&gt;""," -R","")</f>
        <v/>
      </c>
      <c r="AT158" s="12">
        <f>IF(AT159&lt;&gt;""," -R","")</f>
        <v/>
      </c>
      <c r="AV158" s="12">
        <f>IF(AV159&lt;&gt;""," -R","")</f>
        <v/>
      </c>
      <c r="AX158" s="12">
        <f>IF(AX159&lt;&gt;""," -R","")</f>
        <v/>
      </c>
      <c r="AZ158" s="12">
        <f>IF(AZ159&lt;&gt;""," -R","")</f>
        <v/>
      </c>
      <c r="BB158" s="12">
        <f>IF(BB159&lt;&gt;""," -R","")</f>
        <v/>
      </c>
      <c r="BD158" s="12">
        <f>IF(BD159&lt;&gt;""," -R","")</f>
        <v/>
      </c>
      <c r="BF158" s="12">
        <f>IF(BF159&lt;&gt;""," -R","")</f>
        <v/>
      </c>
      <c r="BH158" s="12">
        <f>IF(BH159&lt;&gt;""," -R","")</f>
        <v/>
      </c>
      <c r="BJ158" s="12">
        <f>IF(BJ159&lt;&gt;""," -R","")</f>
        <v/>
      </c>
    </row>
    <row r="159">
      <c r="M159" s="12" t="n">
        <v>1.77</v>
      </c>
      <c r="N159" s="12">
        <f>IFERROR(VLOOKUP(M159,'CRUCE RIESGOS'!$C$10:$D$149,2,FALSE),"")</f>
        <v/>
      </c>
      <c r="O159" s="12" t="n">
        <v>2.77000000000002</v>
      </c>
      <c r="P159" s="12">
        <f>IFERROR(VLOOKUP(O159,'CRUCE RIESGOS'!$C$10:$D$149,2,FALSE),"")</f>
        <v/>
      </c>
      <c r="Q159" s="12" t="n">
        <v>3.77000000000004</v>
      </c>
      <c r="R159" s="12">
        <f>IFERROR(VLOOKUP(Q159,'CRUCE RIESGOS'!$C$10:$D$149,2,FALSE),"")</f>
        <v/>
      </c>
      <c r="S159" s="12" t="n">
        <v>4.77000000000006</v>
      </c>
      <c r="T159" s="12">
        <f>IFERROR(VLOOKUP(S159,'CRUCE RIESGOS'!$C$10:$D$149,2,FALSE),"")</f>
        <v/>
      </c>
      <c r="U159" s="12" t="n">
        <v>5.77000000000008</v>
      </c>
      <c r="V159" s="12">
        <f>IFERROR(VLOOKUP(U159,'CRUCE RIESGOS'!$C$10:$D$149,2,FALSE),"")</f>
        <v/>
      </c>
      <c r="W159" s="12" t="n">
        <v>6.7700000000001</v>
      </c>
      <c r="X159" s="12">
        <f>IFERROR(VLOOKUP(W159,'CRUCE RIESGOS'!$C$10:$D$149,2,FALSE),"")</f>
        <v/>
      </c>
      <c r="Y159" s="12" t="n">
        <v>7.77000000000012</v>
      </c>
      <c r="Z159" s="12">
        <f>IFERROR(VLOOKUP(Y159,'CRUCE RIESGOS'!$C$10:$D$149,2,FALSE),"")</f>
        <v/>
      </c>
      <c r="AA159" s="12" t="n">
        <v>8.77000000000014</v>
      </c>
      <c r="AB159" s="12">
        <f>IFERROR(VLOOKUP(AA159,'CRUCE RIESGOS'!$C$10:$D$149,2,FALSE),"")</f>
        <v/>
      </c>
      <c r="AC159" s="12" t="n">
        <v>9.770000000000159</v>
      </c>
      <c r="AD159" s="12">
        <f>IFERROR(VLOOKUP(AC159,'CRUCE RIESGOS'!$C$10:$D$149,2,FALSE),"")</f>
        <v/>
      </c>
      <c r="AE159" s="12" t="n">
        <v>10.7700000000002</v>
      </c>
      <c r="AF159" s="12">
        <f>IFERROR(VLOOKUP(AE159,'CRUCE RIESGOS'!$C$10:$D$149,2,FALSE),"")</f>
        <v/>
      </c>
      <c r="AG159" s="12" t="n">
        <v>11.7700000000002</v>
      </c>
      <c r="AH159" s="12">
        <f>IFERROR(VLOOKUP(AG159,'CRUCE RIESGOS'!$C$10:$D$149,2,FALSE),"")</f>
        <v/>
      </c>
      <c r="AI159" s="12" t="n">
        <v>12.7700000000002</v>
      </c>
      <c r="AJ159" s="12">
        <f>IFERROR(VLOOKUP(AI159,'CRUCE RIESGOS'!$C$10:$D$149,2,FALSE),"")</f>
        <v/>
      </c>
      <c r="AK159" s="12" t="n">
        <v>13.7700000000002</v>
      </c>
      <c r="AL159" s="12">
        <f>IFERROR(VLOOKUP(AK159,'CRUCE RIESGOS'!$C$10:$D$149,2,FALSE),"")</f>
        <v/>
      </c>
      <c r="AM159" s="12" t="n">
        <v>14.7700000000003</v>
      </c>
      <c r="AN159" s="12">
        <f>IFERROR(VLOOKUP(AM159,'CRUCE RIESGOS'!$C$10:$D$149,2,FALSE),"")</f>
        <v/>
      </c>
      <c r="AO159" s="12" t="n">
        <v>15.7700000000003</v>
      </c>
      <c r="AP159" s="12">
        <f>IFERROR(VLOOKUP(AO159,'CRUCE RIESGOS'!$C$10:$D$149,2,FALSE),"")</f>
        <v/>
      </c>
      <c r="AQ159" s="12" t="n">
        <v>16.7700000000003</v>
      </c>
      <c r="AR159" s="12">
        <f>IFERROR(VLOOKUP(AQ159,'CRUCE RIESGOS'!$C$10:$D$149,2,FALSE),"")</f>
        <v/>
      </c>
      <c r="AS159" s="12" t="n">
        <v>17.7700000000003</v>
      </c>
      <c r="AT159" s="12">
        <f>IFERROR(VLOOKUP(AS159,'CRUCE RIESGOS'!$C$10:$D$149,2,FALSE),"")</f>
        <v/>
      </c>
      <c r="AU159" s="12" t="n">
        <v>18.7700000000003</v>
      </c>
      <c r="AV159" s="12">
        <f>IFERROR(VLOOKUP(AU159,'CRUCE RIESGOS'!$C$10:$D$149,2,FALSE),"")</f>
        <v/>
      </c>
      <c r="AW159" s="12" t="n">
        <v>19.7700000000004</v>
      </c>
      <c r="AX159" s="12">
        <f>IFERROR(VLOOKUP(AW159,'CRUCE RIESGOS'!$C$10:$D$149,2,FALSE),"")</f>
        <v/>
      </c>
      <c r="AY159" s="12" t="n">
        <v>20.7700000000004</v>
      </c>
      <c r="AZ159" s="12">
        <f>IFERROR(VLOOKUP(AY159,'CRUCE RIESGOS'!$C$10:$D$149,2,FALSE),"")</f>
        <v/>
      </c>
      <c r="BA159" s="12" t="n">
        <v>21.7700000000004</v>
      </c>
      <c r="BB159" s="12">
        <f>IFERROR(VLOOKUP(BA159,'CRUCE RIESGOS'!$C$10:$D$149,2,FALSE),"")</f>
        <v/>
      </c>
      <c r="BC159" s="12" t="n">
        <v>22.7700000000004</v>
      </c>
      <c r="BD159" s="12">
        <f>IFERROR(VLOOKUP(BC159,'CRUCE RIESGOS'!$C$10:$D$149,2,FALSE),"")</f>
        <v/>
      </c>
      <c r="BE159" s="12" t="n">
        <v>23.7700000000004</v>
      </c>
      <c r="BF159" s="12">
        <f>IFERROR(VLOOKUP(BE159,'CRUCE RIESGOS'!$C$10:$D$149,2,FALSE),"")</f>
        <v/>
      </c>
      <c r="BG159" s="12" t="n">
        <v>24.7700000000005</v>
      </c>
      <c r="BH159" s="12">
        <f>IFERROR(VLOOKUP(BG159,'CRUCE RIESGOS'!$C$10:$D$149,2,FALSE),"")</f>
        <v/>
      </c>
      <c r="BI159" s="12" t="n">
        <v>25.7700000000005</v>
      </c>
      <c r="BJ159" s="12">
        <f>IFERROR(VLOOKUP(BI159,'CRUCE RIESGOS'!$C$10:$D$149,2,FALSE),"")</f>
        <v/>
      </c>
    </row>
    <row r="160">
      <c r="N160" s="12">
        <f>IF(N161&lt;&gt;""," -R","")</f>
        <v/>
      </c>
      <c r="P160" s="12">
        <f>IF(P161&lt;&gt;""," -R","")</f>
        <v/>
      </c>
      <c r="R160" s="12">
        <f>IF(R161&lt;&gt;""," -R","")</f>
        <v/>
      </c>
      <c r="T160" s="12">
        <f>IF(T161&lt;&gt;""," -R","")</f>
        <v/>
      </c>
      <c r="V160" s="12">
        <f>IF(V161&lt;&gt;""," -R","")</f>
        <v/>
      </c>
      <c r="X160" s="12">
        <f>IF(X161&lt;&gt;""," -R","")</f>
        <v/>
      </c>
      <c r="Z160" s="12">
        <f>IF(Z161&lt;&gt;""," -R","")</f>
        <v/>
      </c>
      <c r="AB160" s="12">
        <f>IF(AB161&lt;&gt;""," -R","")</f>
        <v/>
      </c>
      <c r="AD160" s="12">
        <f>IF(AD161&lt;&gt;""," -R","")</f>
        <v/>
      </c>
      <c r="AF160" s="12">
        <f>IF(AF161&lt;&gt;""," -R","")</f>
        <v/>
      </c>
      <c r="AH160" s="12">
        <f>IF(AH161&lt;&gt;""," -R","")</f>
        <v/>
      </c>
      <c r="AJ160" s="12">
        <f>IF(AJ161&lt;&gt;""," -R","")</f>
        <v/>
      </c>
      <c r="AL160" s="12">
        <f>IF(AL161&lt;&gt;""," -R","")</f>
        <v/>
      </c>
      <c r="AN160" s="12">
        <f>IF(AN161&lt;&gt;""," -R","")</f>
        <v/>
      </c>
      <c r="AP160" s="12">
        <f>IF(AP161&lt;&gt;""," -R","")</f>
        <v/>
      </c>
      <c r="AR160" s="12">
        <f>IF(AR161&lt;&gt;""," -R","")</f>
        <v/>
      </c>
      <c r="AT160" s="12">
        <f>IF(AT161&lt;&gt;""," -R","")</f>
        <v/>
      </c>
      <c r="AV160" s="12">
        <f>IF(AV161&lt;&gt;""," -R","")</f>
        <v/>
      </c>
      <c r="AX160" s="12">
        <f>IF(AX161&lt;&gt;""," -R","")</f>
        <v/>
      </c>
      <c r="AZ160" s="12">
        <f>IF(AZ161&lt;&gt;""," -R","")</f>
        <v/>
      </c>
      <c r="BB160" s="12">
        <f>IF(BB161&lt;&gt;""," -R","")</f>
        <v/>
      </c>
      <c r="BD160" s="12">
        <f>IF(BD161&lt;&gt;""," -R","")</f>
        <v/>
      </c>
      <c r="BF160" s="12">
        <f>IF(BF161&lt;&gt;""," -R","")</f>
        <v/>
      </c>
      <c r="BH160" s="12">
        <f>IF(BH161&lt;&gt;""," -R","")</f>
        <v/>
      </c>
      <c r="BJ160" s="12">
        <f>IF(BJ161&lt;&gt;""," -R","")</f>
        <v/>
      </c>
    </row>
    <row r="161">
      <c r="M161" s="12" t="n">
        <v>1.78</v>
      </c>
      <c r="N161" s="12">
        <f>IFERROR(VLOOKUP(M161,'CRUCE RIESGOS'!$C$10:$D$149,2,FALSE),"")</f>
        <v/>
      </c>
      <c r="O161" s="12" t="n">
        <v>2.78000000000002</v>
      </c>
      <c r="P161" s="12">
        <f>IFERROR(VLOOKUP(O161,'CRUCE RIESGOS'!$C$10:$D$149,2,FALSE),"")</f>
        <v/>
      </c>
      <c r="Q161" s="12" t="n">
        <v>3.78000000000004</v>
      </c>
      <c r="R161" s="12">
        <f>IFERROR(VLOOKUP(Q161,'CRUCE RIESGOS'!$C$10:$D$149,2,FALSE),"")</f>
        <v/>
      </c>
      <c r="S161" s="12" t="n">
        <v>4.78000000000006</v>
      </c>
      <c r="T161" s="12">
        <f>IFERROR(VLOOKUP(S161,'CRUCE RIESGOS'!$C$10:$D$149,2,FALSE),"")</f>
        <v/>
      </c>
      <c r="U161" s="12" t="n">
        <v>5.78000000000008</v>
      </c>
      <c r="V161" s="12">
        <f>IFERROR(VLOOKUP(U161,'CRUCE RIESGOS'!$C$10:$D$149,2,FALSE),"")</f>
        <v/>
      </c>
      <c r="W161" s="12" t="n">
        <v>6.7800000000001</v>
      </c>
      <c r="X161" s="12">
        <f>IFERROR(VLOOKUP(W161,'CRUCE RIESGOS'!$C$10:$D$149,2,FALSE),"")</f>
        <v/>
      </c>
      <c r="Y161" s="12" t="n">
        <v>7.78000000000012</v>
      </c>
      <c r="Z161" s="12">
        <f>IFERROR(VLOOKUP(Y161,'CRUCE RIESGOS'!$C$10:$D$149,2,FALSE),"")</f>
        <v/>
      </c>
      <c r="AA161" s="12" t="n">
        <v>8.78000000000014</v>
      </c>
      <c r="AB161" s="12">
        <f>IFERROR(VLOOKUP(AA161,'CRUCE RIESGOS'!$C$10:$D$149,2,FALSE),"")</f>
        <v/>
      </c>
      <c r="AC161" s="12" t="n">
        <v>9.780000000000159</v>
      </c>
      <c r="AD161" s="12">
        <f>IFERROR(VLOOKUP(AC161,'CRUCE RIESGOS'!$C$10:$D$149,2,FALSE),"")</f>
        <v/>
      </c>
      <c r="AE161" s="12" t="n">
        <v>10.7800000000002</v>
      </c>
      <c r="AF161" s="12">
        <f>IFERROR(VLOOKUP(AE161,'CRUCE RIESGOS'!$C$10:$D$149,2,FALSE),"")</f>
        <v/>
      </c>
      <c r="AG161" s="12" t="n">
        <v>11.7800000000002</v>
      </c>
      <c r="AH161" s="12">
        <f>IFERROR(VLOOKUP(AG161,'CRUCE RIESGOS'!$C$10:$D$149,2,FALSE),"")</f>
        <v/>
      </c>
      <c r="AI161" s="12" t="n">
        <v>12.7800000000002</v>
      </c>
      <c r="AJ161" s="12">
        <f>IFERROR(VLOOKUP(AI161,'CRUCE RIESGOS'!$C$10:$D$149,2,FALSE),"")</f>
        <v/>
      </c>
      <c r="AK161" s="12" t="n">
        <v>13.7800000000002</v>
      </c>
      <c r="AL161" s="12">
        <f>IFERROR(VLOOKUP(AK161,'CRUCE RIESGOS'!$C$10:$D$149,2,FALSE),"")</f>
        <v/>
      </c>
      <c r="AM161" s="12" t="n">
        <v>14.7800000000003</v>
      </c>
      <c r="AN161" s="12">
        <f>IFERROR(VLOOKUP(AM161,'CRUCE RIESGOS'!$C$10:$D$149,2,FALSE),"")</f>
        <v/>
      </c>
      <c r="AO161" s="12" t="n">
        <v>15.7800000000003</v>
      </c>
      <c r="AP161" s="12">
        <f>IFERROR(VLOOKUP(AO161,'CRUCE RIESGOS'!$C$10:$D$149,2,FALSE),"")</f>
        <v/>
      </c>
      <c r="AQ161" s="12" t="n">
        <v>16.7800000000003</v>
      </c>
      <c r="AR161" s="12">
        <f>IFERROR(VLOOKUP(AQ161,'CRUCE RIESGOS'!$C$10:$D$149,2,FALSE),"")</f>
        <v/>
      </c>
      <c r="AS161" s="12" t="n">
        <v>17.7800000000003</v>
      </c>
      <c r="AT161" s="12">
        <f>IFERROR(VLOOKUP(AS161,'CRUCE RIESGOS'!$C$10:$D$149,2,FALSE),"")</f>
        <v/>
      </c>
      <c r="AU161" s="12" t="n">
        <v>18.7800000000003</v>
      </c>
      <c r="AV161" s="12">
        <f>IFERROR(VLOOKUP(AU161,'CRUCE RIESGOS'!$C$10:$D$149,2,FALSE),"")</f>
        <v/>
      </c>
      <c r="AW161" s="12" t="n">
        <v>19.7800000000004</v>
      </c>
      <c r="AX161" s="12">
        <f>IFERROR(VLOOKUP(AW161,'CRUCE RIESGOS'!$C$10:$D$149,2,FALSE),"")</f>
        <v/>
      </c>
      <c r="AY161" s="12" t="n">
        <v>20.7800000000004</v>
      </c>
      <c r="AZ161" s="12">
        <f>IFERROR(VLOOKUP(AY161,'CRUCE RIESGOS'!$C$10:$D$149,2,FALSE),"")</f>
        <v/>
      </c>
      <c r="BA161" s="12" t="n">
        <v>21.7800000000004</v>
      </c>
      <c r="BB161" s="12">
        <f>IFERROR(VLOOKUP(BA161,'CRUCE RIESGOS'!$C$10:$D$149,2,FALSE),"")</f>
        <v/>
      </c>
      <c r="BC161" s="12" t="n">
        <v>22.7800000000004</v>
      </c>
      <c r="BD161" s="12">
        <f>IFERROR(VLOOKUP(BC161,'CRUCE RIESGOS'!$C$10:$D$149,2,FALSE),"")</f>
        <v/>
      </c>
      <c r="BE161" s="12" t="n">
        <v>23.7800000000004</v>
      </c>
      <c r="BF161" s="12">
        <f>IFERROR(VLOOKUP(BE161,'CRUCE RIESGOS'!$C$10:$D$149,2,FALSE),"")</f>
        <v/>
      </c>
      <c r="BG161" s="12" t="n">
        <v>24.7800000000005</v>
      </c>
      <c r="BH161" s="12">
        <f>IFERROR(VLOOKUP(BG161,'CRUCE RIESGOS'!$C$10:$D$149,2,FALSE),"")</f>
        <v/>
      </c>
      <c r="BI161" s="12" t="n">
        <v>25.7800000000005</v>
      </c>
      <c r="BJ161" s="12">
        <f>IFERROR(VLOOKUP(BI161,'CRUCE RIESGOS'!$C$10:$D$149,2,FALSE),"")</f>
        <v/>
      </c>
    </row>
    <row r="162">
      <c r="N162" s="12">
        <f>IF(N163&lt;&gt;""," -R","")</f>
        <v/>
      </c>
      <c r="P162" s="12">
        <f>IF(P163&lt;&gt;""," -R","")</f>
        <v/>
      </c>
      <c r="R162" s="12">
        <f>IF(R163&lt;&gt;""," -R","")</f>
        <v/>
      </c>
      <c r="T162" s="12">
        <f>IF(T163&lt;&gt;""," -R","")</f>
        <v/>
      </c>
      <c r="V162" s="12">
        <f>IF(V163&lt;&gt;""," -R","")</f>
        <v/>
      </c>
      <c r="X162" s="12">
        <f>IF(X163&lt;&gt;""," -R","")</f>
        <v/>
      </c>
      <c r="Z162" s="12">
        <f>IF(Z163&lt;&gt;""," -R","")</f>
        <v/>
      </c>
      <c r="AB162" s="12">
        <f>IF(AB163&lt;&gt;""," -R","")</f>
        <v/>
      </c>
      <c r="AD162" s="12">
        <f>IF(AD163&lt;&gt;""," -R","")</f>
        <v/>
      </c>
      <c r="AF162" s="12">
        <f>IF(AF163&lt;&gt;""," -R","")</f>
        <v/>
      </c>
      <c r="AH162" s="12">
        <f>IF(AH163&lt;&gt;""," -R","")</f>
        <v/>
      </c>
      <c r="AJ162" s="12">
        <f>IF(AJ163&lt;&gt;""," -R","")</f>
        <v/>
      </c>
      <c r="AL162" s="12">
        <f>IF(AL163&lt;&gt;""," -R","")</f>
        <v/>
      </c>
      <c r="AN162" s="12">
        <f>IF(AN163&lt;&gt;""," -R","")</f>
        <v/>
      </c>
      <c r="AP162" s="12">
        <f>IF(AP163&lt;&gt;""," -R","")</f>
        <v/>
      </c>
      <c r="AR162" s="12">
        <f>IF(AR163&lt;&gt;""," -R","")</f>
        <v/>
      </c>
      <c r="AT162" s="12">
        <f>IF(AT163&lt;&gt;""," -R","")</f>
        <v/>
      </c>
      <c r="AV162" s="12">
        <f>IF(AV163&lt;&gt;""," -R","")</f>
        <v/>
      </c>
      <c r="AX162" s="12">
        <f>IF(AX163&lt;&gt;""," -R","")</f>
        <v/>
      </c>
      <c r="AZ162" s="12">
        <f>IF(AZ163&lt;&gt;""," -R","")</f>
        <v/>
      </c>
      <c r="BB162" s="12">
        <f>IF(BB163&lt;&gt;""," -R","")</f>
        <v/>
      </c>
      <c r="BD162" s="12">
        <f>IF(BD163&lt;&gt;""," -R","")</f>
        <v/>
      </c>
      <c r="BF162" s="12">
        <f>IF(BF163&lt;&gt;""," -R","")</f>
        <v/>
      </c>
      <c r="BH162" s="12">
        <f>IF(BH163&lt;&gt;""," -R","")</f>
        <v/>
      </c>
      <c r="BJ162" s="12">
        <f>IF(BJ163&lt;&gt;""," -R","")</f>
        <v/>
      </c>
    </row>
    <row r="163">
      <c r="M163" s="12" t="n">
        <v>1.79</v>
      </c>
      <c r="N163" s="12">
        <f>IFERROR(VLOOKUP(M163,'CRUCE RIESGOS'!$C$10:$D$149,2,FALSE),"")</f>
        <v/>
      </c>
      <c r="O163" s="12" t="n">
        <v>2.79000000000002</v>
      </c>
      <c r="P163" s="12">
        <f>IFERROR(VLOOKUP(O163,'CRUCE RIESGOS'!$C$10:$D$149,2,FALSE),"")</f>
        <v/>
      </c>
      <c r="Q163" s="12" t="n">
        <v>3.79000000000004</v>
      </c>
      <c r="R163" s="12">
        <f>IFERROR(VLOOKUP(Q163,'CRUCE RIESGOS'!$C$10:$D$149,2,FALSE),"")</f>
        <v/>
      </c>
      <c r="S163" s="12" t="n">
        <v>4.79000000000006</v>
      </c>
      <c r="T163" s="12">
        <f>IFERROR(VLOOKUP(S163,'CRUCE RIESGOS'!$C$10:$D$149,2,FALSE),"")</f>
        <v/>
      </c>
      <c r="U163" s="12" t="n">
        <v>5.79000000000008</v>
      </c>
      <c r="V163" s="12">
        <f>IFERROR(VLOOKUP(U163,'CRUCE RIESGOS'!$C$10:$D$149,2,FALSE),"")</f>
        <v/>
      </c>
      <c r="W163" s="12" t="n">
        <v>6.7900000000001</v>
      </c>
      <c r="X163" s="12">
        <f>IFERROR(VLOOKUP(W163,'CRUCE RIESGOS'!$C$10:$D$149,2,FALSE),"")</f>
        <v/>
      </c>
      <c r="Y163" s="12" t="n">
        <v>7.79000000000012</v>
      </c>
      <c r="Z163" s="12">
        <f>IFERROR(VLOOKUP(Y163,'CRUCE RIESGOS'!$C$10:$D$149,2,FALSE),"")</f>
        <v/>
      </c>
      <c r="AA163" s="12" t="n">
        <v>8.790000000000139</v>
      </c>
      <c r="AB163" s="12">
        <f>IFERROR(VLOOKUP(AA163,'CRUCE RIESGOS'!$C$10:$D$149,2,FALSE),"")</f>
        <v/>
      </c>
      <c r="AC163" s="12" t="n">
        <v>9.790000000000161</v>
      </c>
      <c r="AD163" s="12">
        <f>IFERROR(VLOOKUP(AC163,'CRUCE RIESGOS'!$C$10:$D$149,2,FALSE),"")</f>
        <v/>
      </c>
      <c r="AE163" s="12" t="n">
        <v>10.7900000000002</v>
      </c>
      <c r="AF163" s="12">
        <f>IFERROR(VLOOKUP(AE163,'CRUCE RIESGOS'!$C$10:$D$149,2,FALSE),"")</f>
        <v/>
      </c>
      <c r="AG163" s="12" t="n">
        <v>11.7900000000002</v>
      </c>
      <c r="AH163" s="12">
        <f>IFERROR(VLOOKUP(AG163,'CRUCE RIESGOS'!$C$10:$D$149,2,FALSE),"")</f>
        <v/>
      </c>
      <c r="AI163" s="12" t="n">
        <v>12.7900000000002</v>
      </c>
      <c r="AJ163" s="12">
        <f>IFERROR(VLOOKUP(AI163,'CRUCE RIESGOS'!$C$10:$D$149,2,FALSE),"")</f>
        <v/>
      </c>
      <c r="AK163" s="12" t="n">
        <v>13.7900000000002</v>
      </c>
      <c r="AL163" s="12">
        <f>IFERROR(VLOOKUP(AK163,'CRUCE RIESGOS'!$C$10:$D$149,2,FALSE),"")</f>
        <v/>
      </c>
      <c r="AM163" s="12" t="n">
        <v>14.7900000000003</v>
      </c>
      <c r="AN163" s="12">
        <f>IFERROR(VLOOKUP(AM163,'CRUCE RIESGOS'!$C$10:$D$149,2,FALSE),"")</f>
        <v/>
      </c>
      <c r="AO163" s="12" t="n">
        <v>15.7900000000003</v>
      </c>
      <c r="AP163" s="12">
        <f>IFERROR(VLOOKUP(AO163,'CRUCE RIESGOS'!$C$10:$D$149,2,FALSE),"")</f>
        <v/>
      </c>
      <c r="AQ163" s="12" t="n">
        <v>16.7900000000003</v>
      </c>
      <c r="AR163" s="12">
        <f>IFERROR(VLOOKUP(AQ163,'CRUCE RIESGOS'!$C$10:$D$149,2,FALSE),"")</f>
        <v/>
      </c>
      <c r="AS163" s="12" t="n">
        <v>17.7900000000003</v>
      </c>
      <c r="AT163" s="12">
        <f>IFERROR(VLOOKUP(AS163,'CRUCE RIESGOS'!$C$10:$D$149,2,FALSE),"")</f>
        <v/>
      </c>
      <c r="AU163" s="12" t="n">
        <v>18.7900000000003</v>
      </c>
      <c r="AV163" s="12">
        <f>IFERROR(VLOOKUP(AU163,'CRUCE RIESGOS'!$C$10:$D$149,2,FALSE),"")</f>
        <v/>
      </c>
      <c r="AW163" s="12" t="n">
        <v>19.7900000000004</v>
      </c>
      <c r="AX163" s="12">
        <f>IFERROR(VLOOKUP(AW163,'CRUCE RIESGOS'!$C$10:$D$149,2,FALSE),"")</f>
        <v/>
      </c>
      <c r="AY163" s="12" t="n">
        <v>20.7900000000004</v>
      </c>
      <c r="AZ163" s="12">
        <f>IFERROR(VLOOKUP(AY163,'CRUCE RIESGOS'!$C$10:$D$149,2,FALSE),"")</f>
        <v/>
      </c>
      <c r="BA163" s="12" t="n">
        <v>21.7900000000004</v>
      </c>
      <c r="BB163" s="12">
        <f>IFERROR(VLOOKUP(BA163,'CRUCE RIESGOS'!$C$10:$D$149,2,FALSE),"")</f>
        <v/>
      </c>
      <c r="BC163" s="12" t="n">
        <v>22.7900000000004</v>
      </c>
      <c r="BD163" s="12">
        <f>IFERROR(VLOOKUP(BC163,'CRUCE RIESGOS'!$C$10:$D$149,2,FALSE),"")</f>
        <v/>
      </c>
      <c r="BE163" s="12" t="n">
        <v>23.7900000000004</v>
      </c>
      <c r="BF163" s="12">
        <f>IFERROR(VLOOKUP(BE163,'CRUCE RIESGOS'!$C$10:$D$149,2,FALSE),"")</f>
        <v/>
      </c>
      <c r="BG163" s="12" t="n">
        <v>24.7900000000005</v>
      </c>
      <c r="BH163" s="12">
        <f>IFERROR(VLOOKUP(BG163,'CRUCE RIESGOS'!$C$10:$D$149,2,FALSE),"")</f>
        <v/>
      </c>
      <c r="BI163" s="12" t="n">
        <v>25.7900000000005</v>
      </c>
      <c r="BJ163" s="12">
        <f>IFERROR(VLOOKUP(BI163,'CRUCE RIESGOS'!$C$10:$D$149,2,FALSE),"")</f>
        <v/>
      </c>
    </row>
    <row r="164">
      <c r="N164" s="12">
        <f>IF(N165&lt;&gt;""," -R","")</f>
        <v/>
      </c>
      <c r="P164" s="12">
        <f>IF(P165&lt;&gt;""," -R","")</f>
        <v/>
      </c>
      <c r="R164" s="12">
        <f>IF(R165&lt;&gt;""," -R","")</f>
        <v/>
      </c>
      <c r="T164" s="12">
        <f>IF(T165&lt;&gt;""," -R","")</f>
        <v/>
      </c>
      <c r="V164" s="12">
        <f>IF(V165&lt;&gt;""," -R","")</f>
        <v/>
      </c>
      <c r="X164" s="12">
        <f>IF(X165&lt;&gt;""," -R","")</f>
        <v/>
      </c>
      <c r="Z164" s="12">
        <f>IF(Z165&lt;&gt;""," -R","")</f>
        <v/>
      </c>
      <c r="AB164" s="12">
        <f>IF(AB165&lt;&gt;""," -R","")</f>
        <v/>
      </c>
      <c r="AD164" s="12">
        <f>IF(AD165&lt;&gt;""," -R","")</f>
        <v/>
      </c>
      <c r="AF164" s="12">
        <f>IF(AF165&lt;&gt;""," -R","")</f>
        <v/>
      </c>
      <c r="AH164" s="12">
        <f>IF(AH165&lt;&gt;""," -R","")</f>
        <v/>
      </c>
      <c r="AJ164" s="12">
        <f>IF(AJ165&lt;&gt;""," -R","")</f>
        <v/>
      </c>
      <c r="AL164" s="12">
        <f>IF(AL165&lt;&gt;""," -R","")</f>
        <v/>
      </c>
      <c r="AN164" s="12">
        <f>IF(AN165&lt;&gt;""," -R","")</f>
        <v/>
      </c>
      <c r="AP164" s="12">
        <f>IF(AP165&lt;&gt;""," -R","")</f>
        <v/>
      </c>
      <c r="AR164" s="12">
        <f>IF(AR165&lt;&gt;""," -R","")</f>
        <v/>
      </c>
      <c r="AT164" s="12">
        <f>IF(AT165&lt;&gt;""," -R","")</f>
        <v/>
      </c>
      <c r="AV164" s="12">
        <f>IF(AV165&lt;&gt;""," -R","")</f>
        <v/>
      </c>
      <c r="AX164" s="12">
        <f>IF(AX165&lt;&gt;""," -R","")</f>
        <v/>
      </c>
      <c r="AZ164" s="12">
        <f>IF(AZ165&lt;&gt;""," -R","")</f>
        <v/>
      </c>
      <c r="BB164" s="12">
        <f>IF(BB165&lt;&gt;""," -R","")</f>
        <v/>
      </c>
      <c r="BD164" s="12">
        <f>IF(BD165&lt;&gt;""," -R","")</f>
        <v/>
      </c>
      <c r="BF164" s="12">
        <f>IF(BF165&lt;&gt;""," -R","")</f>
        <v/>
      </c>
      <c r="BH164" s="12">
        <f>IF(BH165&lt;&gt;""," -R","")</f>
        <v/>
      </c>
      <c r="BJ164" s="12">
        <f>IF(BJ165&lt;&gt;""," -R","")</f>
        <v/>
      </c>
    </row>
    <row r="165">
      <c r="M165" s="12" t="n">
        <v>1.8</v>
      </c>
      <c r="N165" s="12">
        <f>IFERROR(VLOOKUP(M165,'CRUCE RIESGOS'!$C$10:$D$149,2,FALSE),"")</f>
        <v/>
      </c>
      <c r="O165" s="12" t="n">
        <v>2.80000000000002</v>
      </c>
      <c r="P165" s="12">
        <f>IFERROR(VLOOKUP(O165,'CRUCE RIESGOS'!$C$10:$D$149,2,FALSE),"")</f>
        <v/>
      </c>
      <c r="Q165" s="12" t="n">
        <v>3.80000000000004</v>
      </c>
      <c r="R165" s="12">
        <f>IFERROR(VLOOKUP(Q165,'CRUCE RIESGOS'!$C$10:$D$149,2,FALSE),"")</f>
        <v/>
      </c>
      <c r="S165" s="12" t="n">
        <v>4.80000000000006</v>
      </c>
      <c r="T165" s="12">
        <f>IFERROR(VLOOKUP(S165,'CRUCE RIESGOS'!$C$10:$D$149,2,FALSE),"")</f>
        <v/>
      </c>
      <c r="U165" s="12" t="n">
        <v>5.80000000000008</v>
      </c>
      <c r="V165" s="12">
        <f>IFERROR(VLOOKUP(U165,'CRUCE RIESGOS'!$C$10:$D$149,2,FALSE),"")</f>
        <v/>
      </c>
      <c r="W165" s="12" t="n">
        <v>6.8000000000001</v>
      </c>
      <c r="X165" s="12">
        <f>IFERROR(VLOOKUP(W165,'CRUCE RIESGOS'!$C$10:$D$149,2,FALSE),"")</f>
        <v/>
      </c>
      <c r="Y165" s="12" t="n">
        <v>7.80000000000012</v>
      </c>
      <c r="Z165" s="12">
        <f>IFERROR(VLOOKUP(Y165,'CRUCE RIESGOS'!$C$10:$D$149,2,FALSE),"")</f>
        <v/>
      </c>
      <c r="AA165" s="12" t="n">
        <v>8.800000000000139</v>
      </c>
      <c r="AB165" s="12">
        <f>IFERROR(VLOOKUP(AA165,'CRUCE RIESGOS'!$C$10:$D$149,2,FALSE),"")</f>
        <v/>
      </c>
      <c r="AC165" s="12" t="n">
        <v>9.800000000000161</v>
      </c>
      <c r="AD165" s="12">
        <f>IFERROR(VLOOKUP(AC165,'CRUCE RIESGOS'!$C$10:$D$149,2,FALSE),"")</f>
        <v/>
      </c>
      <c r="AE165" s="12" t="n">
        <v>10.8000000000002</v>
      </c>
      <c r="AF165" s="12">
        <f>IFERROR(VLOOKUP(AE165,'CRUCE RIESGOS'!$C$10:$D$149,2,FALSE),"")</f>
        <v/>
      </c>
      <c r="AG165" s="12" t="n">
        <v>11.8000000000002</v>
      </c>
      <c r="AH165" s="12">
        <f>IFERROR(VLOOKUP(AG165,'CRUCE RIESGOS'!$C$10:$D$149,2,FALSE),"")</f>
        <v/>
      </c>
      <c r="AI165" s="12" t="n">
        <v>12.8000000000002</v>
      </c>
      <c r="AJ165" s="12">
        <f>IFERROR(VLOOKUP(AI165,'CRUCE RIESGOS'!$C$10:$D$149,2,FALSE),"")</f>
        <v/>
      </c>
      <c r="AK165" s="12" t="n">
        <v>13.8000000000002</v>
      </c>
      <c r="AL165" s="12">
        <f>IFERROR(VLOOKUP(AK165,'CRUCE RIESGOS'!$C$10:$D$149,2,FALSE),"")</f>
        <v/>
      </c>
      <c r="AM165" s="12" t="n">
        <v>14.8000000000003</v>
      </c>
      <c r="AN165" s="12">
        <f>IFERROR(VLOOKUP(AM165,'CRUCE RIESGOS'!$C$10:$D$149,2,FALSE),"")</f>
        <v/>
      </c>
      <c r="AO165" s="12" t="n">
        <v>15.8000000000003</v>
      </c>
      <c r="AP165" s="12">
        <f>IFERROR(VLOOKUP(AO165,'CRUCE RIESGOS'!$C$10:$D$149,2,FALSE),"")</f>
        <v/>
      </c>
      <c r="AQ165" s="12" t="n">
        <v>16.8000000000003</v>
      </c>
      <c r="AR165" s="12">
        <f>IFERROR(VLOOKUP(AQ165,'CRUCE RIESGOS'!$C$10:$D$149,2,FALSE),"")</f>
        <v/>
      </c>
      <c r="AS165" s="12" t="n">
        <v>17.8000000000003</v>
      </c>
      <c r="AT165" s="12">
        <f>IFERROR(VLOOKUP(AS165,'CRUCE RIESGOS'!$C$10:$D$149,2,FALSE),"")</f>
        <v/>
      </c>
      <c r="AU165" s="12" t="n">
        <v>18.8000000000003</v>
      </c>
      <c r="AV165" s="12">
        <f>IFERROR(VLOOKUP(AU165,'CRUCE RIESGOS'!$C$10:$D$149,2,FALSE),"")</f>
        <v/>
      </c>
      <c r="AW165" s="12" t="n">
        <v>19.8000000000004</v>
      </c>
      <c r="AX165" s="12">
        <f>IFERROR(VLOOKUP(AW165,'CRUCE RIESGOS'!$C$10:$D$149,2,FALSE),"")</f>
        <v/>
      </c>
      <c r="AY165" s="12" t="n">
        <v>20.8000000000004</v>
      </c>
      <c r="AZ165" s="12">
        <f>IFERROR(VLOOKUP(AY165,'CRUCE RIESGOS'!$C$10:$D$149,2,FALSE),"")</f>
        <v/>
      </c>
      <c r="BA165" s="12" t="n">
        <v>21.8000000000004</v>
      </c>
      <c r="BB165" s="12">
        <f>IFERROR(VLOOKUP(BA165,'CRUCE RIESGOS'!$C$10:$D$149,2,FALSE),"")</f>
        <v/>
      </c>
      <c r="BC165" s="12" t="n">
        <v>22.8000000000004</v>
      </c>
      <c r="BD165" s="12">
        <f>IFERROR(VLOOKUP(BC165,'CRUCE RIESGOS'!$C$10:$D$149,2,FALSE),"")</f>
        <v/>
      </c>
      <c r="BE165" s="12" t="n">
        <v>23.8000000000004</v>
      </c>
      <c r="BF165" s="12">
        <f>IFERROR(VLOOKUP(BE165,'CRUCE RIESGOS'!$C$10:$D$149,2,FALSE),"")</f>
        <v/>
      </c>
      <c r="BG165" s="12" t="n">
        <v>24.8000000000005</v>
      </c>
      <c r="BH165" s="12">
        <f>IFERROR(VLOOKUP(BG165,'CRUCE RIESGOS'!$C$10:$D$149,2,FALSE),"")</f>
        <v/>
      </c>
      <c r="BI165" s="12" t="n">
        <v>25.8000000000005</v>
      </c>
      <c r="BJ165" s="12">
        <f>IFERROR(VLOOKUP(BI165,'CRUCE RIESGOS'!$C$10:$D$149,2,FALSE),"")</f>
        <v/>
      </c>
    </row>
    <row r="166">
      <c r="N166" s="12">
        <f>IF(N167&lt;&gt;""," -R","")</f>
        <v/>
      </c>
      <c r="P166" s="12">
        <f>IF(P167&lt;&gt;""," -R","")</f>
        <v/>
      </c>
      <c r="R166" s="12">
        <f>IF(R167&lt;&gt;""," -R","")</f>
        <v/>
      </c>
      <c r="T166" s="12">
        <f>IF(T167&lt;&gt;""," -R","")</f>
        <v/>
      </c>
      <c r="V166" s="12">
        <f>IF(V167&lt;&gt;""," -R","")</f>
        <v/>
      </c>
      <c r="X166" s="12">
        <f>IF(X167&lt;&gt;""," -R","")</f>
        <v/>
      </c>
      <c r="Z166" s="12">
        <f>IF(Z167&lt;&gt;""," -R","")</f>
        <v/>
      </c>
      <c r="AB166" s="12">
        <f>IF(AB167&lt;&gt;""," -R","")</f>
        <v/>
      </c>
      <c r="AD166" s="12">
        <f>IF(AD167&lt;&gt;""," -R","")</f>
        <v/>
      </c>
      <c r="AF166" s="12">
        <f>IF(AF167&lt;&gt;""," -R","")</f>
        <v/>
      </c>
      <c r="AH166" s="12">
        <f>IF(AH167&lt;&gt;""," -R","")</f>
        <v/>
      </c>
      <c r="AJ166" s="12">
        <f>IF(AJ167&lt;&gt;""," -R","")</f>
        <v/>
      </c>
      <c r="AL166" s="12">
        <f>IF(AL167&lt;&gt;""," -R","")</f>
        <v/>
      </c>
      <c r="AN166" s="12">
        <f>IF(AN167&lt;&gt;""," -R","")</f>
        <v/>
      </c>
      <c r="AP166" s="12">
        <f>IF(AP167&lt;&gt;""," -R","")</f>
        <v/>
      </c>
      <c r="AR166" s="12">
        <f>IF(AR167&lt;&gt;""," -R","")</f>
        <v/>
      </c>
      <c r="AT166" s="12">
        <f>IF(AT167&lt;&gt;""," -R","")</f>
        <v/>
      </c>
      <c r="AV166" s="12">
        <f>IF(AV167&lt;&gt;""," -R","")</f>
        <v/>
      </c>
      <c r="AX166" s="12">
        <f>IF(AX167&lt;&gt;""," -R","")</f>
        <v/>
      </c>
      <c r="AZ166" s="12">
        <f>IF(AZ167&lt;&gt;""," -R","")</f>
        <v/>
      </c>
      <c r="BB166" s="12">
        <f>IF(BB167&lt;&gt;""," -R","")</f>
        <v/>
      </c>
      <c r="BD166" s="12">
        <f>IF(BD167&lt;&gt;""," -R","")</f>
        <v/>
      </c>
      <c r="BF166" s="12">
        <f>IF(BF167&lt;&gt;""," -R","")</f>
        <v/>
      </c>
      <c r="BH166" s="12">
        <f>IF(BH167&lt;&gt;""," -R","")</f>
        <v/>
      </c>
      <c r="BJ166" s="12">
        <f>IF(BJ167&lt;&gt;""," -R","")</f>
        <v/>
      </c>
    </row>
    <row r="167">
      <c r="M167" s="12" t="n">
        <v>1.81</v>
      </c>
      <c r="N167" s="12">
        <f>IFERROR(VLOOKUP(M167,'CRUCE RIESGOS'!$C$10:$D$149,2,FALSE),"")</f>
        <v/>
      </c>
      <c r="O167" s="12" t="n">
        <v>2.81000000000002</v>
      </c>
      <c r="P167" s="12">
        <f>IFERROR(VLOOKUP(O167,'CRUCE RIESGOS'!$C$10:$D$149,2,FALSE),"")</f>
        <v/>
      </c>
      <c r="Q167" s="12" t="n">
        <v>3.81000000000004</v>
      </c>
      <c r="R167" s="12">
        <f>IFERROR(VLOOKUP(Q167,'CRUCE RIESGOS'!$C$10:$D$149,2,FALSE),"")</f>
        <v/>
      </c>
      <c r="S167" s="12" t="n">
        <v>4.81000000000006</v>
      </c>
      <c r="T167" s="12">
        <f>IFERROR(VLOOKUP(S167,'CRUCE RIESGOS'!$C$10:$D$149,2,FALSE),"")</f>
        <v/>
      </c>
      <c r="U167" s="12" t="n">
        <v>5.81000000000008</v>
      </c>
      <c r="V167" s="12">
        <f>IFERROR(VLOOKUP(U167,'CRUCE RIESGOS'!$C$10:$D$149,2,FALSE),"")</f>
        <v/>
      </c>
      <c r="W167" s="12" t="n">
        <v>6.8100000000001</v>
      </c>
      <c r="X167" s="12">
        <f>IFERROR(VLOOKUP(W167,'CRUCE RIESGOS'!$C$10:$D$149,2,FALSE),"")</f>
        <v/>
      </c>
      <c r="Y167" s="12" t="n">
        <v>7.81000000000012</v>
      </c>
      <c r="Z167" s="12">
        <f>IFERROR(VLOOKUP(Y167,'CRUCE RIESGOS'!$C$10:$D$149,2,FALSE),"")</f>
        <v/>
      </c>
      <c r="AA167" s="12" t="n">
        <v>8.810000000000141</v>
      </c>
      <c r="AB167" s="12">
        <f>IFERROR(VLOOKUP(AA167,'CRUCE RIESGOS'!$C$10:$D$149,2,FALSE),"")</f>
        <v/>
      </c>
      <c r="AC167" s="12" t="n">
        <v>9.81000000000016</v>
      </c>
      <c r="AD167" s="12">
        <f>IFERROR(VLOOKUP(AC167,'CRUCE RIESGOS'!$C$10:$D$149,2,FALSE),"")</f>
        <v/>
      </c>
      <c r="AE167" s="12" t="n">
        <v>10.8100000000002</v>
      </c>
      <c r="AF167" s="12">
        <f>IFERROR(VLOOKUP(AE167,'CRUCE RIESGOS'!$C$10:$D$149,2,FALSE),"")</f>
        <v/>
      </c>
      <c r="AG167" s="12" t="n">
        <v>11.8100000000002</v>
      </c>
      <c r="AH167" s="12">
        <f>IFERROR(VLOOKUP(AG167,'CRUCE RIESGOS'!$C$10:$D$149,2,FALSE),"")</f>
        <v/>
      </c>
      <c r="AI167" s="12" t="n">
        <v>12.8100000000002</v>
      </c>
      <c r="AJ167" s="12">
        <f>IFERROR(VLOOKUP(AI167,'CRUCE RIESGOS'!$C$10:$D$149,2,FALSE),"")</f>
        <v/>
      </c>
      <c r="AK167" s="12" t="n">
        <v>13.8100000000002</v>
      </c>
      <c r="AL167" s="12">
        <f>IFERROR(VLOOKUP(AK167,'CRUCE RIESGOS'!$C$10:$D$149,2,FALSE),"")</f>
        <v/>
      </c>
      <c r="AM167" s="12" t="n">
        <v>14.8100000000003</v>
      </c>
      <c r="AN167" s="12">
        <f>IFERROR(VLOOKUP(AM167,'CRUCE RIESGOS'!$C$10:$D$149,2,FALSE),"")</f>
        <v/>
      </c>
      <c r="AO167" s="12" t="n">
        <v>15.8100000000003</v>
      </c>
      <c r="AP167" s="12">
        <f>IFERROR(VLOOKUP(AO167,'CRUCE RIESGOS'!$C$10:$D$149,2,FALSE),"")</f>
        <v/>
      </c>
      <c r="AQ167" s="12" t="n">
        <v>16.8100000000003</v>
      </c>
      <c r="AR167" s="12">
        <f>IFERROR(VLOOKUP(AQ167,'CRUCE RIESGOS'!$C$10:$D$149,2,FALSE),"")</f>
        <v/>
      </c>
      <c r="AS167" s="12" t="n">
        <v>17.8100000000003</v>
      </c>
      <c r="AT167" s="12">
        <f>IFERROR(VLOOKUP(AS167,'CRUCE RIESGOS'!$C$10:$D$149,2,FALSE),"")</f>
        <v/>
      </c>
      <c r="AU167" s="12" t="n">
        <v>18.8100000000003</v>
      </c>
      <c r="AV167" s="12">
        <f>IFERROR(VLOOKUP(AU167,'CRUCE RIESGOS'!$C$10:$D$149,2,FALSE),"")</f>
        <v/>
      </c>
      <c r="AW167" s="12" t="n">
        <v>19.8100000000004</v>
      </c>
      <c r="AX167" s="12">
        <f>IFERROR(VLOOKUP(AW167,'CRUCE RIESGOS'!$C$10:$D$149,2,FALSE),"")</f>
        <v/>
      </c>
      <c r="AY167" s="12" t="n">
        <v>20.8100000000004</v>
      </c>
      <c r="AZ167" s="12">
        <f>IFERROR(VLOOKUP(AY167,'CRUCE RIESGOS'!$C$10:$D$149,2,FALSE),"")</f>
        <v/>
      </c>
      <c r="BA167" s="12" t="n">
        <v>21.8100000000004</v>
      </c>
      <c r="BB167" s="12">
        <f>IFERROR(VLOOKUP(BA167,'CRUCE RIESGOS'!$C$10:$D$149,2,FALSE),"")</f>
        <v/>
      </c>
      <c r="BC167" s="12" t="n">
        <v>22.8100000000004</v>
      </c>
      <c r="BD167" s="12">
        <f>IFERROR(VLOOKUP(BC167,'CRUCE RIESGOS'!$C$10:$D$149,2,FALSE),"")</f>
        <v/>
      </c>
      <c r="BE167" s="12" t="n">
        <v>23.8100000000004</v>
      </c>
      <c r="BF167" s="12">
        <f>IFERROR(VLOOKUP(BE167,'CRUCE RIESGOS'!$C$10:$D$149,2,FALSE),"")</f>
        <v/>
      </c>
      <c r="BG167" s="12" t="n">
        <v>24.8100000000005</v>
      </c>
      <c r="BH167" s="12">
        <f>IFERROR(VLOOKUP(BG167,'CRUCE RIESGOS'!$C$10:$D$149,2,FALSE),"")</f>
        <v/>
      </c>
      <c r="BI167" s="12" t="n">
        <v>25.8100000000005</v>
      </c>
      <c r="BJ167" s="12">
        <f>IFERROR(VLOOKUP(BI167,'CRUCE RIESGOS'!$C$10:$D$149,2,FALSE),"")</f>
        <v/>
      </c>
    </row>
    <row r="168">
      <c r="N168" s="12">
        <f>IF(N169&lt;&gt;""," -R","")</f>
        <v/>
      </c>
      <c r="P168" s="12">
        <f>IF(P169&lt;&gt;""," -R","")</f>
        <v/>
      </c>
      <c r="R168" s="12">
        <f>IF(R169&lt;&gt;""," -R","")</f>
        <v/>
      </c>
      <c r="T168" s="12">
        <f>IF(T169&lt;&gt;""," -R","")</f>
        <v/>
      </c>
      <c r="V168" s="12">
        <f>IF(V169&lt;&gt;""," -R","")</f>
        <v/>
      </c>
      <c r="X168" s="12">
        <f>IF(X169&lt;&gt;""," -R","")</f>
        <v/>
      </c>
      <c r="Z168" s="12">
        <f>IF(Z169&lt;&gt;""," -R","")</f>
        <v/>
      </c>
      <c r="AB168" s="12">
        <f>IF(AB169&lt;&gt;""," -R","")</f>
        <v/>
      </c>
      <c r="AD168" s="12">
        <f>IF(AD169&lt;&gt;""," -R","")</f>
        <v/>
      </c>
      <c r="AF168" s="12">
        <f>IF(AF169&lt;&gt;""," -R","")</f>
        <v/>
      </c>
      <c r="AH168" s="12">
        <f>IF(AH169&lt;&gt;""," -R","")</f>
        <v/>
      </c>
      <c r="AJ168" s="12">
        <f>IF(AJ169&lt;&gt;""," -R","")</f>
        <v/>
      </c>
      <c r="AL168" s="12">
        <f>IF(AL169&lt;&gt;""," -R","")</f>
        <v/>
      </c>
      <c r="AN168" s="12">
        <f>IF(AN169&lt;&gt;""," -R","")</f>
        <v/>
      </c>
      <c r="AP168" s="12">
        <f>IF(AP169&lt;&gt;""," -R","")</f>
        <v/>
      </c>
      <c r="AR168" s="12">
        <f>IF(AR169&lt;&gt;""," -R","")</f>
        <v/>
      </c>
      <c r="AT168" s="12">
        <f>IF(AT169&lt;&gt;""," -R","")</f>
        <v/>
      </c>
      <c r="AV168" s="12">
        <f>IF(AV169&lt;&gt;""," -R","")</f>
        <v/>
      </c>
      <c r="AX168" s="12">
        <f>IF(AX169&lt;&gt;""," -R","")</f>
        <v/>
      </c>
      <c r="AZ168" s="12">
        <f>IF(AZ169&lt;&gt;""," -R","")</f>
        <v/>
      </c>
      <c r="BB168" s="12">
        <f>IF(BB169&lt;&gt;""," -R","")</f>
        <v/>
      </c>
      <c r="BD168" s="12">
        <f>IF(BD169&lt;&gt;""," -R","")</f>
        <v/>
      </c>
      <c r="BF168" s="12">
        <f>IF(BF169&lt;&gt;""," -R","")</f>
        <v/>
      </c>
      <c r="BH168" s="12">
        <f>IF(BH169&lt;&gt;""," -R","")</f>
        <v/>
      </c>
      <c r="BJ168" s="12">
        <f>IF(BJ169&lt;&gt;""," -R","")</f>
        <v/>
      </c>
    </row>
    <row r="169">
      <c r="M169" s="12" t="n">
        <v>1.82</v>
      </c>
      <c r="N169" s="12">
        <f>IFERROR(VLOOKUP(M169,'CRUCE RIESGOS'!$C$10:$D$149,2,FALSE),"")</f>
        <v/>
      </c>
      <c r="O169" s="12" t="n">
        <v>2.82000000000002</v>
      </c>
      <c r="P169" s="12">
        <f>IFERROR(VLOOKUP(O169,'CRUCE RIESGOS'!$C$10:$D$149,2,FALSE),"")</f>
        <v/>
      </c>
      <c r="Q169" s="12" t="n">
        <v>3.82000000000004</v>
      </c>
      <c r="R169" s="12">
        <f>IFERROR(VLOOKUP(Q169,'CRUCE RIESGOS'!$C$10:$D$149,2,FALSE),"")</f>
        <v/>
      </c>
      <c r="S169" s="12" t="n">
        <v>4.82000000000006</v>
      </c>
      <c r="T169" s="12">
        <f>IFERROR(VLOOKUP(S169,'CRUCE RIESGOS'!$C$10:$D$149,2,FALSE),"")</f>
        <v/>
      </c>
      <c r="U169" s="12" t="n">
        <v>5.82000000000008</v>
      </c>
      <c r="V169" s="12">
        <f>IFERROR(VLOOKUP(U169,'CRUCE RIESGOS'!$C$10:$D$149,2,FALSE),"")</f>
        <v/>
      </c>
      <c r="W169" s="12" t="n">
        <v>6.8200000000001</v>
      </c>
      <c r="X169" s="12">
        <f>IFERROR(VLOOKUP(W169,'CRUCE RIESGOS'!$C$10:$D$149,2,FALSE),"")</f>
        <v/>
      </c>
      <c r="Y169" s="12" t="n">
        <v>7.82000000000012</v>
      </c>
      <c r="Z169" s="12">
        <f>IFERROR(VLOOKUP(Y169,'CRUCE RIESGOS'!$C$10:$D$149,2,FALSE),"")</f>
        <v/>
      </c>
      <c r="AA169" s="12" t="n">
        <v>8.820000000000141</v>
      </c>
      <c r="AB169" s="12">
        <f>IFERROR(VLOOKUP(AA169,'CRUCE RIESGOS'!$C$10:$D$149,2,FALSE),"")</f>
        <v/>
      </c>
      <c r="AC169" s="12" t="n">
        <v>9.82000000000016</v>
      </c>
      <c r="AD169" s="12">
        <f>IFERROR(VLOOKUP(AC169,'CRUCE RIESGOS'!$C$10:$D$149,2,FALSE),"")</f>
        <v/>
      </c>
      <c r="AE169" s="12" t="n">
        <v>10.8200000000002</v>
      </c>
      <c r="AF169" s="12">
        <f>IFERROR(VLOOKUP(AE169,'CRUCE RIESGOS'!$C$10:$D$149,2,FALSE),"")</f>
        <v/>
      </c>
      <c r="AG169" s="12" t="n">
        <v>11.8200000000002</v>
      </c>
      <c r="AH169" s="12">
        <f>IFERROR(VLOOKUP(AG169,'CRUCE RIESGOS'!$C$10:$D$149,2,FALSE),"")</f>
        <v/>
      </c>
      <c r="AI169" s="12" t="n">
        <v>12.8200000000002</v>
      </c>
      <c r="AJ169" s="12">
        <f>IFERROR(VLOOKUP(AI169,'CRUCE RIESGOS'!$C$10:$D$149,2,FALSE),"")</f>
        <v/>
      </c>
      <c r="AK169" s="12" t="n">
        <v>13.8200000000002</v>
      </c>
      <c r="AL169" s="12">
        <f>IFERROR(VLOOKUP(AK169,'CRUCE RIESGOS'!$C$10:$D$149,2,FALSE),"")</f>
        <v/>
      </c>
      <c r="AM169" s="12" t="n">
        <v>14.8200000000003</v>
      </c>
      <c r="AN169" s="12">
        <f>IFERROR(VLOOKUP(AM169,'CRUCE RIESGOS'!$C$10:$D$149,2,FALSE),"")</f>
        <v/>
      </c>
      <c r="AO169" s="12" t="n">
        <v>15.8200000000003</v>
      </c>
      <c r="AP169" s="12">
        <f>IFERROR(VLOOKUP(AO169,'CRUCE RIESGOS'!$C$10:$D$149,2,FALSE),"")</f>
        <v/>
      </c>
      <c r="AQ169" s="12" t="n">
        <v>16.8200000000003</v>
      </c>
      <c r="AR169" s="12">
        <f>IFERROR(VLOOKUP(AQ169,'CRUCE RIESGOS'!$C$10:$D$149,2,FALSE),"")</f>
        <v/>
      </c>
      <c r="AS169" s="12" t="n">
        <v>17.8200000000003</v>
      </c>
      <c r="AT169" s="12">
        <f>IFERROR(VLOOKUP(AS169,'CRUCE RIESGOS'!$C$10:$D$149,2,FALSE),"")</f>
        <v/>
      </c>
      <c r="AU169" s="12" t="n">
        <v>18.8200000000003</v>
      </c>
      <c r="AV169" s="12">
        <f>IFERROR(VLOOKUP(AU169,'CRUCE RIESGOS'!$C$10:$D$149,2,FALSE),"")</f>
        <v/>
      </c>
      <c r="AW169" s="12" t="n">
        <v>19.8200000000004</v>
      </c>
      <c r="AX169" s="12">
        <f>IFERROR(VLOOKUP(AW169,'CRUCE RIESGOS'!$C$10:$D$149,2,FALSE),"")</f>
        <v/>
      </c>
      <c r="AY169" s="12" t="n">
        <v>20.8200000000004</v>
      </c>
      <c r="AZ169" s="12">
        <f>IFERROR(VLOOKUP(AY169,'CRUCE RIESGOS'!$C$10:$D$149,2,FALSE),"")</f>
        <v/>
      </c>
      <c r="BA169" s="12" t="n">
        <v>21.8200000000004</v>
      </c>
      <c r="BB169" s="12">
        <f>IFERROR(VLOOKUP(BA169,'CRUCE RIESGOS'!$C$10:$D$149,2,FALSE),"")</f>
        <v/>
      </c>
      <c r="BC169" s="12" t="n">
        <v>22.8200000000004</v>
      </c>
      <c r="BD169" s="12">
        <f>IFERROR(VLOOKUP(BC169,'CRUCE RIESGOS'!$C$10:$D$149,2,FALSE),"")</f>
        <v/>
      </c>
      <c r="BE169" s="12" t="n">
        <v>23.8200000000004</v>
      </c>
      <c r="BF169" s="12">
        <f>IFERROR(VLOOKUP(BE169,'CRUCE RIESGOS'!$C$10:$D$149,2,FALSE),"")</f>
        <v/>
      </c>
      <c r="BG169" s="12" t="n">
        <v>24.8200000000005</v>
      </c>
      <c r="BH169" s="12">
        <f>IFERROR(VLOOKUP(BG169,'CRUCE RIESGOS'!$C$10:$D$149,2,FALSE),"")</f>
        <v/>
      </c>
      <c r="BI169" s="12" t="n">
        <v>25.8200000000005</v>
      </c>
      <c r="BJ169" s="12">
        <f>IFERROR(VLOOKUP(BI169,'CRUCE RIESGOS'!$C$10:$D$149,2,FALSE),"")</f>
        <v/>
      </c>
    </row>
    <row r="170">
      <c r="N170" s="12">
        <f>IF(N171&lt;&gt;""," -R","")</f>
        <v/>
      </c>
      <c r="P170" s="12">
        <f>IF(P171&lt;&gt;""," -R","")</f>
        <v/>
      </c>
      <c r="R170" s="12">
        <f>IF(R171&lt;&gt;""," -R","")</f>
        <v/>
      </c>
      <c r="T170" s="12">
        <f>IF(T171&lt;&gt;""," -R","")</f>
        <v/>
      </c>
      <c r="V170" s="12">
        <f>IF(V171&lt;&gt;""," -R","")</f>
        <v/>
      </c>
      <c r="X170" s="12">
        <f>IF(X171&lt;&gt;""," -R","")</f>
        <v/>
      </c>
      <c r="Z170" s="12">
        <f>IF(Z171&lt;&gt;""," -R","")</f>
        <v/>
      </c>
      <c r="AB170" s="12">
        <f>IF(AB171&lt;&gt;""," -R","")</f>
        <v/>
      </c>
      <c r="AD170" s="12">
        <f>IF(AD171&lt;&gt;""," -R","")</f>
        <v/>
      </c>
      <c r="AF170" s="12">
        <f>IF(AF171&lt;&gt;""," -R","")</f>
        <v/>
      </c>
      <c r="AH170" s="12">
        <f>IF(AH171&lt;&gt;""," -R","")</f>
        <v/>
      </c>
      <c r="AJ170" s="12">
        <f>IF(AJ171&lt;&gt;""," -R","")</f>
        <v/>
      </c>
      <c r="AL170" s="12">
        <f>IF(AL171&lt;&gt;""," -R","")</f>
        <v/>
      </c>
      <c r="AN170" s="12">
        <f>IF(AN171&lt;&gt;""," -R","")</f>
        <v/>
      </c>
      <c r="AP170" s="12">
        <f>IF(AP171&lt;&gt;""," -R","")</f>
        <v/>
      </c>
      <c r="AR170" s="12">
        <f>IF(AR171&lt;&gt;""," -R","")</f>
        <v/>
      </c>
      <c r="AT170" s="12">
        <f>IF(AT171&lt;&gt;""," -R","")</f>
        <v/>
      </c>
      <c r="AV170" s="12">
        <f>IF(AV171&lt;&gt;""," -R","")</f>
        <v/>
      </c>
      <c r="AX170" s="12">
        <f>IF(AX171&lt;&gt;""," -R","")</f>
        <v/>
      </c>
      <c r="AZ170" s="12">
        <f>IF(AZ171&lt;&gt;""," -R","")</f>
        <v/>
      </c>
      <c r="BB170" s="12">
        <f>IF(BB171&lt;&gt;""," -R","")</f>
        <v/>
      </c>
      <c r="BD170" s="12">
        <f>IF(BD171&lt;&gt;""," -R","")</f>
        <v/>
      </c>
      <c r="BF170" s="12">
        <f>IF(BF171&lt;&gt;""," -R","")</f>
        <v/>
      </c>
      <c r="BH170" s="12">
        <f>IF(BH171&lt;&gt;""," -R","")</f>
        <v/>
      </c>
      <c r="BJ170" s="12">
        <f>IF(BJ171&lt;&gt;""," -R","")</f>
        <v/>
      </c>
    </row>
    <row r="171">
      <c r="M171" s="12" t="n">
        <v>1.83</v>
      </c>
      <c r="N171" s="12">
        <f>IFERROR(VLOOKUP(M171,'CRUCE RIESGOS'!$C$10:$D$149,2,FALSE),"")</f>
        <v/>
      </c>
      <c r="O171" s="12" t="n">
        <v>2.83000000000002</v>
      </c>
      <c r="P171" s="12">
        <f>IFERROR(VLOOKUP(O171,'CRUCE RIESGOS'!$C$10:$D$149,2,FALSE),"")</f>
        <v/>
      </c>
      <c r="Q171" s="12" t="n">
        <v>3.83000000000004</v>
      </c>
      <c r="R171" s="12">
        <f>IFERROR(VLOOKUP(Q171,'CRUCE RIESGOS'!$C$10:$D$149,2,FALSE),"")</f>
        <v/>
      </c>
      <c r="S171" s="12" t="n">
        <v>4.83000000000006</v>
      </c>
      <c r="T171" s="12">
        <f>IFERROR(VLOOKUP(S171,'CRUCE RIESGOS'!$C$10:$D$149,2,FALSE),"")</f>
        <v/>
      </c>
      <c r="U171" s="12" t="n">
        <v>5.83000000000008</v>
      </c>
      <c r="V171" s="12">
        <f>IFERROR(VLOOKUP(U171,'CRUCE RIESGOS'!$C$10:$D$149,2,FALSE),"")</f>
        <v/>
      </c>
      <c r="W171" s="12" t="n">
        <v>6.8300000000001</v>
      </c>
      <c r="X171" s="12">
        <f>IFERROR(VLOOKUP(W171,'CRUCE RIESGOS'!$C$10:$D$149,2,FALSE),"")</f>
        <v/>
      </c>
      <c r="Y171" s="12" t="n">
        <v>7.83000000000012</v>
      </c>
      <c r="Z171" s="12">
        <f>IFERROR(VLOOKUP(Y171,'CRUCE RIESGOS'!$C$10:$D$149,2,FALSE),"")</f>
        <v/>
      </c>
      <c r="AA171" s="12" t="n">
        <v>8.83000000000014</v>
      </c>
      <c r="AB171" s="12">
        <f>IFERROR(VLOOKUP(AA171,'CRUCE RIESGOS'!$C$10:$D$149,2,FALSE),"")</f>
        <v/>
      </c>
      <c r="AC171" s="12" t="n">
        <v>9.83000000000016</v>
      </c>
      <c r="AD171" s="12">
        <f>IFERROR(VLOOKUP(AC171,'CRUCE RIESGOS'!$C$10:$D$149,2,FALSE),"")</f>
        <v/>
      </c>
      <c r="AE171" s="12" t="n">
        <v>10.8300000000002</v>
      </c>
      <c r="AF171" s="12">
        <f>IFERROR(VLOOKUP(AE171,'CRUCE RIESGOS'!$C$10:$D$149,2,FALSE),"")</f>
        <v/>
      </c>
      <c r="AG171" s="12" t="n">
        <v>11.8300000000002</v>
      </c>
      <c r="AH171" s="12">
        <f>IFERROR(VLOOKUP(AG171,'CRUCE RIESGOS'!$C$10:$D$149,2,FALSE),"")</f>
        <v/>
      </c>
      <c r="AI171" s="12" t="n">
        <v>12.8300000000002</v>
      </c>
      <c r="AJ171" s="12">
        <f>IFERROR(VLOOKUP(AI171,'CRUCE RIESGOS'!$C$10:$D$149,2,FALSE),"")</f>
        <v/>
      </c>
      <c r="AK171" s="12" t="n">
        <v>13.8300000000002</v>
      </c>
      <c r="AL171" s="12">
        <f>IFERROR(VLOOKUP(AK171,'CRUCE RIESGOS'!$C$10:$D$149,2,FALSE),"")</f>
        <v/>
      </c>
      <c r="AM171" s="12" t="n">
        <v>14.8300000000003</v>
      </c>
      <c r="AN171" s="12">
        <f>IFERROR(VLOOKUP(AM171,'CRUCE RIESGOS'!$C$10:$D$149,2,FALSE),"")</f>
        <v/>
      </c>
      <c r="AO171" s="12" t="n">
        <v>15.8300000000003</v>
      </c>
      <c r="AP171" s="12">
        <f>IFERROR(VLOOKUP(AO171,'CRUCE RIESGOS'!$C$10:$D$149,2,FALSE),"")</f>
        <v/>
      </c>
      <c r="AQ171" s="12" t="n">
        <v>16.8300000000003</v>
      </c>
      <c r="AR171" s="12">
        <f>IFERROR(VLOOKUP(AQ171,'CRUCE RIESGOS'!$C$10:$D$149,2,FALSE),"")</f>
        <v/>
      </c>
      <c r="AS171" s="12" t="n">
        <v>17.8300000000003</v>
      </c>
      <c r="AT171" s="12">
        <f>IFERROR(VLOOKUP(AS171,'CRUCE RIESGOS'!$C$10:$D$149,2,FALSE),"")</f>
        <v/>
      </c>
      <c r="AU171" s="12" t="n">
        <v>18.8300000000003</v>
      </c>
      <c r="AV171" s="12">
        <f>IFERROR(VLOOKUP(AU171,'CRUCE RIESGOS'!$C$10:$D$149,2,FALSE),"")</f>
        <v/>
      </c>
      <c r="AW171" s="12" t="n">
        <v>19.8300000000004</v>
      </c>
      <c r="AX171" s="12">
        <f>IFERROR(VLOOKUP(AW171,'CRUCE RIESGOS'!$C$10:$D$149,2,FALSE),"")</f>
        <v/>
      </c>
      <c r="AY171" s="12" t="n">
        <v>20.8300000000004</v>
      </c>
      <c r="AZ171" s="12">
        <f>IFERROR(VLOOKUP(AY171,'CRUCE RIESGOS'!$C$10:$D$149,2,FALSE),"")</f>
        <v/>
      </c>
      <c r="BA171" s="12" t="n">
        <v>21.8300000000004</v>
      </c>
      <c r="BB171" s="12">
        <f>IFERROR(VLOOKUP(BA171,'CRUCE RIESGOS'!$C$10:$D$149,2,FALSE),"")</f>
        <v/>
      </c>
      <c r="BC171" s="12" t="n">
        <v>22.8300000000004</v>
      </c>
      <c r="BD171" s="12">
        <f>IFERROR(VLOOKUP(BC171,'CRUCE RIESGOS'!$C$10:$D$149,2,FALSE),"")</f>
        <v/>
      </c>
      <c r="BE171" s="12" t="n">
        <v>23.8300000000004</v>
      </c>
      <c r="BF171" s="12">
        <f>IFERROR(VLOOKUP(BE171,'CRUCE RIESGOS'!$C$10:$D$149,2,FALSE),"")</f>
        <v/>
      </c>
      <c r="BG171" s="12" t="n">
        <v>24.8300000000005</v>
      </c>
      <c r="BH171" s="12">
        <f>IFERROR(VLOOKUP(BG171,'CRUCE RIESGOS'!$C$10:$D$149,2,FALSE),"")</f>
        <v/>
      </c>
      <c r="BI171" s="12" t="n">
        <v>25.8300000000005</v>
      </c>
      <c r="BJ171" s="12">
        <f>IFERROR(VLOOKUP(BI171,'CRUCE RIESGOS'!$C$10:$D$149,2,FALSE),"")</f>
        <v/>
      </c>
    </row>
    <row r="172">
      <c r="N172" s="12">
        <f>IF(N173&lt;&gt;""," -R","")</f>
        <v/>
      </c>
      <c r="P172" s="12">
        <f>IF(P173&lt;&gt;""," -R","")</f>
        <v/>
      </c>
      <c r="R172" s="12">
        <f>IF(R173&lt;&gt;""," -R","")</f>
        <v/>
      </c>
      <c r="T172" s="12">
        <f>IF(T173&lt;&gt;""," -R","")</f>
        <v/>
      </c>
      <c r="V172" s="12">
        <f>IF(V173&lt;&gt;""," -R","")</f>
        <v/>
      </c>
      <c r="X172" s="12">
        <f>IF(X173&lt;&gt;""," -R","")</f>
        <v/>
      </c>
      <c r="Z172" s="12">
        <f>IF(Z173&lt;&gt;""," -R","")</f>
        <v/>
      </c>
      <c r="AB172" s="12">
        <f>IF(AB173&lt;&gt;""," -R","")</f>
        <v/>
      </c>
      <c r="AD172" s="12">
        <f>IF(AD173&lt;&gt;""," -R","")</f>
        <v/>
      </c>
      <c r="AF172" s="12">
        <f>IF(AF173&lt;&gt;""," -R","")</f>
        <v/>
      </c>
      <c r="AH172" s="12">
        <f>IF(AH173&lt;&gt;""," -R","")</f>
        <v/>
      </c>
      <c r="AJ172" s="12">
        <f>IF(AJ173&lt;&gt;""," -R","")</f>
        <v/>
      </c>
      <c r="AL172" s="12">
        <f>IF(AL173&lt;&gt;""," -R","")</f>
        <v/>
      </c>
      <c r="AN172" s="12">
        <f>IF(AN173&lt;&gt;""," -R","")</f>
        <v/>
      </c>
      <c r="AP172" s="12">
        <f>IF(AP173&lt;&gt;""," -R","")</f>
        <v/>
      </c>
      <c r="AR172" s="12">
        <f>IF(AR173&lt;&gt;""," -R","")</f>
        <v/>
      </c>
      <c r="AT172" s="12">
        <f>IF(AT173&lt;&gt;""," -R","")</f>
        <v/>
      </c>
      <c r="AV172" s="12">
        <f>IF(AV173&lt;&gt;""," -R","")</f>
        <v/>
      </c>
      <c r="AX172" s="12">
        <f>IF(AX173&lt;&gt;""," -R","")</f>
        <v/>
      </c>
      <c r="AZ172" s="12">
        <f>IF(AZ173&lt;&gt;""," -R","")</f>
        <v/>
      </c>
      <c r="BB172" s="12">
        <f>IF(BB173&lt;&gt;""," -R","")</f>
        <v/>
      </c>
      <c r="BD172" s="12">
        <f>IF(BD173&lt;&gt;""," -R","")</f>
        <v/>
      </c>
      <c r="BF172" s="12">
        <f>IF(BF173&lt;&gt;""," -R","")</f>
        <v/>
      </c>
      <c r="BH172" s="12">
        <f>IF(BH173&lt;&gt;""," -R","")</f>
        <v/>
      </c>
      <c r="BJ172" s="12">
        <f>IF(BJ173&lt;&gt;""," -R","")</f>
        <v/>
      </c>
    </row>
    <row r="173">
      <c r="M173" s="12" t="n">
        <v>1.84</v>
      </c>
      <c r="N173" s="12">
        <f>IFERROR(VLOOKUP(M173,'CRUCE RIESGOS'!$C$10:$D$149,2,FALSE),"")</f>
        <v/>
      </c>
      <c r="O173" s="12" t="n">
        <v>2.84000000000002</v>
      </c>
      <c r="P173" s="12">
        <f>IFERROR(VLOOKUP(O173,'CRUCE RIESGOS'!$C$10:$D$149,2,FALSE),"")</f>
        <v/>
      </c>
      <c r="Q173" s="12" t="n">
        <v>3.84000000000004</v>
      </c>
      <c r="R173" s="12">
        <f>IFERROR(VLOOKUP(Q173,'CRUCE RIESGOS'!$C$10:$D$149,2,FALSE),"")</f>
        <v/>
      </c>
      <c r="S173" s="12" t="n">
        <v>4.84000000000006</v>
      </c>
      <c r="T173" s="12">
        <f>IFERROR(VLOOKUP(S173,'CRUCE RIESGOS'!$C$10:$D$149,2,FALSE),"")</f>
        <v/>
      </c>
      <c r="U173" s="12" t="n">
        <v>5.84000000000008</v>
      </c>
      <c r="V173" s="12">
        <f>IFERROR(VLOOKUP(U173,'CRUCE RIESGOS'!$C$10:$D$149,2,FALSE),"")</f>
        <v/>
      </c>
      <c r="W173" s="12" t="n">
        <v>6.8400000000001</v>
      </c>
      <c r="X173" s="12">
        <f>IFERROR(VLOOKUP(W173,'CRUCE RIESGOS'!$C$10:$D$149,2,FALSE),"")</f>
        <v/>
      </c>
      <c r="Y173" s="12" t="n">
        <v>7.84000000000012</v>
      </c>
      <c r="Z173" s="12">
        <f>IFERROR(VLOOKUP(Y173,'CRUCE RIESGOS'!$C$10:$D$149,2,FALSE),"")</f>
        <v/>
      </c>
      <c r="AA173" s="12" t="n">
        <v>8.84000000000014</v>
      </c>
      <c r="AB173" s="12">
        <f>IFERROR(VLOOKUP(AA173,'CRUCE RIESGOS'!$C$10:$D$149,2,FALSE),"")</f>
        <v/>
      </c>
      <c r="AC173" s="12" t="n">
        <v>9.84000000000016</v>
      </c>
      <c r="AD173" s="12">
        <f>IFERROR(VLOOKUP(AC173,'CRUCE RIESGOS'!$C$10:$D$149,2,FALSE),"")</f>
        <v/>
      </c>
      <c r="AE173" s="12" t="n">
        <v>10.8400000000002</v>
      </c>
      <c r="AF173" s="12">
        <f>IFERROR(VLOOKUP(AE173,'CRUCE RIESGOS'!$C$10:$D$149,2,FALSE),"")</f>
        <v/>
      </c>
      <c r="AG173" s="12" t="n">
        <v>11.8400000000002</v>
      </c>
      <c r="AH173" s="12">
        <f>IFERROR(VLOOKUP(AG173,'CRUCE RIESGOS'!$C$10:$D$149,2,FALSE),"")</f>
        <v/>
      </c>
      <c r="AI173" s="12" t="n">
        <v>12.8400000000002</v>
      </c>
      <c r="AJ173" s="12">
        <f>IFERROR(VLOOKUP(AI173,'CRUCE RIESGOS'!$C$10:$D$149,2,FALSE),"")</f>
        <v/>
      </c>
      <c r="AK173" s="12" t="n">
        <v>13.8400000000002</v>
      </c>
      <c r="AL173" s="12">
        <f>IFERROR(VLOOKUP(AK173,'CRUCE RIESGOS'!$C$10:$D$149,2,FALSE),"")</f>
        <v/>
      </c>
      <c r="AM173" s="12" t="n">
        <v>14.8400000000003</v>
      </c>
      <c r="AN173" s="12">
        <f>IFERROR(VLOOKUP(AM173,'CRUCE RIESGOS'!$C$10:$D$149,2,FALSE),"")</f>
        <v/>
      </c>
      <c r="AO173" s="12" t="n">
        <v>15.8400000000003</v>
      </c>
      <c r="AP173" s="12">
        <f>IFERROR(VLOOKUP(AO173,'CRUCE RIESGOS'!$C$10:$D$149,2,FALSE),"")</f>
        <v/>
      </c>
      <c r="AQ173" s="12" t="n">
        <v>16.8400000000003</v>
      </c>
      <c r="AR173" s="12">
        <f>IFERROR(VLOOKUP(AQ173,'CRUCE RIESGOS'!$C$10:$D$149,2,FALSE),"")</f>
        <v/>
      </c>
      <c r="AS173" s="12" t="n">
        <v>17.8400000000003</v>
      </c>
      <c r="AT173" s="12">
        <f>IFERROR(VLOOKUP(AS173,'CRUCE RIESGOS'!$C$10:$D$149,2,FALSE),"")</f>
        <v/>
      </c>
      <c r="AU173" s="12" t="n">
        <v>18.8400000000003</v>
      </c>
      <c r="AV173" s="12">
        <f>IFERROR(VLOOKUP(AU173,'CRUCE RIESGOS'!$C$10:$D$149,2,FALSE),"")</f>
        <v/>
      </c>
      <c r="AW173" s="12" t="n">
        <v>19.8400000000004</v>
      </c>
      <c r="AX173" s="12">
        <f>IFERROR(VLOOKUP(AW173,'CRUCE RIESGOS'!$C$10:$D$149,2,FALSE),"")</f>
        <v/>
      </c>
      <c r="AY173" s="12" t="n">
        <v>20.8400000000004</v>
      </c>
      <c r="AZ173" s="12">
        <f>IFERROR(VLOOKUP(AY173,'CRUCE RIESGOS'!$C$10:$D$149,2,FALSE),"")</f>
        <v/>
      </c>
      <c r="BA173" s="12" t="n">
        <v>21.8400000000004</v>
      </c>
      <c r="BB173" s="12">
        <f>IFERROR(VLOOKUP(BA173,'CRUCE RIESGOS'!$C$10:$D$149,2,FALSE),"")</f>
        <v/>
      </c>
      <c r="BC173" s="12" t="n">
        <v>22.8400000000004</v>
      </c>
      <c r="BD173" s="12">
        <f>IFERROR(VLOOKUP(BC173,'CRUCE RIESGOS'!$C$10:$D$149,2,FALSE),"")</f>
        <v/>
      </c>
      <c r="BE173" s="12" t="n">
        <v>23.8400000000004</v>
      </c>
      <c r="BF173" s="12">
        <f>IFERROR(VLOOKUP(BE173,'CRUCE RIESGOS'!$C$10:$D$149,2,FALSE),"")</f>
        <v/>
      </c>
      <c r="BG173" s="12" t="n">
        <v>24.8400000000005</v>
      </c>
      <c r="BH173" s="12">
        <f>IFERROR(VLOOKUP(BG173,'CRUCE RIESGOS'!$C$10:$D$149,2,FALSE),"")</f>
        <v/>
      </c>
      <c r="BI173" s="12" t="n">
        <v>25.8400000000005</v>
      </c>
      <c r="BJ173" s="12">
        <f>IFERROR(VLOOKUP(BI173,'CRUCE RIESGOS'!$C$10:$D$149,2,FALSE),"")</f>
        <v/>
      </c>
    </row>
    <row r="174">
      <c r="N174" s="12">
        <f>IF(N175&lt;&gt;""," -R","")</f>
        <v/>
      </c>
      <c r="P174" s="12">
        <f>IF(P175&lt;&gt;""," -R","")</f>
        <v/>
      </c>
      <c r="R174" s="12">
        <f>IF(R175&lt;&gt;""," -R","")</f>
        <v/>
      </c>
      <c r="T174" s="12">
        <f>IF(T175&lt;&gt;""," -R","")</f>
        <v/>
      </c>
      <c r="V174" s="12">
        <f>IF(V175&lt;&gt;""," -R","")</f>
        <v/>
      </c>
      <c r="X174" s="12">
        <f>IF(X175&lt;&gt;""," -R","")</f>
        <v/>
      </c>
      <c r="Z174" s="12">
        <f>IF(Z175&lt;&gt;""," -R","")</f>
        <v/>
      </c>
      <c r="AB174" s="12">
        <f>IF(AB175&lt;&gt;""," -R","")</f>
        <v/>
      </c>
      <c r="AD174" s="12">
        <f>IF(AD175&lt;&gt;""," -R","")</f>
        <v/>
      </c>
      <c r="AF174" s="12">
        <f>IF(AF175&lt;&gt;""," -R","")</f>
        <v/>
      </c>
      <c r="AH174" s="12">
        <f>IF(AH175&lt;&gt;""," -R","")</f>
        <v/>
      </c>
      <c r="AJ174" s="12">
        <f>IF(AJ175&lt;&gt;""," -R","")</f>
        <v/>
      </c>
      <c r="AL174" s="12">
        <f>IF(AL175&lt;&gt;""," -R","")</f>
        <v/>
      </c>
      <c r="AN174" s="12">
        <f>IF(AN175&lt;&gt;""," -R","")</f>
        <v/>
      </c>
      <c r="AP174" s="12">
        <f>IF(AP175&lt;&gt;""," -R","")</f>
        <v/>
      </c>
      <c r="AR174" s="12">
        <f>IF(AR175&lt;&gt;""," -R","")</f>
        <v/>
      </c>
      <c r="AT174" s="12">
        <f>IF(AT175&lt;&gt;""," -R","")</f>
        <v/>
      </c>
      <c r="AV174" s="12">
        <f>IF(AV175&lt;&gt;""," -R","")</f>
        <v/>
      </c>
      <c r="AX174" s="12">
        <f>IF(AX175&lt;&gt;""," -R","")</f>
        <v/>
      </c>
      <c r="AZ174" s="12">
        <f>IF(AZ175&lt;&gt;""," -R","")</f>
        <v/>
      </c>
      <c r="BB174" s="12">
        <f>IF(BB175&lt;&gt;""," -R","")</f>
        <v/>
      </c>
      <c r="BD174" s="12">
        <f>IF(BD175&lt;&gt;""," -R","")</f>
        <v/>
      </c>
      <c r="BF174" s="12">
        <f>IF(BF175&lt;&gt;""," -R","")</f>
        <v/>
      </c>
      <c r="BH174" s="12">
        <f>IF(BH175&lt;&gt;""," -R","")</f>
        <v/>
      </c>
      <c r="BJ174" s="12">
        <f>IF(BJ175&lt;&gt;""," -R","")</f>
        <v/>
      </c>
    </row>
    <row r="175">
      <c r="M175" s="12" t="n">
        <v>1.85</v>
      </c>
      <c r="N175" s="12">
        <f>IFERROR(VLOOKUP(M175,'CRUCE RIESGOS'!$C$10:$D$149,2,FALSE),"")</f>
        <v/>
      </c>
      <c r="O175" s="12" t="n">
        <v>2.85000000000002</v>
      </c>
      <c r="P175" s="12">
        <f>IFERROR(VLOOKUP(O175,'CRUCE RIESGOS'!$C$10:$D$149,2,FALSE),"")</f>
        <v/>
      </c>
      <c r="Q175" s="12" t="n">
        <v>3.85000000000004</v>
      </c>
      <c r="R175" s="12">
        <f>IFERROR(VLOOKUP(Q175,'CRUCE RIESGOS'!$C$10:$D$149,2,FALSE),"")</f>
        <v/>
      </c>
      <c r="S175" s="12" t="n">
        <v>4.85000000000006</v>
      </c>
      <c r="T175" s="12">
        <f>IFERROR(VLOOKUP(S175,'CRUCE RIESGOS'!$C$10:$D$149,2,FALSE),"")</f>
        <v/>
      </c>
      <c r="U175" s="12" t="n">
        <v>5.85000000000008</v>
      </c>
      <c r="V175" s="12">
        <f>IFERROR(VLOOKUP(U175,'CRUCE RIESGOS'!$C$10:$D$149,2,FALSE),"")</f>
        <v/>
      </c>
      <c r="W175" s="12" t="n">
        <v>6.8500000000001</v>
      </c>
      <c r="X175" s="12">
        <f>IFERROR(VLOOKUP(W175,'CRUCE RIESGOS'!$C$10:$D$149,2,FALSE),"")</f>
        <v/>
      </c>
      <c r="Y175" s="12" t="n">
        <v>7.85000000000012</v>
      </c>
      <c r="Z175" s="12">
        <f>IFERROR(VLOOKUP(Y175,'CRUCE RIESGOS'!$C$10:$D$149,2,FALSE),"")</f>
        <v/>
      </c>
      <c r="AA175" s="12" t="n">
        <v>8.85000000000014</v>
      </c>
      <c r="AB175" s="12">
        <f>IFERROR(VLOOKUP(AA175,'CRUCE RIESGOS'!$C$10:$D$149,2,FALSE),"")</f>
        <v/>
      </c>
      <c r="AC175" s="12" t="n">
        <v>9.85000000000016</v>
      </c>
      <c r="AD175" s="12">
        <f>IFERROR(VLOOKUP(AC175,'CRUCE RIESGOS'!$C$10:$D$149,2,FALSE),"")</f>
        <v/>
      </c>
      <c r="AE175" s="12" t="n">
        <v>10.8500000000002</v>
      </c>
      <c r="AF175" s="12">
        <f>IFERROR(VLOOKUP(AE175,'CRUCE RIESGOS'!$C$10:$D$149,2,FALSE),"")</f>
        <v/>
      </c>
      <c r="AG175" s="12" t="n">
        <v>11.8500000000002</v>
      </c>
      <c r="AH175" s="12">
        <f>IFERROR(VLOOKUP(AG175,'CRUCE RIESGOS'!$C$10:$D$149,2,FALSE),"")</f>
        <v/>
      </c>
      <c r="AI175" s="12" t="n">
        <v>12.8500000000002</v>
      </c>
      <c r="AJ175" s="12">
        <f>IFERROR(VLOOKUP(AI175,'CRUCE RIESGOS'!$C$10:$D$149,2,FALSE),"")</f>
        <v/>
      </c>
      <c r="AK175" s="12" t="n">
        <v>13.8500000000002</v>
      </c>
      <c r="AL175" s="12">
        <f>IFERROR(VLOOKUP(AK175,'CRUCE RIESGOS'!$C$10:$D$149,2,FALSE),"")</f>
        <v/>
      </c>
      <c r="AM175" s="12" t="n">
        <v>14.8500000000003</v>
      </c>
      <c r="AN175" s="12">
        <f>IFERROR(VLOOKUP(AM175,'CRUCE RIESGOS'!$C$10:$D$149,2,FALSE),"")</f>
        <v/>
      </c>
      <c r="AO175" s="12" t="n">
        <v>15.8500000000003</v>
      </c>
      <c r="AP175" s="12">
        <f>IFERROR(VLOOKUP(AO175,'CRUCE RIESGOS'!$C$10:$D$149,2,FALSE),"")</f>
        <v/>
      </c>
      <c r="AQ175" s="12" t="n">
        <v>16.8500000000003</v>
      </c>
      <c r="AR175" s="12">
        <f>IFERROR(VLOOKUP(AQ175,'CRUCE RIESGOS'!$C$10:$D$149,2,FALSE),"")</f>
        <v/>
      </c>
      <c r="AS175" s="12" t="n">
        <v>17.8500000000003</v>
      </c>
      <c r="AT175" s="12">
        <f>IFERROR(VLOOKUP(AS175,'CRUCE RIESGOS'!$C$10:$D$149,2,FALSE),"")</f>
        <v/>
      </c>
      <c r="AU175" s="12" t="n">
        <v>18.8500000000003</v>
      </c>
      <c r="AV175" s="12">
        <f>IFERROR(VLOOKUP(AU175,'CRUCE RIESGOS'!$C$10:$D$149,2,FALSE),"")</f>
        <v/>
      </c>
      <c r="AW175" s="12" t="n">
        <v>19.8500000000004</v>
      </c>
      <c r="AX175" s="12">
        <f>IFERROR(VLOOKUP(AW175,'CRUCE RIESGOS'!$C$10:$D$149,2,FALSE),"")</f>
        <v/>
      </c>
      <c r="AY175" s="12" t="n">
        <v>20.8500000000004</v>
      </c>
      <c r="AZ175" s="12">
        <f>IFERROR(VLOOKUP(AY175,'CRUCE RIESGOS'!$C$10:$D$149,2,FALSE),"")</f>
        <v/>
      </c>
      <c r="BA175" s="12" t="n">
        <v>21.8500000000004</v>
      </c>
      <c r="BB175" s="12">
        <f>IFERROR(VLOOKUP(BA175,'CRUCE RIESGOS'!$C$10:$D$149,2,FALSE),"")</f>
        <v/>
      </c>
      <c r="BC175" s="12" t="n">
        <v>22.8500000000004</v>
      </c>
      <c r="BD175" s="12">
        <f>IFERROR(VLOOKUP(BC175,'CRUCE RIESGOS'!$C$10:$D$149,2,FALSE),"")</f>
        <v/>
      </c>
      <c r="BE175" s="12" t="n">
        <v>23.8500000000004</v>
      </c>
      <c r="BF175" s="12">
        <f>IFERROR(VLOOKUP(BE175,'CRUCE RIESGOS'!$C$10:$D$149,2,FALSE),"")</f>
        <v/>
      </c>
      <c r="BG175" s="12" t="n">
        <v>24.8500000000005</v>
      </c>
      <c r="BH175" s="12">
        <f>IFERROR(VLOOKUP(BG175,'CRUCE RIESGOS'!$C$10:$D$149,2,FALSE),"")</f>
        <v/>
      </c>
      <c r="BI175" s="12" t="n">
        <v>25.8500000000005</v>
      </c>
      <c r="BJ175" s="12">
        <f>IFERROR(VLOOKUP(BI175,'CRUCE RIESGOS'!$C$10:$D$149,2,FALSE),"")</f>
        <v/>
      </c>
    </row>
    <row r="176">
      <c r="N176" s="12">
        <f>IF(N177&lt;&gt;""," -R","")</f>
        <v/>
      </c>
      <c r="P176" s="12">
        <f>IF(P177&lt;&gt;""," -R","")</f>
        <v/>
      </c>
      <c r="R176" s="12">
        <f>IF(R177&lt;&gt;""," -R","")</f>
        <v/>
      </c>
      <c r="T176" s="12">
        <f>IF(T177&lt;&gt;""," -R","")</f>
        <v/>
      </c>
      <c r="V176" s="12">
        <f>IF(V177&lt;&gt;""," -R","")</f>
        <v/>
      </c>
      <c r="X176" s="12">
        <f>IF(X177&lt;&gt;""," -R","")</f>
        <v/>
      </c>
      <c r="Z176" s="12">
        <f>IF(Z177&lt;&gt;""," -R","")</f>
        <v/>
      </c>
      <c r="AB176" s="12">
        <f>IF(AB177&lt;&gt;""," -R","")</f>
        <v/>
      </c>
      <c r="AD176" s="12">
        <f>IF(AD177&lt;&gt;""," -R","")</f>
        <v/>
      </c>
      <c r="AF176" s="12">
        <f>IF(AF177&lt;&gt;""," -R","")</f>
        <v/>
      </c>
      <c r="AH176" s="12">
        <f>IF(AH177&lt;&gt;""," -R","")</f>
        <v/>
      </c>
      <c r="AJ176" s="12">
        <f>IF(AJ177&lt;&gt;""," -R","")</f>
        <v/>
      </c>
      <c r="AL176" s="12">
        <f>IF(AL177&lt;&gt;""," -R","")</f>
        <v/>
      </c>
      <c r="AN176" s="12">
        <f>IF(AN177&lt;&gt;""," -R","")</f>
        <v/>
      </c>
      <c r="AP176" s="12">
        <f>IF(AP177&lt;&gt;""," -R","")</f>
        <v/>
      </c>
      <c r="AR176" s="12">
        <f>IF(AR177&lt;&gt;""," -R","")</f>
        <v/>
      </c>
      <c r="AT176" s="12">
        <f>IF(AT177&lt;&gt;""," -R","")</f>
        <v/>
      </c>
      <c r="AV176" s="12">
        <f>IF(AV177&lt;&gt;""," -R","")</f>
        <v/>
      </c>
      <c r="AX176" s="12">
        <f>IF(AX177&lt;&gt;""," -R","")</f>
        <v/>
      </c>
      <c r="AZ176" s="12">
        <f>IF(AZ177&lt;&gt;""," -R","")</f>
        <v/>
      </c>
      <c r="BB176" s="12">
        <f>IF(BB177&lt;&gt;""," -R","")</f>
        <v/>
      </c>
      <c r="BD176" s="12">
        <f>IF(BD177&lt;&gt;""," -R","")</f>
        <v/>
      </c>
      <c r="BF176" s="12">
        <f>IF(BF177&lt;&gt;""," -R","")</f>
        <v/>
      </c>
      <c r="BH176" s="12">
        <f>IF(BH177&lt;&gt;""," -R","")</f>
        <v/>
      </c>
      <c r="BJ176" s="12">
        <f>IF(BJ177&lt;&gt;""," -R","")</f>
        <v/>
      </c>
    </row>
    <row r="177">
      <c r="M177" s="12" t="n">
        <v>1.86</v>
      </c>
      <c r="N177" s="12">
        <f>IFERROR(VLOOKUP(M177,'CRUCE RIESGOS'!$C$10:$D$149,2,FALSE),"")</f>
        <v/>
      </c>
      <c r="O177" s="12" t="n">
        <v>2.86000000000002</v>
      </c>
      <c r="P177" s="12">
        <f>IFERROR(VLOOKUP(O177,'CRUCE RIESGOS'!$C$10:$D$149,2,FALSE),"")</f>
        <v/>
      </c>
      <c r="Q177" s="12" t="n">
        <v>3.86000000000004</v>
      </c>
      <c r="R177" s="12">
        <f>IFERROR(VLOOKUP(Q177,'CRUCE RIESGOS'!$C$10:$D$149,2,FALSE),"")</f>
        <v/>
      </c>
      <c r="S177" s="12" t="n">
        <v>4.86000000000006</v>
      </c>
      <c r="T177" s="12">
        <f>IFERROR(VLOOKUP(S177,'CRUCE RIESGOS'!$C$10:$D$149,2,FALSE),"")</f>
        <v/>
      </c>
      <c r="U177" s="12" t="n">
        <v>5.86000000000008</v>
      </c>
      <c r="V177" s="12">
        <f>IFERROR(VLOOKUP(U177,'CRUCE RIESGOS'!$C$10:$D$149,2,FALSE),"")</f>
        <v/>
      </c>
      <c r="W177" s="12" t="n">
        <v>6.8600000000001</v>
      </c>
      <c r="X177" s="12">
        <f>IFERROR(VLOOKUP(W177,'CRUCE RIESGOS'!$C$10:$D$149,2,FALSE),"")</f>
        <v/>
      </c>
      <c r="Y177" s="12" t="n">
        <v>7.86000000000012</v>
      </c>
      <c r="Z177" s="12">
        <f>IFERROR(VLOOKUP(Y177,'CRUCE RIESGOS'!$C$10:$D$149,2,FALSE),"")</f>
        <v/>
      </c>
      <c r="AA177" s="12" t="n">
        <v>8.86000000000014</v>
      </c>
      <c r="AB177" s="12">
        <f>IFERROR(VLOOKUP(AA177,'CRUCE RIESGOS'!$C$10:$D$149,2,FALSE),"")</f>
        <v/>
      </c>
      <c r="AC177" s="12" t="n">
        <v>9.860000000000159</v>
      </c>
      <c r="AD177" s="12">
        <f>IFERROR(VLOOKUP(AC177,'CRUCE RIESGOS'!$C$10:$D$149,2,FALSE),"")</f>
        <v/>
      </c>
      <c r="AE177" s="12" t="n">
        <v>10.8600000000002</v>
      </c>
      <c r="AF177" s="12">
        <f>IFERROR(VLOOKUP(AE177,'CRUCE RIESGOS'!$C$10:$D$149,2,FALSE),"")</f>
        <v/>
      </c>
      <c r="AG177" s="12" t="n">
        <v>11.8600000000002</v>
      </c>
      <c r="AH177" s="12">
        <f>IFERROR(VLOOKUP(AG177,'CRUCE RIESGOS'!$C$10:$D$149,2,FALSE),"")</f>
        <v/>
      </c>
      <c r="AI177" s="12" t="n">
        <v>12.8600000000002</v>
      </c>
      <c r="AJ177" s="12">
        <f>IFERROR(VLOOKUP(AI177,'CRUCE RIESGOS'!$C$10:$D$149,2,FALSE),"")</f>
        <v/>
      </c>
      <c r="AK177" s="12" t="n">
        <v>13.8600000000002</v>
      </c>
      <c r="AL177" s="12">
        <f>IFERROR(VLOOKUP(AK177,'CRUCE RIESGOS'!$C$10:$D$149,2,FALSE),"")</f>
        <v/>
      </c>
      <c r="AM177" s="12" t="n">
        <v>14.8600000000003</v>
      </c>
      <c r="AN177" s="12">
        <f>IFERROR(VLOOKUP(AM177,'CRUCE RIESGOS'!$C$10:$D$149,2,FALSE),"")</f>
        <v/>
      </c>
      <c r="AO177" s="12" t="n">
        <v>15.8600000000003</v>
      </c>
      <c r="AP177" s="12">
        <f>IFERROR(VLOOKUP(AO177,'CRUCE RIESGOS'!$C$10:$D$149,2,FALSE),"")</f>
        <v/>
      </c>
      <c r="AQ177" s="12" t="n">
        <v>16.8600000000003</v>
      </c>
      <c r="AR177" s="12">
        <f>IFERROR(VLOOKUP(AQ177,'CRUCE RIESGOS'!$C$10:$D$149,2,FALSE),"")</f>
        <v/>
      </c>
      <c r="AS177" s="12" t="n">
        <v>17.8600000000003</v>
      </c>
      <c r="AT177" s="12">
        <f>IFERROR(VLOOKUP(AS177,'CRUCE RIESGOS'!$C$10:$D$149,2,FALSE),"")</f>
        <v/>
      </c>
      <c r="AU177" s="12" t="n">
        <v>18.8600000000003</v>
      </c>
      <c r="AV177" s="12">
        <f>IFERROR(VLOOKUP(AU177,'CRUCE RIESGOS'!$C$10:$D$149,2,FALSE),"")</f>
        <v/>
      </c>
      <c r="AW177" s="12" t="n">
        <v>19.8600000000004</v>
      </c>
      <c r="AX177" s="12">
        <f>IFERROR(VLOOKUP(AW177,'CRUCE RIESGOS'!$C$10:$D$149,2,FALSE),"")</f>
        <v/>
      </c>
      <c r="AY177" s="12" t="n">
        <v>20.8600000000004</v>
      </c>
      <c r="AZ177" s="12">
        <f>IFERROR(VLOOKUP(AY177,'CRUCE RIESGOS'!$C$10:$D$149,2,FALSE),"")</f>
        <v/>
      </c>
      <c r="BA177" s="12" t="n">
        <v>21.8600000000004</v>
      </c>
      <c r="BB177" s="12">
        <f>IFERROR(VLOOKUP(BA177,'CRUCE RIESGOS'!$C$10:$D$149,2,FALSE),"")</f>
        <v/>
      </c>
      <c r="BC177" s="12" t="n">
        <v>22.8600000000004</v>
      </c>
      <c r="BD177" s="12">
        <f>IFERROR(VLOOKUP(BC177,'CRUCE RIESGOS'!$C$10:$D$149,2,FALSE),"")</f>
        <v/>
      </c>
      <c r="BE177" s="12" t="n">
        <v>23.8600000000004</v>
      </c>
      <c r="BF177" s="12">
        <f>IFERROR(VLOOKUP(BE177,'CRUCE RIESGOS'!$C$10:$D$149,2,FALSE),"")</f>
        <v/>
      </c>
      <c r="BG177" s="12" t="n">
        <v>24.8600000000005</v>
      </c>
      <c r="BH177" s="12">
        <f>IFERROR(VLOOKUP(BG177,'CRUCE RIESGOS'!$C$10:$D$149,2,FALSE),"")</f>
        <v/>
      </c>
      <c r="BI177" s="12" t="n">
        <v>25.8600000000005</v>
      </c>
      <c r="BJ177" s="12">
        <f>IFERROR(VLOOKUP(BI177,'CRUCE RIESGOS'!$C$10:$D$149,2,FALSE),"")</f>
        <v/>
      </c>
    </row>
    <row r="178">
      <c r="N178" s="12">
        <f>IF(N179&lt;&gt;""," -R","")</f>
        <v/>
      </c>
      <c r="P178" s="12">
        <f>IF(P179&lt;&gt;""," -R","")</f>
        <v/>
      </c>
      <c r="R178" s="12">
        <f>IF(R179&lt;&gt;""," -R","")</f>
        <v/>
      </c>
      <c r="T178" s="12">
        <f>IF(T179&lt;&gt;""," -R","")</f>
        <v/>
      </c>
      <c r="V178" s="12">
        <f>IF(V179&lt;&gt;""," -R","")</f>
        <v/>
      </c>
      <c r="X178" s="12">
        <f>IF(X179&lt;&gt;""," -R","")</f>
        <v/>
      </c>
      <c r="Z178" s="12">
        <f>IF(Z179&lt;&gt;""," -R","")</f>
        <v/>
      </c>
      <c r="AB178" s="12">
        <f>IF(AB179&lt;&gt;""," -R","")</f>
        <v/>
      </c>
      <c r="AD178" s="12">
        <f>IF(AD179&lt;&gt;""," -R","")</f>
        <v/>
      </c>
      <c r="AF178" s="12">
        <f>IF(AF179&lt;&gt;""," -R","")</f>
        <v/>
      </c>
      <c r="AH178" s="12">
        <f>IF(AH179&lt;&gt;""," -R","")</f>
        <v/>
      </c>
      <c r="AJ178" s="12">
        <f>IF(AJ179&lt;&gt;""," -R","")</f>
        <v/>
      </c>
      <c r="AL178" s="12">
        <f>IF(AL179&lt;&gt;""," -R","")</f>
        <v/>
      </c>
      <c r="AN178" s="12">
        <f>IF(AN179&lt;&gt;""," -R","")</f>
        <v/>
      </c>
      <c r="AP178" s="12">
        <f>IF(AP179&lt;&gt;""," -R","")</f>
        <v/>
      </c>
      <c r="AR178" s="12">
        <f>IF(AR179&lt;&gt;""," -R","")</f>
        <v/>
      </c>
      <c r="AT178" s="12">
        <f>IF(AT179&lt;&gt;""," -R","")</f>
        <v/>
      </c>
      <c r="AV178" s="12">
        <f>IF(AV179&lt;&gt;""," -R","")</f>
        <v/>
      </c>
      <c r="AX178" s="12">
        <f>IF(AX179&lt;&gt;""," -R","")</f>
        <v/>
      </c>
      <c r="AZ178" s="12">
        <f>IF(AZ179&lt;&gt;""," -R","")</f>
        <v/>
      </c>
      <c r="BB178" s="12">
        <f>IF(BB179&lt;&gt;""," -R","")</f>
        <v/>
      </c>
      <c r="BD178" s="12">
        <f>IF(BD179&lt;&gt;""," -R","")</f>
        <v/>
      </c>
      <c r="BF178" s="12">
        <f>IF(BF179&lt;&gt;""," -R","")</f>
        <v/>
      </c>
      <c r="BH178" s="12">
        <f>IF(BH179&lt;&gt;""," -R","")</f>
        <v/>
      </c>
      <c r="BJ178" s="12">
        <f>IF(BJ179&lt;&gt;""," -R","")</f>
        <v/>
      </c>
    </row>
    <row r="179">
      <c r="M179" s="12" t="n">
        <v>1.87</v>
      </c>
      <c r="N179" s="12">
        <f>IFERROR(VLOOKUP(M179,'CRUCE RIESGOS'!$C$10:$D$149,2,FALSE),"")</f>
        <v/>
      </c>
      <c r="O179" s="12" t="n">
        <v>2.87000000000002</v>
      </c>
      <c r="P179" s="12">
        <f>IFERROR(VLOOKUP(O179,'CRUCE RIESGOS'!$C$10:$D$149,2,FALSE),"")</f>
        <v/>
      </c>
      <c r="Q179" s="12" t="n">
        <v>3.87000000000004</v>
      </c>
      <c r="R179" s="12">
        <f>IFERROR(VLOOKUP(Q179,'CRUCE RIESGOS'!$C$10:$D$149,2,FALSE),"")</f>
        <v/>
      </c>
      <c r="S179" s="12" t="n">
        <v>4.87000000000006</v>
      </c>
      <c r="T179" s="12">
        <f>IFERROR(VLOOKUP(S179,'CRUCE RIESGOS'!$C$10:$D$149,2,FALSE),"")</f>
        <v/>
      </c>
      <c r="U179" s="12" t="n">
        <v>5.87000000000008</v>
      </c>
      <c r="V179" s="12">
        <f>IFERROR(VLOOKUP(U179,'CRUCE RIESGOS'!$C$10:$D$149,2,FALSE),"")</f>
        <v/>
      </c>
      <c r="W179" s="12" t="n">
        <v>6.8700000000001</v>
      </c>
      <c r="X179" s="12">
        <f>IFERROR(VLOOKUP(W179,'CRUCE RIESGOS'!$C$10:$D$149,2,FALSE),"")</f>
        <v/>
      </c>
      <c r="Y179" s="12" t="n">
        <v>7.87000000000012</v>
      </c>
      <c r="Z179" s="12">
        <f>IFERROR(VLOOKUP(Y179,'CRUCE RIESGOS'!$C$10:$D$149,2,FALSE),"")</f>
        <v/>
      </c>
      <c r="AA179" s="12" t="n">
        <v>8.87000000000014</v>
      </c>
      <c r="AB179" s="12">
        <f>IFERROR(VLOOKUP(AA179,'CRUCE RIESGOS'!$C$10:$D$149,2,FALSE),"")</f>
        <v/>
      </c>
      <c r="AC179" s="12" t="n">
        <v>9.870000000000161</v>
      </c>
      <c r="AD179" s="12">
        <f>IFERROR(VLOOKUP(AC179,'CRUCE RIESGOS'!$C$10:$D$149,2,FALSE),"")</f>
        <v/>
      </c>
      <c r="AE179" s="12" t="n">
        <v>10.8700000000002</v>
      </c>
      <c r="AF179" s="12">
        <f>IFERROR(VLOOKUP(AE179,'CRUCE RIESGOS'!$C$10:$D$149,2,FALSE),"")</f>
        <v/>
      </c>
      <c r="AG179" s="12" t="n">
        <v>11.8700000000002</v>
      </c>
      <c r="AH179" s="12">
        <f>IFERROR(VLOOKUP(AG179,'CRUCE RIESGOS'!$C$10:$D$149,2,FALSE),"")</f>
        <v/>
      </c>
      <c r="AI179" s="12" t="n">
        <v>12.8700000000002</v>
      </c>
      <c r="AJ179" s="12">
        <f>IFERROR(VLOOKUP(AI179,'CRUCE RIESGOS'!$C$10:$D$149,2,FALSE),"")</f>
        <v/>
      </c>
      <c r="AK179" s="12" t="n">
        <v>13.8700000000002</v>
      </c>
      <c r="AL179" s="12">
        <f>IFERROR(VLOOKUP(AK179,'CRUCE RIESGOS'!$C$10:$D$149,2,FALSE),"")</f>
        <v/>
      </c>
      <c r="AM179" s="12" t="n">
        <v>14.8700000000003</v>
      </c>
      <c r="AN179" s="12">
        <f>IFERROR(VLOOKUP(AM179,'CRUCE RIESGOS'!$C$10:$D$149,2,FALSE),"")</f>
        <v/>
      </c>
      <c r="AO179" s="12" t="n">
        <v>15.8700000000003</v>
      </c>
      <c r="AP179" s="12">
        <f>IFERROR(VLOOKUP(AO179,'CRUCE RIESGOS'!$C$10:$D$149,2,FALSE),"")</f>
        <v/>
      </c>
      <c r="AQ179" s="12" t="n">
        <v>16.8700000000003</v>
      </c>
      <c r="AR179" s="12">
        <f>IFERROR(VLOOKUP(AQ179,'CRUCE RIESGOS'!$C$10:$D$149,2,FALSE),"")</f>
        <v/>
      </c>
      <c r="AS179" s="12" t="n">
        <v>17.8700000000003</v>
      </c>
      <c r="AT179" s="12">
        <f>IFERROR(VLOOKUP(AS179,'CRUCE RIESGOS'!$C$10:$D$149,2,FALSE),"")</f>
        <v/>
      </c>
      <c r="AU179" s="12" t="n">
        <v>18.8700000000003</v>
      </c>
      <c r="AV179" s="12">
        <f>IFERROR(VLOOKUP(AU179,'CRUCE RIESGOS'!$C$10:$D$149,2,FALSE),"")</f>
        <v/>
      </c>
      <c r="AW179" s="12" t="n">
        <v>19.8700000000004</v>
      </c>
      <c r="AX179" s="12">
        <f>IFERROR(VLOOKUP(AW179,'CRUCE RIESGOS'!$C$10:$D$149,2,FALSE),"")</f>
        <v/>
      </c>
      <c r="AY179" s="12" t="n">
        <v>20.8700000000004</v>
      </c>
      <c r="AZ179" s="12">
        <f>IFERROR(VLOOKUP(AY179,'CRUCE RIESGOS'!$C$10:$D$149,2,FALSE),"")</f>
        <v/>
      </c>
      <c r="BA179" s="12" t="n">
        <v>21.8700000000004</v>
      </c>
      <c r="BB179" s="12">
        <f>IFERROR(VLOOKUP(BA179,'CRUCE RIESGOS'!$C$10:$D$149,2,FALSE),"")</f>
        <v/>
      </c>
      <c r="BC179" s="12" t="n">
        <v>22.8700000000004</v>
      </c>
      <c r="BD179" s="12">
        <f>IFERROR(VLOOKUP(BC179,'CRUCE RIESGOS'!$C$10:$D$149,2,FALSE),"")</f>
        <v/>
      </c>
      <c r="BE179" s="12" t="n">
        <v>23.8700000000004</v>
      </c>
      <c r="BF179" s="12">
        <f>IFERROR(VLOOKUP(BE179,'CRUCE RIESGOS'!$C$10:$D$149,2,FALSE),"")</f>
        <v/>
      </c>
      <c r="BG179" s="12" t="n">
        <v>24.8700000000005</v>
      </c>
      <c r="BH179" s="12">
        <f>IFERROR(VLOOKUP(BG179,'CRUCE RIESGOS'!$C$10:$D$149,2,FALSE),"")</f>
        <v/>
      </c>
      <c r="BI179" s="12" t="n">
        <v>25.8700000000005</v>
      </c>
      <c r="BJ179" s="12">
        <f>IFERROR(VLOOKUP(BI179,'CRUCE RIESGOS'!$C$10:$D$149,2,FALSE),"")</f>
        <v/>
      </c>
    </row>
    <row r="180">
      <c r="N180" s="12">
        <f>IF(N181&lt;&gt;""," -R","")</f>
        <v/>
      </c>
      <c r="P180" s="12">
        <f>IF(P181&lt;&gt;""," -R","")</f>
        <v/>
      </c>
      <c r="R180" s="12">
        <f>IF(R181&lt;&gt;""," -R","")</f>
        <v/>
      </c>
      <c r="T180" s="12">
        <f>IF(T181&lt;&gt;""," -R","")</f>
        <v/>
      </c>
      <c r="V180" s="12">
        <f>IF(V181&lt;&gt;""," -R","")</f>
        <v/>
      </c>
      <c r="X180" s="12">
        <f>IF(X181&lt;&gt;""," -R","")</f>
        <v/>
      </c>
      <c r="Z180" s="12">
        <f>IF(Z181&lt;&gt;""," -R","")</f>
        <v/>
      </c>
      <c r="AB180" s="12">
        <f>IF(AB181&lt;&gt;""," -R","")</f>
        <v/>
      </c>
      <c r="AD180" s="12">
        <f>IF(AD181&lt;&gt;""," -R","")</f>
        <v/>
      </c>
      <c r="AF180" s="12">
        <f>IF(AF181&lt;&gt;""," -R","")</f>
        <v/>
      </c>
      <c r="AH180" s="12">
        <f>IF(AH181&lt;&gt;""," -R","")</f>
        <v/>
      </c>
      <c r="AJ180" s="12">
        <f>IF(AJ181&lt;&gt;""," -R","")</f>
        <v/>
      </c>
      <c r="AL180" s="12">
        <f>IF(AL181&lt;&gt;""," -R","")</f>
        <v/>
      </c>
      <c r="AN180" s="12">
        <f>IF(AN181&lt;&gt;""," -R","")</f>
        <v/>
      </c>
      <c r="AP180" s="12">
        <f>IF(AP181&lt;&gt;""," -R","")</f>
        <v/>
      </c>
      <c r="AR180" s="12">
        <f>IF(AR181&lt;&gt;""," -R","")</f>
        <v/>
      </c>
      <c r="AT180" s="12">
        <f>IF(AT181&lt;&gt;""," -R","")</f>
        <v/>
      </c>
      <c r="AV180" s="12">
        <f>IF(AV181&lt;&gt;""," -R","")</f>
        <v/>
      </c>
      <c r="AX180" s="12">
        <f>IF(AX181&lt;&gt;""," -R","")</f>
        <v/>
      </c>
      <c r="AZ180" s="12">
        <f>IF(AZ181&lt;&gt;""," -R","")</f>
        <v/>
      </c>
      <c r="BB180" s="12">
        <f>IF(BB181&lt;&gt;""," -R","")</f>
        <v/>
      </c>
      <c r="BD180" s="12">
        <f>IF(BD181&lt;&gt;""," -R","")</f>
        <v/>
      </c>
      <c r="BF180" s="12">
        <f>IF(BF181&lt;&gt;""," -R","")</f>
        <v/>
      </c>
      <c r="BH180" s="12">
        <f>IF(BH181&lt;&gt;""," -R","")</f>
        <v/>
      </c>
      <c r="BJ180" s="12">
        <f>IF(BJ181&lt;&gt;""," -R","")</f>
        <v/>
      </c>
    </row>
    <row r="181">
      <c r="M181" s="12" t="n">
        <v>1.88</v>
      </c>
      <c r="N181" s="12">
        <f>IFERROR(VLOOKUP(M181,'CRUCE RIESGOS'!$C$10:$D$149,2,FALSE),"")</f>
        <v/>
      </c>
      <c r="O181" s="12" t="n">
        <v>2.88000000000002</v>
      </c>
      <c r="P181" s="12">
        <f>IFERROR(VLOOKUP(O181,'CRUCE RIESGOS'!$C$10:$D$149,2,FALSE),"")</f>
        <v/>
      </c>
      <c r="Q181" s="12" t="n">
        <v>3.88000000000004</v>
      </c>
      <c r="R181" s="12">
        <f>IFERROR(VLOOKUP(Q181,'CRUCE RIESGOS'!$C$10:$D$149,2,FALSE),"")</f>
        <v/>
      </c>
      <c r="S181" s="12" t="n">
        <v>4.88000000000006</v>
      </c>
      <c r="T181" s="12">
        <f>IFERROR(VLOOKUP(S181,'CRUCE RIESGOS'!$C$10:$D$149,2,FALSE),"")</f>
        <v/>
      </c>
      <c r="U181" s="12" t="n">
        <v>5.88000000000008</v>
      </c>
      <c r="V181" s="12">
        <f>IFERROR(VLOOKUP(U181,'CRUCE RIESGOS'!$C$10:$D$149,2,FALSE),"")</f>
        <v/>
      </c>
      <c r="W181" s="12" t="n">
        <v>6.8800000000001</v>
      </c>
      <c r="X181" s="12">
        <f>IFERROR(VLOOKUP(W181,'CRUCE RIESGOS'!$C$10:$D$149,2,FALSE),"")</f>
        <v/>
      </c>
      <c r="Y181" s="12" t="n">
        <v>7.88000000000012</v>
      </c>
      <c r="Z181" s="12">
        <f>IFERROR(VLOOKUP(Y181,'CRUCE RIESGOS'!$C$10:$D$149,2,FALSE),"")</f>
        <v/>
      </c>
      <c r="AA181" s="12" t="n">
        <v>8.880000000000139</v>
      </c>
      <c r="AB181" s="12">
        <f>IFERROR(VLOOKUP(AA181,'CRUCE RIESGOS'!$C$10:$D$149,2,FALSE),"")</f>
        <v/>
      </c>
      <c r="AC181" s="12" t="n">
        <v>9.880000000000161</v>
      </c>
      <c r="AD181" s="12">
        <f>IFERROR(VLOOKUP(AC181,'CRUCE RIESGOS'!$C$10:$D$149,2,FALSE),"")</f>
        <v/>
      </c>
      <c r="AE181" s="12" t="n">
        <v>10.8800000000002</v>
      </c>
      <c r="AF181" s="12">
        <f>IFERROR(VLOOKUP(AE181,'CRUCE RIESGOS'!$C$10:$D$149,2,FALSE),"")</f>
        <v/>
      </c>
      <c r="AG181" s="12" t="n">
        <v>11.8800000000002</v>
      </c>
      <c r="AH181" s="12">
        <f>IFERROR(VLOOKUP(AG181,'CRUCE RIESGOS'!$C$10:$D$149,2,FALSE),"")</f>
        <v/>
      </c>
      <c r="AI181" s="12" t="n">
        <v>12.8800000000002</v>
      </c>
      <c r="AJ181" s="12">
        <f>IFERROR(VLOOKUP(AI181,'CRUCE RIESGOS'!$C$10:$D$149,2,FALSE),"")</f>
        <v/>
      </c>
      <c r="AK181" s="12" t="n">
        <v>13.8800000000002</v>
      </c>
      <c r="AL181" s="12">
        <f>IFERROR(VLOOKUP(AK181,'CRUCE RIESGOS'!$C$10:$D$149,2,FALSE),"")</f>
        <v/>
      </c>
      <c r="AM181" s="12" t="n">
        <v>14.8800000000003</v>
      </c>
      <c r="AN181" s="12">
        <f>IFERROR(VLOOKUP(AM181,'CRUCE RIESGOS'!$C$10:$D$149,2,FALSE),"")</f>
        <v/>
      </c>
      <c r="AO181" s="12" t="n">
        <v>15.8800000000003</v>
      </c>
      <c r="AP181" s="12">
        <f>IFERROR(VLOOKUP(AO181,'CRUCE RIESGOS'!$C$10:$D$149,2,FALSE),"")</f>
        <v/>
      </c>
      <c r="AQ181" s="12" t="n">
        <v>16.8800000000003</v>
      </c>
      <c r="AR181" s="12">
        <f>IFERROR(VLOOKUP(AQ181,'CRUCE RIESGOS'!$C$10:$D$149,2,FALSE),"")</f>
        <v/>
      </c>
      <c r="AS181" s="12" t="n">
        <v>17.8800000000003</v>
      </c>
      <c r="AT181" s="12">
        <f>IFERROR(VLOOKUP(AS181,'CRUCE RIESGOS'!$C$10:$D$149,2,FALSE),"")</f>
        <v/>
      </c>
      <c r="AU181" s="12" t="n">
        <v>18.8800000000003</v>
      </c>
      <c r="AV181" s="12">
        <f>IFERROR(VLOOKUP(AU181,'CRUCE RIESGOS'!$C$10:$D$149,2,FALSE),"")</f>
        <v/>
      </c>
      <c r="AW181" s="12" t="n">
        <v>19.8800000000004</v>
      </c>
      <c r="AX181" s="12">
        <f>IFERROR(VLOOKUP(AW181,'CRUCE RIESGOS'!$C$10:$D$149,2,FALSE),"")</f>
        <v/>
      </c>
      <c r="AY181" s="12" t="n">
        <v>20.8800000000004</v>
      </c>
      <c r="AZ181" s="12">
        <f>IFERROR(VLOOKUP(AY181,'CRUCE RIESGOS'!$C$10:$D$149,2,FALSE),"")</f>
        <v/>
      </c>
      <c r="BA181" s="12" t="n">
        <v>21.8800000000004</v>
      </c>
      <c r="BB181" s="12">
        <f>IFERROR(VLOOKUP(BA181,'CRUCE RIESGOS'!$C$10:$D$149,2,FALSE),"")</f>
        <v/>
      </c>
      <c r="BC181" s="12" t="n">
        <v>22.8800000000004</v>
      </c>
      <c r="BD181" s="12">
        <f>IFERROR(VLOOKUP(BC181,'CRUCE RIESGOS'!$C$10:$D$149,2,FALSE),"")</f>
        <v/>
      </c>
      <c r="BE181" s="12" t="n">
        <v>23.8800000000004</v>
      </c>
      <c r="BF181" s="12">
        <f>IFERROR(VLOOKUP(BE181,'CRUCE RIESGOS'!$C$10:$D$149,2,FALSE),"")</f>
        <v/>
      </c>
      <c r="BG181" s="12" t="n">
        <v>24.8800000000005</v>
      </c>
      <c r="BH181" s="12">
        <f>IFERROR(VLOOKUP(BG181,'CRUCE RIESGOS'!$C$10:$D$149,2,FALSE),"")</f>
        <v/>
      </c>
      <c r="BI181" s="12" t="n">
        <v>25.8800000000005</v>
      </c>
      <c r="BJ181" s="12">
        <f>IFERROR(VLOOKUP(BI181,'CRUCE RIESGOS'!$C$10:$D$149,2,FALSE),"")</f>
        <v/>
      </c>
    </row>
    <row r="182">
      <c r="N182" s="12">
        <f>IF(N183&lt;&gt;""," -R","")</f>
        <v/>
      </c>
      <c r="P182" s="12">
        <f>IF(P183&lt;&gt;""," -R","")</f>
        <v/>
      </c>
      <c r="R182" s="12">
        <f>IF(R183&lt;&gt;""," -R","")</f>
        <v/>
      </c>
      <c r="T182" s="12">
        <f>IF(T183&lt;&gt;""," -R","")</f>
        <v/>
      </c>
      <c r="V182" s="12">
        <f>IF(V183&lt;&gt;""," -R","")</f>
        <v/>
      </c>
      <c r="X182" s="12">
        <f>IF(X183&lt;&gt;""," -R","")</f>
        <v/>
      </c>
      <c r="Z182" s="12">
        <f>IF(Z183&lt;&gt;""," -R","")</f>
        <v/>
      </c>
      <c r="AB182" s="12">
        <f>IF(AB183&lt;&gt;""," -R","")</f>
        <v/>
      </c>
      <c r="AD182" s="12">
        <f>IF(AD183&lt;&gt;""," -R","")</f>
        <v/>
      </c>
      <c r="AF182" s="12">
        <f>IF(AF183&lt;&gt;""," -R","")</f>
        <v/>
      </c>
      <c r="AH182" s="12">
        <f>IF(AH183&lt;&gt;""," -R","")</f>
        <v/>
      </c>
      <c r="AJ182" s="12">
        <f>IF(AJ183&lt;&gt;""," -R","")</f>
        <v/>
      </c>
      <c r="AL182" s="12">
        <f>IF(AL183&lt;&gt;""," -R","")</f>
        <v/>
      </c>
      <c r="AN182" s="12">
        <f>IF(AN183&lt;&gt;""," -R","")</f>
        <v/>
      </c>
      <c r="AP182" s="12">
        <f>IF(AP183&lt;&gt;""," -R","")</f>
        <v/>
      </c>
      <c r="AR182" s="12">
        <f>IF(AR183&lt;&gt;""," -R","")</f>
        <v/>
      </c>
      <c r="AT182" s="12">
        <f>IF(AT183&lt;&gt;""," -R","")</f>
        <v/>
      </c>
      <c r="AV182" s="12">
        <f>IF(AV183&lt;&gt;""," -R","")</f>
        <v/>
      </c>
      <c r="AX182" s="12">
        <f>IF(AX183&lt;&gt;""," -R","")</f>
        <v/>
      </c>
      <c r="AZ182" s="12">
        <f>IF(AZ183&lt;&gt;""," -R","")</f>
        <v/>
      </c>
      <c r="BB182" s="12">
        <f>IF(BB183&lt;&gt;""," -R","")</f>
        <v/>
      </c>
      <c r="BD182" s="12">
        <f>IF(BD183&lt;&gt;""," -R","")</f>
        <v/>
      </c>
      <c r="BF182" s="12">
        <f>IF(BF183&lt;&gt;""," -R","")</f>
        <v/>
      </c>
      <c r="BH182" s="12">
        <f>IF(BH183&lt;&gt;""," -R","")</f>
        <v/>
      </c>
      <c r="BJ182" s="12">
        <f>IF(BJ183&lt;&gt;""," -R","")</f>
        <v/>
      </c>
    </row>
    <row r="183">
      <c r="M183" s="12" t="n">
        <v>1.89</v>
      </c>
      <c r="N183" s="12">
        <f>IFERROR(VLOOKUP(M183,'CRUCE RIESGOS'!$C$10:$D$149,2,FALSE),"")</f>
        <v/>
      </c>
      <c r="O183" s="12" t="n">
        <v>2.89000000000002</v>
      </c>
      <c r="P183" s="12">
        <f>IFERROR(VLOOKUP(O183,'CRUCE RIESGOS'!$C$10:$D$149,2,FALSE),"")</f>
        <v/>
      </c>
      <c r="Q183" s="12" t="n">
        <v>3.89000000000004</v>
      </c>
      <c r="R183" s="12">
        <f>IFERROR(VLOOKUP(Q183,'CRUCE RIESGOS'!$C$10:$D$149,2,FALSE),"")</f>
        <v/>
      </c>
      <c r="S183" s="12" t="n">
        <v>4.89000000000006</v>
      </c>
      <c r="T183" s="12">
        <f>IFERROR(VLOOKUP(S183,'CRUCE RIESGOS'!$C$10:$D$149,2,FALSE),"")</f>
        <v/>
      </c>
      <c r="U183" s="12" t="n">
        <v>5.89000000000008</v>
      </c>
      <c r="V183" s="12">
        <f>IFERROR(VLOOKUP(U183,'CRUCE RIESGOS'!$C$10:$D$149,2,FALSE),"")</f>
        <v/>
      </c>
      <c r="W183" s="12" t="n">
        <v>6.8900000000001</v>
      </c>
      <c r="X183" s="12">
        <f>IFERROR(VLOOKUP(W183,'CRUCE RIESGOS'!$C$10:$D$149,2,FALSE),"")</f>
        <v/>
      </c>
      <c r="Y183" s="12" t="n">
        <v>7.89000000000012</v>
      </c>
      <c r="Z183" s="12">
        <f>IFERROR(VLOOKUP(Y183,'CRUCE RIESGOS'!$C$10:$D$149,2,FALSE),"")</f>
        <v/>
      </c>
      <c r="AA183" s="12" t="n">
        <v>8.890000000000139</v>
      </c>
      <c r="AB183" s="12">
        <f>IFERROR(VLOOKUP(AA183,'CRUCE RIESGOS'!$C$10:$D$149,2,FALSE),"")</f>
        <v/>
      </c>
      <c r="AC183" s="12" t="n">
        <v>9.89000000000016</v>
      </c>
      <c r="AD183" s="12">
        <f>IFERROR(VLOOKUP(AC183,'CRUCE RIESGOS'!$C$10:$D$149,2,FALSE),"")</f>
        <v/>
      </c>
      <c r="AE183" s="12" t="n">
        <v>10.8900000000002</v>
      </c>
      <c r="AF183" s="12">
        <f>IFERROR(VLOOKUP(AE183,'CRUCE RIESGOS'!$C$10:$D$149,2,FALSE),"")</f>
        <v/>
      </c>
      <c r="AG183" s="12" t="n">
        <v>11.8900000000002</v>
      </c>
      <c r="AH183" s="12">
        <f>IFERROR(VLOOKUP(AG183,'CRUCE RIESGOS'!$C$10:$D$149,2,FALSE),"")</f>
        <v/>
      </c>
      <c r="AI183" s="12" t="n">
        <v>12.8900000000002</v>
      </c>
      <c r="AJ183" s="12">
        <f>IFERROR(VLOOKUP(AI183,'CRUCE RIESGOS'!$C$10:$D$149,2,FALSE),"")</f>
        <v/>
      </c>
      <c r="AK183" s="12" t="n">
        <v>13.8900000000002</v>
      </c>
      <c r="AL183" s="12">
        <f>IFERROR(VLOOKUP(AK183,'CRUCE RIESGOS'!$C$10:$D$149,2,FALSE),"")</f>
        <v/>
      </c>
      <c r="AM183" s="12" t="n">
        <v>14.8900000000003</v>
      </c>
      <c r="AN183" s="12">
        <f>IFERROR(VLOOKUP(AM183,'CRUCE RIESGOS'!$C$10:$D$149,2,FALSE),"")</f>
        <v/>
      </c>
      <c r="AO183" s="12" t="n">
        <v>15.8900000000003</v>
      </c>
      <c r="AP183" s="12">
        <f>IFERROR(VLOOKUP(AO183,'CRUCE RIESGOS'!$C$10:$D$149,2,FALSE),"")</f>
        <v/>
      </c>
      <c r="AQ183" s="12" t="n">
        <v>16.8900000000003</v>
      </c>
      <c r="AR183" s="12">
        <f>IFERROR(VLOOKUP(AQ183,'CRUCE RIESGOS'!$C$10:$D$149,2,FALSE),"")</f>
        <v/>
      </c>
      <c r="AS183" s="12" t="n">
        <v>17.8900000000003</v>
      </c>
      <c r="AT183" s="12">
        <f>IFERROR(VLOOKUP(AS183,'CRUCE RIESGOS'!$C$10:$D$149,2,FALSE),"")</f>
        <v/>
      </c>
      <c r="AU183" s="12" t="n">
        <v>18.8900000000003</v>
      </c>
      <c r="AV183" s="12">
        <f>IFERROR(VLOOKUP(AU183,'CRUCE RIESGOS'!$C$10:$D$149,2,FALSE),"")</f>
        <v/>
      </c>
      <c r="AW183" s="12" t="n">
        <v>19.8900000000004</v>
      </c>
      <c r="AX183" s="12">
        <f>IFERROR(VLOOKUP(AW183,'CRUCE RIESGOS'!$C$10:$D$149,2,FALSE),"")</f>
        <v/>
      </c>
      <c r="AY183" s="12" t="n">
        <v>20.8900000000004</v>
      </c>
      <c r="AZ183" s="12">
        <f>IFERROR(VLOOKUP(AY183,'CRUCE RIESGOS'!$C$10:$D$149,2,FALSE),"")</f>
        <v/>
      </c>
      <c r="BA183" s="12" t="n">
        <v>21.8900000000004</v>
      </c>
      <c r="BB183" s="12">
        <f>IFERROR(VLOOKUP(BA183,'CRUCE RIESGOS'!$C$10:$D$149,2,FALSE),"")</f>
        <v/>
      </c>
      <c r="BC183" s="12" t="n">
        <v>22.8900000000004</v>
      </c>
      <c r="BD183" s="12">
        <f>IFERROR(VLOOKUP(BC183,'CRUCE RIESGOS'!$C$10:$D$149,2,FALSE),"")</f>
        <v/>
      </c>
      <c r="BE183" s="12" t="n">
        <v>23.8900000000004</v>
      </c>
      <c r="BF183" s="12">
        <f>IFERROR(VLOOKUP(BE183,'CRUCE RIESGOS'!$C$10:$D$149,2,FALSE),"")</f>
        <v/>
      </c>
      <c r="BG183" s="12" t="n">
        <v>24.8900000000005</v>
      </c>
      <c r="BH183" s="12">
        <f>IFERROR(VLOOKUP(BG183,'CRUCE RIESGOS'!$C$10:$D$149,2,FALSE),"")</f>
        <v/>
      </c>
      <c r="BI183" s="12" t="n">
        <v>25.8900000000005</v>
      </c>
      <c r="BJ183" s="12">
        <f>IFERROR(VLOOKUP(BI183,'CRUCE RIESGOS'!$C$10:$D$149,2,FALSE),"")</f>
        <v/>
      </c>
    </row>
    <row r="184">
      <c r="N184" s="12">
        <f>IF(N185&lt;&gt;""," -R","")</f>
        <v/>
      </c>
      <c r="P184" s="12">
        <f>IF(P185&lt;&gt;""," -R","")</f>
        <v/>
      </c>
      <c r="R184" s="12">
        <f>IF(R185&lt;&gt;""," -R","")</f>
        <v/>
      </c>
      <c r="T184" s="12">
        <f>IF(T185&lt;&gt;""," -R","")</f>
        <v/>
      </c>
      <c r="V184" s="12">
        <f>IF(V185&lt;&gt;""," -R","")</f>
        <v/>
      </c>
      <c r="X184" s="12">
        <f>IF(X185&lt;&gt;""," -R","")</f>
        <v/>
      </c>
      <c r="Z184" s="12">
        <f>IF(Z185&lt;&gt;""," -R","")</f>
        <v/>
      </c>
      <c r="AB184" s="12">
        <f>IF(AB185&lt;&gt;""," -R","")</f>
        <v/>
      </c>
      <c r="AD184" s="12">
        <f>IF(AD185&lt;&gt;""," -R","")</f>
        <v/>
      </c>
      <c r="AF184" s="12">
        <f>IF(AF185&lt;&gt;""," -R","")</f>
        <v/>
      </c>
      <c r="AH184" s="12">
        <f>IF(AH185&lt;&gt;""," -R","")</f>
        <v/>
      </c>
      <c r="AJ184" s="12">
        <f>IF(AJ185&lt;&gt;""," -R","")</f>
        <v/>
      </c>
      <c r="AL184" s="12">
        <f>IF(AL185&lt;&gt;""," -R","")</f>
        <v/>
      </c>
      <c r="AN184" s="12">
        <f>IF(AN185&lt;&gt;""," -R","")</f>
        <v/>
      </c>
      <c r="AP184" s="12">
        <f>IF(AP185&lt;&gt;""," -R","")</f>
        <v/>
      </c>
      <c r="AR184" s="12">
        <f>IF(AR185&lt;&gt;""," -R","")</f>
        <v/>
      </c>
      <c r="AT184" s="12">
        <f>IF(AT185&lt;&gt;""," -R","")</f>
        <v/>
      </c>
      <c r="AV184" s="12">
        <f>IF(AV185&lt;&gt;""," -R","")</f>
        <v/>
      </c>
      <c r="AX184" s="12">
        <f>IF(AX185&lt;&gt;""," -R","")</f>
        <v/>
      </c>
      <c r="AZ184" s="12">
        <f>IF(AZ185&lt;&gt;""," -R","")</f>
        <v/>
      </c>
      <c r="BB184" s="12">
        <f>IF(BB185&lt;&gt;""," -R","")</f>
        <v/>
      </c>
      <c r="BD184" s="12">
        <f>IF(BD185&lt;&gt;""," -R","")</f>
        <v/>
      </c>
      <c r="BF184" s="12">
        <f>IF(BF185&lt;&gt;""," -R","")</f>
        <v/>
      </c>
      <c r="BH184" s="12">
        <f>IF(BH185&lt;&gt;""," -R","")</f>
        <v/>
      </c>
      <c r="BJ184" s="12">
        <f>IF(BJ185&lt;&gt;""," -R","")</f>
        <v/>
      </c>
    </row>
    <row r="185">
      <c r="M185" s="12" t="n">
        <v>1.9</v>
      </c>
      <c r="N185" s="12">
        <f>IFERROR(VLOOKUP(M185,'CRUCE RIESGOS'!$C$10:$D$149,2,FALSE),"")</f>
        <v/>
      </c>
      <c r="O185" s="12" t="n">
        <v>2.90000000000002</v>
      </c>
      <c r="P185" s="12">
        <f>IFERROR(VLOOKUP(O185,'CRUCE RIESGOS'!$C$10:$D$149,2,FALSE),"")</f>
        <v/>
      </c>
      <c r="Q185" s="12" t="n">
        <v>3.90000000000004</v>
      </c>
      <c r="R185" s="12">
        <f>IFERROR(VLOOKUP(Q185,'CRUCE RIESGOS'!$C$10:$D$149,2,FALSE),"")</f>
        <v/>
      </c>
      <c r="S185" s="12" t="n">
        <v>4.90000000000006</v>
      </c>
      <c r="T185" s="12">
        <f>IFERROR(VLOOKUP(S185,'CRUCE RIESGOS'!$C$10:$D$149,2,FALSE),"")</f>
        <v/>
      </c>
      <c r="U185" s="12" t="n">
        <v>5.90000000000008</v>
      </c>
      <c r="V185" s="12">
        <f>IFERROR(VLOOKUP(U185,'CRUCE RIESGOS'!$C$10:$D$149,2,FALSE),"")</f>
        <v/>
      </c>
      <c r="W185" s="12" t="n">
        <v>6.9000000000001</v>
      </c>
      <c r="X185" s="12">
        <f>IFERROR(VLOOKUP(W185,'CRUCE RIESGOS'!$C$10:$D$149,2,FALSE),"")</f>
        <v/>
      </c>
      <c r="Y185" s="12" t="n">
        <v>7.90000000000012</v>
      </c>
      <c r="Z185" s="12">
        <f>IFERROR(VLOOKUP(Y185,'CRUCE RIESGOS'!$C$10:$D$149,2,FALSE),"")</f>
        <v/>
      </c>
      <c r="AA185" s="12" t="n">
        <v>8.900000000000141</v>
      </c>
      <c r="AB185" s="12">
        <f>IFERROR(VLOOKUP(AA185,'CRUCE RIESGOS'!$C$10:$D$149,2,FALSE),"")</f>
        <v/>
      </c>
      <c r="AC185" s="12" t="n">
        <v>9.90000000000016</v>
      </c>
      <c r="AD185" s="12">
        <f>IFERROR(VLOOKUP(AC185,'CRUCE RIESGOS'!$C$10:$D$149,2,FALSE),"")</f>
        <v/>
      </c>
      <c r="AE185" s="12" t="n">
        <v>10.9000000000002</v>
      </c>
      <c r="AF185" s="12">
        <f>IFERROR(VLOOKUP(AE185,'CRUCE RIESGOS'!$C$10:$D$149,2,FALSE),"")</f>
        <v/>
      </c>
      <c r="AG185" s="12" t="n">
        <v>11.9000000000002</v>
      </c>
      <c r="AH185" s="12">
        <f>IFERROR(VLOOKUP(AG185,'CRUCE RIESGOS'!$C$10:$D$149,2,FALSE),"")</f>
        <v/>
      </c>
      <c r="AI185" s="12" t="n">
        <v>12.9000000000002</v>
      </c>
      <c r="AJ185" s="12">
        <f>IFERROR(VLOOKUP(AI185,'CRUCE RIESGOS'!$C$10:$D$149,2,FALSE),"")</f>
        <v/>
      </c>
      <c r="AK185" s="12" t="n">
        <v>13.9000000000002</v>
      </c>
      <c r="AL185" s="12">
        <f>IFERROR(VLOOKUP(AK185,'CRUCE RIESGOS'!$C$10:$D$149,2,FALSE),"")</f>
        <v/>
      </c>
      <c r="AM185" s="12" t="n">
        <v>14.9000000000003</v>
      </c>
      <c r="AN185" s="12">
        <f>IFERROR(VLOOKUP(AM185,'CRUCE RIESGOS'!$C$10:$D$149,2,FALSE),"")</f>
        <v/>
      </c>
      <c r="AO185" s="12" t="n">
        <v>15.9000000000003</v>
      </c>
      <c r="AP185" s="12">
        <f>IFERROR(VLOOKUP(AO185,'CRUCE RIESGOS'!$C$10:$D$149,2,FALSE),"")</f>
        <v/>
      </c>
      <c r="AQ185" s="12" t="n">
        <v>16.9000000000003</v>
      </c>
      <c r="AR185" s="12">
        <f>IFERROR(VLOOKUP(AQ185,'CRUCE RIESGOS'!$C$10:$D$149,2,FALSE),"")</f>
        <v/>
      </c>
      <c r="AS185" s="12" t="n">
        <v>17.9000000000003</v>
      </c>
      <c r="AT185" s="12">
        <f>IFERROR(VLOOKUP(AS185,'CRUCE RIESGOS'!$C$10:$D$149,2,FALSE),"")</f>
        <v/>
      </c>
      <c r="AU185" s="12" t="n">
        <v>18.9000000000003</v>
      </c>
      <c r="AV185" s="12">
        <f>IFERROR(VLOOKUP(AU185,'CRUCE RIESGOS'!$C$10:$D$149,2,FALSE),"")</f>
        <v/>
      </c>
      <c r="AW185" s="12" t="n">
        <v>19.9000000000004</v>
      </c>
      <c r="AX185" s="12">
        <f>IFERROR(VLOOKUP(AW185,'CRUCE RIESGOS'!$C$10:$D$149,2,FALSE),"")</f>
        <v/>
      </c>
      <c r="AY185" s="12" t="n">
        <v>20.9000000000004</v>
      </c>
      <c r="AZ185" s="12">
        <f>IFERROR(VLOOKUP(AY185,'CRUCE RIESGOS'!$C$10:$D$149,2,FALSE),"")</f>
        <v/>
      </c>
      <c r="BA185" s="12" t="n">
        <v>21.9000000000004</v>
      </c>
      <c r="BB185" s="12">
        <f>IFERROR(VLOOKUP(BA185,'CRUCE RIESGOS'!$C$10:$D$149,2,FALSE),"")</f>
        <v/>
      </c>
      <c r="BC185" s="12" t="n">
        <v>22.9000000000004</v>
      </c>
      <c r="BD185" s="12">
        <f>IFERROR(VLOOKUP(BC185,'CRUCE RIESGOS'!$C$10:$D$149,2,FALSE),"")</f>
        <v/>
      </c>
      <c r="BE185" s="12" t="n">
        <v>23.9000000000004</v>
      </c>
      <c r="BF185" s="12">
        <f>IFERROR(VLOOKUP(BE185,'CRUCE RIESGOS'!$C$10:$D$149,2,FALSE),"")</f>
        <v/>
      </c>
      <c r="BG185" s="12" t="n">
        <v>24.9000000000005</v>
      </c>
      <c r="BH185" s="12">
        <f>IFERROR(VLOOKUP(BG185,'CRUCE RIESGOS'!$C$10:$D$149,2,FALSE),"")</f>
        <v/>
      </c>
      <c r="BI185" s="12" t="n">
        <v>25.9000000000005</v>
      </c>
      <c r="BJ185" s="12">
        <f>IFERROR(VLOOKUP(BI185,'CRUCE RIESGOS'!$C$10:$D$149,2,FALSE),"")</f>
        <v/>
      </c>
    </row>
    <row r="186">
      <c r="N186" s="12">
        <f>IF(N187&lt;&gt;""," -R","")</f>
        <v/>
      </c>
      <c r="P186" s="12">
        <f>IF(P187&lt;&gt;""," -R","")</f>
        <v/>
      </c>
      <c r="R186" s="12">
        <f>IF(R187&lt;&gt;""," -R","")</f>
        <v/>
      </c>
      <c r="T186" s="12">
        <f>IF(T187&lt;&gt;""," -R","")</f>
        <v/>
      </c>
      <c r="V186" s="12">
        <f>IF(V187&lt;&gt;""," -R","")</f>
        <v/>
      </c>
      <c r="X186" s="12">
        <f>IF(X187&lt;&gt;""," -R","")</f>
        <v/>
      </c>
      <c r="Z186" s="12">
        <f>IF(Z187&lt;&gt;""," -R","")</f>
        <v/>
      </c>
      <c r="AB186" s="12">
        <f>IF(AB187&lt;&gt;""," -R","")</f>
        <v/>
      </c>
      <c r="AD186" s="12">
        <f>IF(AD187&lt;&gt;""," -R","")</f>
        <v/>
      </c>
      <c r="AF186" s="12">
        <f>IF(AF187&lt;&gt;""," -R","")</f>
        <v/>
      </c>
      <c r="AH186" s="12">
        <f>IF(AH187&lt;&gt;""," -R","")</f>
        <v/>
      </c>
      <c r="AJ186" s="12">
        <f>IF(AJ187&lt;&gt;""," -R","")</f>
        <v/>
      </c>
      <c r="AL186" s="12">
        <f>IF(AL187&lt;&gt;""," -R","")</f>
        <v/>
      </c>
      <c r="AN186" s="12">
        <f>IF(AN187&lt;&gt;""," -R","")</f>
        <v/>
      </c>
      <c r="AP186" s="12">
        <f>IF(AP187&lt;&gt;""," -R","")</f>
        <v/>
      </c>
      <c r="AR186" s="12">
        <f>IF(AR187&lt;&gt;""," -R","")</f>
        <v/>
      </c>
      <c r="AT186" s="12">
        <f>IF(AT187&lt;&gt;""," -R","")</f>
        <v/>
      </c>
      <c r="AV186" s="12">
        <f>IF(AV187&lt;&gt;""," -R","")</f>
        <v/>
      </c>
      <c r="AX186" s="12">
        <f>IF(AX187&lt;&gt;""," -R","")</f>
        <v/>
      </c>
      <c r="AZ186" s="12">
        <f>IF(AZ187&lt;&gt;""," -R","")</f>
        <v/>
      </c>
      <c r="BB186" s="12">
        <f>IF(BB187&lt;&gt;""," -R","")</f>
        <v/>
      </c>
      <c r="BD186" s="12">
        <f>IF(BD187&lt;&gt;""," -R","")</f>
        <v/>
      </c>
      <c r="BF186" s="12">
        <f>IF(BF187&lt;&gt;""," -R","")</f>
        <v/>
      </c>
      <c r="BH186" s="12">
        <f>IF(BH187&lt;&gt;""," -R","")</f>
        <v/>
      </c>
      <c r="BJ186" s="12">
        <f>IF(BJ187&lt;&gt;""," -R","")</f>
        <v/>
      </c>
    </row>
    <row r="187">
      <c r="M187" s="12" t="n">
        <v>1.91</v>
      </c>
      <c r="N187" s="12">
        <f>IFERROR(VLOOKUP(M187,'CRUCE RIESGOS'!$C$10:$D$149,2,FALSE),"")</f>
        <v/>
      </c>
      <c r="O187" s="12" t="n">
        <v>2.91000000000002</v>
      </c>
      <c r="P187" s="12">
        <f>IFERROR(VLOOKUP(O187,'CRUCE RIESGOS'!$C$10:$D$149,2,FALSE),"")</f>
        <v/>
      </c>
      <c r="Q187" s="12" t="n">
        <v>3.91000000000004</v>
      </c>
      <c r="R187" s="12">
        <f>IFERROR(VLOOKUP(Q187,'CRUCE RIESGOS'!$C$10:$D$149,2,FALSE),"")</f>
        <v/>
      </c>
      <c r="S187" s="12" t="n">
        <v>4.91000000000006</v>
      </c>
      <c r="T187" s="12">
        <f>IFERROR(VLOOKUP(S187,'CRUCE RIESGOS'!$C$10:$D$149,2,FALSE),"")</f>
        <v/>
      </c>
      <c r="U187" s="12" t="n">
        <v>5.91000000000008</v>
      </c>
      <c r="V187" s="12">
        <f>IFERROR(VLOOKUP(U187,'CRUCE RIESGOS'!$C$10:$D$149,2,FALSE),"")</f>
        <v/>
      </c>
      <c r="W187" s="12" t="n">
        <v>6.9100000000001</v>
      </c>
      <c r="X187" s="12">
        <f>IFERROR(VLOOKUP(W187,'CRUCE RIESGOS'!$C$10:$D$149,2,FALSE),"")</f>
        <v/>
      </c>
      <c r="Y187" s="12" t="n">
        <v>7.91000000000012</v>
      </c>
      <c r="Z187" s="12">
        <f>IFERROR(VLOOKUP(Y187,'CRUCE RIESGOS'!$C$10:$D$149,2,FALSE),"")</f>
        <v/>
      </c>
      <c r="AA187" s="12" t="n">
        <v>8.91000000000014</v>
      </c>
      <c r="AB187" s="12">
        <f>IFERROR(VLOOKUP(AA187,'CRUCE RIESGOS'!$C$10:$D$149,2,FALSE),"")</f>
        <v/>
      </c>
      <c r="AC187" s="12" t="n">
        <v>9.91000000000016</v>
      </c>
      <c r="AD187" s="12">
        <f>IFERROR(VLOOKUP(AC187,'CRUCE RIESGOS'!$C$10:$D$149,2,FALSE),"")</f>
        <v/>
      </c>
      <c r="AE187" s="12" t="n">
        <v>10.9100000000002</v>
      </c>
      <c r="AF187" s="12">
        <f>IFERROR(VLOOKUP(AE187,'CRUCE RIESGOS'!$C$10:$D$149,2,FALSE),"")</f>
        <v/>
      </c>
      <c r="AG187" s="12" t="n">
        <v>11.9100000000002</v>
      </c>
      <c r="AH187" s="12">
        <f>IFERROR(VLOOKUP(AG187,'CRUCE RIESGOS'!$C$10:$D$149,2,FALSE),"")</f>
        <v/>
      </c>
      <c r="AI187" s="12" t="n">
        <v>12.9100000000002</v>
      </c>
      <c r="AJ187" s="12">
        <f>IFERROR(VLOOKUP(AI187,'CRUCE RIESGOS'!$C$10:$D$149,2,FALSE),"")</f>
        <v/>
      </c>
      <c r="AK187" s="12" t="n">
        <v>13.9100000000002</v>
      </c>
      <c r="AL187" s="12">
        <f>IFERROR(VLOOKUP(AK187,'CRUCE RIESGOS'!$C$10:$D$149,2,FALSE),"")</f>
        <v/>
      </c>
      <c r="AM187" s="12" t="n">
        <v>14.9100000000003</v>
      </c>
      <c r="AN187" s="12">
        <f>IFERROR(VLOOKUP(AM187,'CRUCE RIESGOS'!$C$10:$D$149,2,FALSE),"")</f>
        <v/>
      </c>
      <c r="AO187" s="12" t="n">
        <v>15.9100000000003</v>
      </c>
      <c r="AP187" s="12">
        <f>IFERROR(VLOOKUP(AO187,'CRUCE RIESGOS'!$C$10:$D$149,2,FALSE),"")</f>
        <v/>
      </c>
      <c r="AQ187" s="12" t="n">
        <v>16.9100000000003</v>
      </c>
      <c r="AR187" s="12">
        <f>IFERROR(VLOOKUP(AQ187,'CRUCE RIESGOS'!$C$10:$D$149,2,FALSE),"")</f>
        <v/>
      </c>
      <c r="AS187" s="12" t="n">
        <v>17.9100000000003</v>
      </c>
      <c r="AT187" s="12">
        <f>IFERROR(VLOOKUP(AS187,'CRUCE RIESGOS'!$C$10:$D$149,2,FALSE),"")</f>
        <v/>
      </c>
      <c r="AU187" s="12" t="n">
        <v>18.9100000000003</v>
      </c>
      <c r="AV187" s="12">
        <f>IFERROR(VLOOKUP(AU187,'CRUCE RIESGOS'!$C$10:$D$149,2,FALSE),"")</f>
        <v/>
      </c>
      <c r="AW187" s="12" t="n">
        <v>19.9100000000004</v>
      </c>
      <c r="AX187" s="12">
        <f>IFERROR(VLOOKUP(AW187,'CRUCE RIESGOS'!$C$10:$D$149,2,FALSE),"")</f>
        <v/>
      </c>
      <c r="AY187" s="12" t="n">
        <v>20.9100000000004</v>
      </c>
      <c r="AZ187" s="12">
        <f>IFERROR(VLOOKUP(AY187,'CRUCE RIESGOS'!$C$10:$D$149,2,FALSE),"")</f>
        <v/>
      </c>
      <c r="BA187" s="12" t="n">
        <v>21.9100000000004</v>
      </c>
      <c r="BB187" s="12">
        <f>IFERROR(VLOOKUP(BA187,'CRUCE RIESGOS'!$C$10:$D$149,2,FALSE),"")</f>
        <v/>
      </c>
      <c r="BC187" s="12" t="n">
        <v>22.9100000000004</v>
      </c>
      <c r="BD187" s="12">
        <f>IFERROR(VLOOKUP(BC187,'CRUCE RIESGOS'!$C$10:$D$149,2,FALSE),"")</f>
        <v/>
      </c>
      <c r="BE187" s="12" t="n">
        <v>23.9100000000004</v>
      </c>
      <c r="BF187" s="12">
        <f>IFERROR(VLOOKUP(BE187,'CRUCE RIESGOS'!$C$10:$D$149,2,FALSE),"")</f>
        <v/>
      </c>
      <c r="BG187" s="12" t="n">
        <v>24.9100000000005</v>
      </c>
      <c r="BH187" s="12">
        <f>IFERROR(VLOOKUP(BG187,'CRUCE RIESGOS'!$C$10:$D$149,2,FALSE),"")</f>
        <v/>
      </c>
      <c r="BI187" s="12" t="n">
        <v>25.9100000000005</v>
      </c>
      <c r="BJ187" s="12">
        <f>IFERROR(VLOOKUP(BI187,'CRUCE RIESGOS'!$C$10:$D$149,2,FALSE),"")</f>
        <v/>
      </c>
    </row>
    <row r="188">
      <c r="N188" s="12">
        <f>IF(N189&lt;&gt;""," -R","")</f>
        <v/>
      </c>
      <c r="P188" s="12">
        <f>IF(P189&lt;&gt;""," -R","")</f>
        <v/>
      </c>
      <c r="R188" s="12">
        <f>IF(R189&lt;&gt;""," -R","")</f>
        <v/>
      </c>
      <c r="T188" s="12">
        <f>IF(T189&lt;&gt;""," -R","")</f>
        <v/>
      </c>
      <c r="V188" s="12">
        <f>IF(V189&lt;&gt;""," -R","")</f>
        <v/>
      </c>
      <c r="X188" s="12">
        <f>IF(X189&lt;&gt;""," -R","")</f>
        <v/>
      </c>
      <c r="Z188" s="12">
        <f>IF(Z189&lt;&gt;""," -R","")</f>
        <v/>
      </c>
      <c r="AB188" s="12">
        <f>IF(AB189&lt;&gt;""," -R","")</f>
        <v/>
      </c>
      <c r="AD188" s="12">
        <f>IF(AD189&lt;&gt;""," -R","")</f>
        <v/>
      </c>
      <c r="AF188" s="12">
        <f>IF(AF189&lt;&gt;""," -R","")</f>
        <v/>
      </c>
      <c r="AH188" s="12">
        <f>IF(AH189&lt;&gt;""," -R","")</f>
        <v/>
      </c>
      <c r="AJ188" s="12">
        <f>IF(AJ189&lt;&gt;""," -R","")</f>
        <v/>
      </c>
      <c r="AL188" s="12">
        <f>IF(AL189&lt;&gt;""," -R","")</f>
        <v/>
      </c>
      <c r="AN188" s="12">
        <f>IF(AN189&lt;&gt;""," -R","")</f>
        <v/>
      </c>
      <c r="AP188" s="12">
        <f>IF(AP189&lt;&gt;""," -R","")</f>
        <v/>
      </c>
      <c r="AR188" s="12">
        <f>IF(AR189&lt;&gt;""," -R","")</f>
        <v/>
      </c>
      <c r="AT188" s="12">
        <f>IF(AT189&lt;&gt;""," -R","")</f>
        <v/>
      </c>
      <c r="AV188" s="12">
        <f>IF(AV189&lt;&gt;""," -R","")</f>
        <v/>
      </c>
      <c r="AX188" s="12">
        <f>IF(AX189&lt;&gt;""," -R","")</f>
        <v/>
      </c>
      <c r="AZ188" s="12">
        <f>IF(AZ189&lt;&gt;""," -R","")</f>
        <v/>
      </c>
      <c r="BB188" s="12">
        <f>IF(BB189&lt;&gt;""," -R","")</f>
        <v/>
      </c>
      <c r="BD188" s="12">
        <f>IF(BD189&lt;&gt;""," -R","")</f>
        <v/>
      </c>
      <c r="BF188" s="12">
        <f>IF(BF189&lt;&gt;""," -R","")</f>
        <v/>
      </c>
      <c r="BH188" s="12">
        <f>IF(BH189&lt;&gt;""," -R","")</f>
        <v/>
      </c>
      <c r="BJ188" s="12">
        <f>IF(BJ189&lt;&gt;""," -R","")</f>
        <v/>
      </c>
    </row>
    <row r="189">
      <c r="M189" s="12" t="n">
        <v>1.92</v>
      </c>
      <c r="N189" s="12">
        <f>IFERROR(VLOOKUP(M189,'CRUCE RIESGOS'!$C$10:$D$149,2,FALSE),"")</f>
        <v/>
      </c>
      <c r="O189" s="12" t="n">
        <v>2.92000000000002</v>
      </c>
      <c r="P189" s="12">
        <f>IFERROR(VLOOKUP(O189,'CRUCE RIESGOS'!$C$10:$D$149,2,FALSE),"")</f>
        <v/>
      </c>
      <c r="Q189" s="12" t="n">
        <v>3.92000000000004</v>
      </c>
      <c r="R189" s="12">
        <f>IFERROR(VLOOKUP(Q189,'CRUCE RIESGOS'!$C$10:$D$149,2,FALSE),"")</f>
        <v/>
      </c>
      <c r="S189" s="12" t="n">
        <v>4.92000000000006</v>
      </c>
      <c r="T189" s="12">
        <f>IFERROR(VLOOKUP(S189,'CRUCE RIESGOS'!$C$10:$D$149,2,FALSE),"")</f>
        <v/>
      </c>
      <c r="U189" s="12" t="n">
        <v>5.92000000000008</v>
      </c>
      <c r="V189" s="12">
        <f>IFERROR(VLOOKUP(U189,'CRUCE RIESGOS'!$C$10:$D$149,2,FALSE),"")</f>
        <v/>
      </c>
      <c r="W189" s="12" t="n">
        <v>6.9200000000001</v>
      </c>
      <c r="X189" s="12">
        <f>IFERROR(VLOOKUP(W189,'CRUCE RIESGOS'!$C$10:$D$149,2,FALSE),"")</f>
        <v/>
      </c>
      <c r="Y189" s="12" t="n">
        <v>7.92000000000012</v>
      </c>
      <c r="Z189" s="12">
        <f>IFERROR(VLOOKUP(Y189,'CRUCE RIESGOS'!$C$10:$D$149,2,FALSE),"")</f>
        <v/>
      </c>
      <c r="AA189" s="12" t="n">
        <v>8.92000000000014</v>
      </c>
      <c r="AB189" s="12">
        <f>IFERROR(VLOOKUP(AA189,'CRUCE RIESGOS'!$C$10:$D$149,2,FALSE),"")</f>
        <v/>
      </c>
      <c r="AC189" s="12" t="n">
        <v>9.92000000000016</v>
      </c>
      <c r="AD189" s="12">
        <f>IFERROR(VLOOKUP(AC189,'CRUCE RIESGOS'!$C$10:$D$149,2,FALSE),"")</f>
        <v/>
      </c>
      <c r="AE189" s="12" t="n">
        <v>10.9200000000002</v>
      </c>
      <c r="AF189" s="12">
        <f>IFERROR(VLOOKUP(AE189,'CRUCE RIESGOS'!$C$10:$D$149,2,FALSE),"")</f>
        <v/>
      </c>
      <c r="AG189" s="12" t="n">
        <v>11.9200000000002</v>
      </c>
      <c r="AH189" s="12">
        <f>IFERROR(VLOOKUP(AG189,'CRUCE RIESGOS'!$C$10:$D$149,2,FALSE),"")</f>
        <v/>
      </c>
      <c r="AI189" s="12" t="n">
        <v>12.9200000000002</v>
      </c>
      <c r="AJ189" s="12">
        <f>IFERROR(VLOOKUP(AI189,'CRUCE RIESGOS'!$C$10:$D$149,2,FALSE),"")</f>
        <v/>
      </c>
      <c r="AK189" s="12" t="n">
        <v>13.9200000000002</v>
      </c>
      <c r="AL189" s="12">
        <f>IFERROR(VLOOKUP(AK189,'CRUCE RIESGOS'!$C$10:$D$149,2,FALSE),"")</f>
        <v/>
      </c>
      <c r="AM189" s="12" t="n">
        <v>14.9200000000003</v>
      </c>
      <c r="AN189" s="12">
        <f>IFERROR(VLOOKUP(AM189,'CRUCE RIESGOS'!$C$10:$D$149,2,FALSE),"")</f>
        <v/>
      </c>
      <c r="AO189" s="12" t="n">
        <v>15.9200000000003</v>
      </c>
      <c r="AP189" s="12">
        <f>IFERROR(VLOOKUP(AO189,'CRUCE RIESGOS'!$C$10:$D$149,2,FALSE),"")</f>
        <v/>
      </c>
      <c r="AQ189" s="12" t="n">
        <v>16.9200000000003</v>
      </c>
      <c r="AR189" s="12">
        <f>IFERROR(VLOOKUP(AQ189,'CRUCE RIESGOS'!$C$10:$D$149,2,FALSE),"")</f>
        <v/>
      </c>
      <c r="AS189" s="12" t="n">
        <v>17.9200000000003</v>
      </c>
      <c r="AT189" s="12">
        <f>IFERROR(VLOOKUP(AS189,'CRUCE RIESGOS'!$C$10:$D$149,2,FALSE),"")</f>
        <v/>
      </c>
      <c r="AU189" s="12" t="n">
        <v>18.9200000000003</v>
      </c>
      <c r="AV189" s="12">
        <f>IFERROR(VLOOKUP(AU189,'CRUCE RIESGOS'!$C$10:$D$149,2,FALSE),"")</f>
        <v/>
      </c>
      <c r="AW189" s="12" t="n">
        <v>19.9200000000004</v>
      </c>
      <c r="AX189" s="12">
        <f>IFERROR(VLOOKUP(AW189,'CRUCE RIESGOS'!$C$10:$D$149,2,FALSE),"")</f>
        <v/>
      </c>
      <c r="AY189" s="12" t="n">
        <v>20.9200000000004</v>
      </c>
      <c r="AZ189" s="12">
        <f>IFERROR(VLOOKUP(AY189,'CRUCE RIESGOS'!$C$10:$D$149,2,FALSE),"")</f>
        <v/>
      </c>
      <c r="BA189" s="12" t="n">
        <v>21.9200000000004</v>
      </c>
      <c r="BB189" s="12">
        <f>IFERROR(VLOOKUP(BA189,'CRUCE RIESGOS'!$C$10:$D$149,2,FALSE),"")</f>
        <v/>
      </c>
      <c r="BC189" s="12" t="n">
        <v>22.9200000000004</v>
      </c>
      <c r="BD189" s="12">
        <f>IFERROR(VLOOKUP(BC189,'CRUCE RIESGOS'!$C$10:$D$149,2,FALSE),"")</f>
        <v/>
      </c>
      <c r="BE189" s="12" t="n">
        <v>23.9200000000004</v>
      </c>
      <c r="BF189" s="12">
        <f>IFERROR(VLOOKUP(BE189,'CRUCE RIESGOS'!$C$10:$D$149,2,FALSE),"")</f>
        <v/>
      </c>
      <c r="BG189" s="12" t="n">
        <v>24.9200000000005</v>
      </c>
      <c r="BH189" s="12">
        <f>IFERROR(VLOOKUP(BG189,'CRUCE RIESGOS'!$C$10:$D$149,2,FALSE),"")</f>
        <v/>
      </c>
      <c r="BI189" s="12" t="n">
        <v>25.9200000000005</v>
      </c>
      <c r="BJ189" s="12">
        <f>IFERROR(VLOOKUP(BI189,'CRUCE RIESGOS'!$C$10:$D$149,2,FALSE),"")</f>
        <v/>
      </c>
    </row>
    <row r="190">
      <c r="N190" s="12">
        <f>IF(N191&lt;&gt;""," -R","")</f>
        <v/>
      </c>
      <c r="P190" s="12">
        <f>IF(P191&lt;&gt;""," -R","")</f>
        <v/>
      </c>
      <c r="R190" s="12">
        <f>IF(R191&lt;&gt;""," -R","")</f>
        <v/>
      </c>
      <c r="T190" s="12">
        <f>IF(T191&lt;&gt;""," -R","")</f>
        <v/>
      </c>
      <c r="V190" s="12">
        <f>IF(V191&lt;&gt;""," -R","")</f>
        <v/>
      </c>
      <c r="X190" s="12">
        <f>IF(X191&lt;&gt;""," -R","")</f>
        <v/>
      </c>
      <c r="Z190" s="12">
        <f>IF(Z191&lt;&gt;""," -R","")</f>
        <v/>
      </c>
      <c r="AB190" s="12">
        <f>IF(AB191&lt;&gt;""," -R","")</f>
        <v/>
      </c>
      <c r="AD190" s="12">
        <f>IF(AD191&lt;&gt;""," -R","")</f>
        <v/>
      </c>
      <c r="AF190" s="12">
        <f>IF(AF191&lt;&gt;""," -R","")</f>
        <v/>
      </c>
      <c r="AH190" s="12">
        <f>IF(AH191&lt;&gt;""," -R","")</f>
        <v/>
      </c>
      <c r="AJ190" s="12">
        <f>IF(AJ191&lt;&gt;""," -R","")</f>
        <v/>
      </c>
      <c r="AL190" s="12">
        <f>IF(AL191&lt;&gt;""," -R","")</f>
        <v/>
      </c>
      <c r="AN190" s="12">
        <f>IF(AN191&lt;&gt;""," -R","")</f>
        <v/>
      </c>
      <c r="AP190" s="12">
        <f>IF(AP191&lt;&gt;""," -R","")</f>
        <v/>
      </c>
      <c r="AR190" s="12">
        <f>IF(AR191&lt;&gt;""," -R","")</f>
        <v/>
      </c>
      <c r="AT190" s="12">
        <f>IF(AT191&lt;&gt;""," -R","")</f>
        <v/>
      </c>
      <c r="AV190" s="12">
        <f>IF(AV191&lt;&gt;""," -R","")</f>
        <v/>
      </c>
      <c r="AX190" s="12">
        <f>IF(AX191&lt;&gt;""," -R","")</f>
        <v/>
      </c>
      <c r="AZ190" s="12">
        <f>IF(AZ191&lt;&gt;""," -R","")</f>
        <v/>
      </c>
      <c r="BB190" s="12">
        <f>IF(BB191&lt;&gt;""," -R","")</f>
        <v/>
      </c>
      <c r="BD190" s="12">
        <f>IF(BD191&lt;&gt;""," -R","")</f>
        <v/>
      </c>
      <c r="BF190" s="12">
        <f>IF(BF191&lt;&gt;""," -R","")</f>
        <v/>
      </c>
      <c r="BH190" s="12">
        <f>IF(BH191&lt;&gt;""," -R","")</f>
        <v/>
      </c>
      <c r="BJ190" s="12">
        <f>IF(BJ191&lt;&gt;""," -R","")</f>
        <v/>
      </c>
    </row>
    <row r="191">
      <c r="M191" s="12" t="n">
        <v>1.93</v>
      </c>
      <c r="N191" s="12">
        <f>IFERROR(VLOOKUP(M191,'CRUCE RIESGOS'!$C$10:$D$149,2,FALSE),"")</f>
        <v/>
      </c>
      <c r="O191" s="12" t="n">
        <v>2.93000000000002</v>
      </c>
      <c r="P191" s="12">
        <f>IFERROR(VLOOKUP(O191,'CRUCE RIESGOS'!$C$10:$D$149,2,FALSE),"")</f>
        <v/>
      </c>
      <c r="Q191" s="12" t="n">
        <v>3.93000000000004</v>
      </c>
      <c r="R191" s="12">
        <f>IFERROR(VLOOKUP(Q191,'CRUCE RIESGOS'!$C$10:$D$149,2,FALSE),"")</f>
        <v/>
      </c>
      <c r="S191" s="12" t="n">
        <v>4.93000000000006</v>
      </c>
      <c r="T191" s="12">
        <f>IFERROR(VLOOKUP(S191,'CRUCE RIESGOS'!$C$10:$D$149,2,FALSE),"")</f>
        <v/>
      </c>
      <c r="U191" s="12" t="n">
        <v>5.93000000000008</v>
      </c>
      <c r="V191" s="12">
        <f>IFERROR(VLOOKUP(U191,'CRUCE RIESGOS'!$C$10:$D$149,2,FALSE),"")</f>
        <v/>
      </c>
      <c r="W191" s="12" t="n">
        <v>6.9300000000001</v>
      </c>
      <c r="X191" s="12">
        <f>IFERROR(VLOOKUP(W191,'CRUCE RIESGOS'!$C$10:$D$149,2,FALSE),"")</f>
        <v/>
      </c>
      <c r="Y191" s="12" t="n">
        <v>7.93000000000012</v>
      </c>
      <c r="Z191" s="12">
        <f>IFERROR(VLOOKUP(Y191,'CRUCE RIESGOS'!$C$10:$D$149,2,FALSE),"")</f>
        <v/>
      </c>
      <c r="AA191" s="12" t="n">
        <v>8.93000000000014</v>
      </c>
      <c r="AB191" s="12">
        <f>IFERROR(VLOOKUP(AA191,'CRUCE RIESGOS'!$C$10:$D$149,2,FALSE),"")</f>
        <v/>
      </c>
      <c r="AC191" s="12" t="n">
        <v>9.93000000000016</v>
      </c>
      <c r="AD191" s="12">
        <f>IFERROR(VLOOKUP(AC191,'CRUCE RIESGOS'!$C$10:$D$149,2,FALSE),"")</f>
        <v/>
      </c>
      <c r="AE191" s="12" t="n">
        <v>10.9300000000002</v>
      </c>
      <c r="AF191" s="12">
        <f>IFERROR(VLOOKUP(AE191,'CRUCE RIESGOS'!$C$10:$D$149,2,FALSE),"")</f>
        <v/>
      </c>
      <c r="AG191" s="12" t="n">
        <v>11.9300000000002</v>
      </c>
      <c r="AH191" s="12">
        <f>IFERROR(VLOOKUP(AG191,'CRUCE RIESGOS'!$C$10:$D$149,2,FALSE),"")</f>
        <v/>
      </c>
      <c r="AI191" s="12" t="n">
        <v>12.9300000000002</v>
      </c>
      <c r="AJ191" s="12">
        <f>IFERROR(VLOOKUP(AI191,'CRUCE RIESGOS'!$C$10:$D$149,2,FALSE),"")</f>
        <v/>
      </c>
      <c r="AK191" s="12" t="n">
        <v>13.9300000000002</v>
      </c>
      <c r="AL191" s="12">
        <f>IFERROR(VLOOKUP(AK191,'CRUCE RIESGOS'!$C$10:$D$149,2,FALSE),"")</f>
        <v/>
      </c>
      <c r="AM191" s="12" t="n">
        <v>14.9300000000003</v>
      </c>
      <c r="AN191" s="12">
        <f>IFERROR(VLOOKUP(AM191,'CRUCE RIESGOS'!$C$10:$D$149,2,FALSE),"")</f>
        <v/>
      </c>
      <c r="AO191" s="12" t="n">
        <v>15.9300000000003</v>
      </c>
      <c r="AP191" s="12">
        <f>IFERROR(VLOOKUP(AO191,'CRUCE RIESGOS'!$C$10:$D$149,2,FALSE),"")</f>
        <v/>
      </c>
      <c r="AQ191" s="12" t="n">
        <v>16.9300000000003</v>
      </c>
      <c r="AR191" s="12">
        <f>IFERROR(VLOOKUP(AQ191,'CRUCE RIESGOS'!$C$10:$D$149,2,FALSE),"")</f>
        <v/>
      </c>
      <c r="AS191" s="12" t="n">
        <v>17.9300000000003</v>
      </c>
      <c r="AT191" s="12">
        <f>IFERROR(VLOOKUP(AS191,'CRUCE RIESGOS'!$C$10:$D$149,2,FALSE),"")</f>
        <v/>
      </c>
      <c r="AU191" s="12" t="n">
        <v>18.9300000000003</v>
      </c>
      <c r="AV191" s="12">
        <f>IFERROR(VLOOKUP(AU191,'CRUCE RIESGOS'!$C$10:$D$149,2,FALSE),"")</f>
        <v/>
      </c>
      <c r="AW191" s="12" t="n">
        <v>19.9300000000004</v>
      </c>
      <c r="AX191" s="12">
        <f>IFERROR(VLOOKUP(AW191,'CRUCE RIESGOS'!$C$10:$D$149,2,FALSE),"")</f>
        <v/>
      </c>
      <c r="AY191" s="12" t="n">
        <v>20.9300000000004</v>
      </c>
      <c r="AZ191" s="12">
        <f>IFERROR(VLOOKUP(AY191,'CRUCE RIESGOS'!$C$10:$D$149,2,FALSE),"")</f>
        <v/>
      </c>
      <c r="BA191" s="12" t="n">
        <v>21.9300000000004</v>
      </c>
      <c r="BB191" s="12">
        <f>IFERROR(VLOOKUP(BA191,'CRUCE RIESGOS'!$C$10:$D$149,2,FALSE),"")</f>
        <v/>
      </c>
      <c r="BC191" s="12" t="n">
        <v>22.9300000000004</v>
      </c>
      <c r="BD191" s="12">
        <f>IFERROR(VLOOKUP(BC191,'CRUCE RIESGOS'!$C$10:$D$149,2,FALSE),"")</f>
        <v/>
      </c>
      <c r="BE191" s="12" t="n">
        <v>23.9300000000004</v>
      </c>
      <c r="BF191" s="12">
        <f>IFERROR(VLOOKUP(BE191,'CRUCE RIESGOS'!$C$10:$D$149,2,FALSE),"")</f>
        <v/>
      </c>
      <c r="BG191" s="12" t="n">
        <v>24.9300000000005</v>
      </c>
      <c r="BH191" s="12">
        <f>IFERROR(VLOOKUP(BG191,'CRUCE RIESGOS'!$C$10:$D$149,2,FALSE),"")</f>
        <v/>
      </c>
      <c r="BI191" s="12" t="n">
        <v>25.9300000000005</v>
      </c>
      <c r="BJ191" s="12">
        <f>IFERROR(VLOOKUP(BI191,'CRUCE RIESGOS'!$C$10:$D$149,2,FALSE),"")</f>
        <v/>
      </c>
    </row>
    <row r="192">
      <c r="N192" s="12">
        <f>IF(N193&lt;&gt;""," -R","")</f>
        <v/>
      </c>
      <c r="P192" s="12">
        <f>IF(P193&lt;&gt;""," -R","")</f>
        <v/>
      </c>
      <c r="R192" s="12">
        <f>IF(R193&lt;&gt;""," -R","")</f>
        <v/>
      </c>
      <c r="T192" s="12">
        <f>IF(T193&lt;&gt;""," -R","")</f>
        <v/>
      </c>
      <c r="V192" s="12">
        <f>IF(V193&lt;&gt;""," -R","")</f>
        <v/>
      </c>
      <c r="X192" s="12">
        <f>IF(X193&lt;&gt;""," -R","")</f>
        <v/>
      </c>
      <c r="Z192" s="12">
        <f>IF(Z193&lt;&gt;""," -R","")</f>
        <v/>
      </c>
      <c r="AB192" s="12">
        <f>IF(AB193&lt;&gt;""," -R","")</f>
        <v/>
      </c>
      <c r="AD192" s="12">
        <f>IF(AD193&lt;&gt;""," -R","")</f>
        <v/>
      </c>
      <c r="AF192" s="12">
        <f>IF(AF193&lt;&gt;""," -R","")</f>
        <v/>
      </c>
      <c r="AH192" s="12">
        <f>IF(AH193&lt;&gt;""," -R","")</f>
        <v/>
      </c>
      <c r="AJ192" s="12">
        <f>IF(AJ193&lt;&gt;""," -R","")</f>
        <v/>
      </c>
      <c r="AL192" s="12">
        <f>IF(AL193&lt;&gt;""," -R","")</f>
        <v/>
      </c>
      <c r="AN192" s="12">
        <f>IF(AN193&lt;&gt;""," -R","")</f>
        <v/>
      </c>
      <c r="AP192" s="12">
        <f>IF(AP193&lt;&gt;""," -R","")</f>
        <v/>
      </c>
      <c r="AR192" s="12">
        <f>IF(AR193&lt;&gt;""," -R","")</f>
        <v/>
      </c>
      <c r="AT192" s="12">
        <f>IF(AT193&lt;&gt;""," -R","")</f>
        <v/>
      </c>
      <c r="AV192" s="12">
        <f>IF(AV193&lt;&gt;""," -R","")</f>
        <v/>
      </c>
      <c r="AX192" s="12">
        <f>IF(AX193&lt;&gt;""," -R","")</f>
        <v/>
      </c>
      <c r="AZ192" s="12">
        <f>IF(AZ193&lt;&gt;""," -R","")</f>
        <v/>
      </c>
      <c r="BB192" s="12">
        <f>IF(BB193&lt;&gt;""," -R","")</f>
        <v/>
      </c>
      <c r="BD192" s="12">
        <f>IF(BD193&lt;&gt;""," -R","")</f>
        <v/>
      </c>
      <c r="BF192" s="12">
        <f>IF(BF193&lt;&gt;""," -R","")</f>
        <v/>
      </c>
      <c r="BH192" s="12">
        <f>IF(BH193&lt;&gt;""," -R","")</f>
        <v/>
      </c>
      <c r="BJ192" s="12">
        <f>IF(BJ193&lt;&gt;""," -R","")</f>
        <v/>
      </c>
    </row>
    <row r="193">
      <c r="M193" s="12" t="n">
        <v>1.94</v>
      </c>
      <c r="N193" s="12">
        <f>IFERROR(VLOOKUP(M193,'CRUCE RIESGOS'!$C$10:$D$149,2,FALSE),"")</f>
        <v/>
      </c>
      <c r="O193" s="12" t="n">
        <v>2.94000000000002</v>
      </c>
      <c r="P193" s="12">
        <f>IFERROR(VLOOKUP(O193,'CRUCE RIESGOS'!$C$10:$D$149,2,FALSE),"")</f>
        <v/>
      </c>
      <c r="Q193" s="12" t="n">
        <v>3.94000000000004</v>
      </c>
      <c r="R193" s="12">
        <f>IFERROR(VLOOKUP(Q193,'CRUCE RIESGOS'!$C$10:$D$149,2,FALSE),"")</f>
        <v/>
      </c>
      <c r="S193" s="12" t="n">
        <v>4.94000000000006</v>
      </c>
      <c r="T193" s="12">
        <f>IFERROR(VLOOKUP(S193,'CRUCE RIESGOS'!$C$10:$D$149,2,FALSE),"")</f>
        <v/>
      </c>
      <c r="U193" s="12" t="n">
        <v>5.94000000000008</v>
      </c>
      <c r="V193" s="12">
        <f>IFERROR(VLOOKUP(U193,'CRUCE RIESGOS'!$C$10:$D$149,2,FALSE),"")</f>
        <v/>
      </c>
      <c r="W193" s="12" t="n">
        <v>6.9400000000001</v>
      </c>
      <c r="X193" s="12">
        <f>IFERROR(VLOOKUP(W193,'CRUCE RIESGOS'!$C$10:$D$149,2,FALSE),"")</f>
        <v/>
      </c>
      <c r="Y193" s="12" t="n">
        <v>7.94000000000012</v>
      </c>
      <c r="Z193" s="12">
        <f>IFERROR(VLOOKUP(Y193,'CRUCE RIESGOS'!$C$10:$D$149,2,FALSE),"")</f>
        <v/>
      </c>
      <c r="AA193" s="12" t="n">
        <v>8.94000000000014</v>
      </c>
      <c r="AB193" s="12">
        <f>IFERROR(VLOOKUP(AA193,'CRUCE RIESGOS'!$C$10:$D$149,2,FALSE),"")</f>
        <v/>
      </c>
      <c r="AC193" s="12" t="n">
        <v>9.940000000000159</v>
      </c>
      <c r="AD193" s="12">
        <f>IFERROR(VLOOKUP(AC193,'CRUCE RIESGOS'!$C$10:$D$149,2,FALSE),"")</f>
        <v/>
      </c>
      <c r="AE193" s="12" t="n">
        <v>10.9400000000002</v>
      </c>
      <c r="AF193" s="12">
        <f>IFERROR(VLOOKUP(AE193,'CRUCE RIESGOS'!$C$10:$D$149,2,FALSE),"")</f>
        <v/>
      </c>
      <c r="AG193" s="12" t="n">
        <v>11.9400000000002</v>
      </c>
      <c r="AH193" s="12">
        <f>IFERROR(VLOOKUP(AG193,'CRUCE RIESGOS'!$C$10:$D$149,2,FALSE),"")</f>
        <v/>
      </c>
      <c r="AI193" s="12" t="n">
        <v>12.9400000000002</v>
      </c>
      <c r="AJ193" s="12">
        <f>IFERROR(VLOOKUP(AI193,'CRUCE RIESGOS'!$C$10:$D$149,2,FALSE),"")</f>
        <v/>
      </c>
      <c r="AK193" s="12" t="n">
        <v>13.9400000000002</v>
      </c>
      <c r="AL193" s="12">
        <f>IFERROR(VLOOKUP(AK193,'CRUCE RIESGOS'!$C$10:$D$149,2,FALSE),"")</f>
        <v/>
      </c>
      <c r="AM193" s="12" t="n">
        <v>14.9400000000003</v>
      </c>
      <c r="AN193" s="12">
        <f>IFERROR(VLOOKUP(AM193,'CRUCE RIESGOS'!$C$10:$D$149,2,FALSE),"")</f>
        <v/>
      </c>
      <c r="AO193" s="12" t="n">
        <v>15.9400000000003</v>
      </c>
      <c r="AP193" s="12">
        <f>IFERROR(VLOOKUP(AO193,'CRUCE RIESGOS'!$C$10:$D$149,2,FALSE),"")</f>
        <v/>
      </c>
      <c r="AQ193" s="12" t="n">
        <v>16.9400000000003</v>
      </c>
      <c r="AR193" s="12">
        <f>IFERROR(VLOOKUP(AQ193,'CRUCE RIESGOS'!$C$10:$D$149,2,FALSE),"")</f>
        <v/>
      </c>
      <c r="AS193" s="12" t="n">
        <v>17.9400000000003</v>
      </c>
      <c r="AT193" s="12">
        <f>IFERROR(VLOOKUP(AS193,'CRUCE RIESGOS'!$C$10:$D$149,2,FALSE),"")</f>
        <v/>
      </c>
      <c r="AU193" s="12" t="n">
        <v>18.9400000000003</v>
      </c>
      <c r="AV193" s="12">
        <f>IFERROR(VLOOKUP(AU193,'CRUCE RIESGOS'!$C$10:$D$149,2,FALSE),"")</f>
        <v/>
      </c>
      <c r="AW193" s="12" t="n">
        <v>19.9400000000004</v>
      </c>
      <c r="AX193" s="12">
        <f>IFERROR(VLOOKUP(AW193,'CRUCE RIESGOS'!$C$10:$D$149,2,FALSE),"")</f>
        <v/>
      </c>
      <c r="AY193" s="12" t="n">
        <v>20.9400000000004</v>
      </c>
      <c r="AZ193" s="12">
        <f>IFERROR(VLOOKUP(AY193,'CRUCE RIESGOS'!$C$10:$D$149,2,FALSE),"")</f>
        <v/>
      </c>
      <c r="BA193" s="12" t="n">
        <v>21.9400000000004</v>
      </c>
      <c r="BB193" s="12">
        <f>IFERROR(VLOOKUP(BA193,'CRUCE RIESGOS'!$C$10:$D$149,2,FALSE),"")</f>
        <v/>
      </c>
      <c r="BC193" s="12" t="n">
        <v>22.9400000000004</v>
      </c>
      <c r="BD193" s="12">
        <f>IFERROR(VLOOKUP(BC193,'CRUCE RIESGOS'!$C$10:$D$149,2,FALSE),"")</f>
        <v/>
      </c>
      <c r="BE193" s="12" t="n">
        <v>23.9400000000004</v>
      </c>
      <c r="BF193" s="12">
        <f>IFERROR(VLOOKUP(BE193,'CRUCE RIESGOS'!$C$10:$D$149,2,FALSE),"")</f>
        <v/>
      </c>
      <c r="BG193" s="12" t="n">
        <v>24.9400000000005</v>
      </c>
      <c r="BH193" s="12">
        <f>IFERROR(VLOOKUP(BG193,'CRUCE RIESGOS'!$C$10:$D$149,2,FALSE),"")</f>
        <v/>
      </c>
      <c r="BI193" s="12" t="n">
        <v>25.9400000000005</v>
      </c>
      <c r="BJ193" s="12">
        <f>IFERROR(VLOOKUP(BI193,'CRUCE RIESGOS'!$C$10:$D$149,2,FALSE),"")</f>
        <v/>
      </c>
    </row>
    <row r="194">
      <c r="N194" s="12">
        <f>IF(N195&lt;&gt;""," -R","")</f>
        <v/>
      </c>
      <c r="P194" s="12">
        <f>IF(P195&lt;&gt;""," -R","")</f>
        <v/>
      </c>
      <c r="R194" s="12">
        <f>IF(R195&lt;&gt;""," -R","")</f>
        <v/>
      </c>
      <c r="T194" s="12">
        <f>IF(T195&lt;&gt;""," -R","")</f>
        <v/>
      </c>
      <c r="V194" s="12">
        <f>IF(V195&lt;&gt;""," -R","")</f>
        <v/>
      </c>
      <c r="X194" s="12">
        <f>IF(X195&lt;&gt;""," -R","")</f>
        <v/>
      </c>
      <c r="Z194" s="12">
        <f>IF(Z195&lt;&gt;""," -R","")</f>
        <v/>
      </c>
      <c r="AB194" s="12">
        <f>IF(AB195&lt;&gt;""," -R","")</f>
        <v/>
      </c>
      <c r="AD194" s="12">
        <f>IF(AD195&lt;&gt;""," -R","")</f>
        <v/>
      </c>
      <c r="AF194" s="12">
        <f>IF(AF195&lt;&gt;""," -R","")</f>
        <v/>
      </c>
      <c r="AH194" s="12">
        <f>IF(AH195&lt;&gt;""," -R","")</f>
        <v/>
      </c>
      <c r="AJ194" s="12">
        <f>IF(AJ195&lt;&gt;""," -R","")</f>
        <v/>
      </c>
      <c r="AL194" s="12">
        <f>IF(AL195&lt;&gt;""," -R","")</f>
        <v/>
      </c>
      <c r="AN194" s="12">
        <f>IF(AN195&lt;&gt;""," -R","")</f>
        <v/>
      </c>
      <c r="AP194" s="12">
        <f>IF(AP195&lt;&gt;""," -R","")</f>
        <v/>
      </c>
      <c r="AR194" s="12">
        <f>IF(AR195&lt;&gt;""," -R","")</f>
        <v/>
      </c>
      <c r="AT194" s="12">
        <f>IF(AT195&lt;&gt;""," -R","")</f>
        <v/>
      </c>
      <c r="AV194" s="12">
        <f>IF(AV195&lt;&gt;""," -R","")</f>
        <v/>
      </c>
      <c r="AX194" s="12">
        <f>IF(AX195&lt;&gt;""," -R","")</f>
        <v/>
      </c>
      <c r="AZ194" s="12">
        <f>IF(AZ195&lt;&gt;""," -R","")</f>
        <v/>
      </c>
      <c r="BB194" s="12">
        <f>IF(BB195&lt;&gt;""," -R","")</f>
        <v/>
      </c>
      <c r="BD194" s="12">
        <f>IF(BD195&lt;&gt;""," -R","")</f>
        <v/>
      </c>
      <c r="BF194" s="12">
        <f>IF(BF195&lt;&gt;""," -R","")</f>
        <v/>
      </c>
      <c r="BH194" s="12">
        <f>IF(BH195&lt;&gt;""," -R","")</f>
        <v/>
      </c>
      <c r="BJ194" s="12">
        <f>IF(BJ195&lt;&gt;""," -R","")</f>
        <v/>
      </c>
    </row>
    <row r="195">
      <c r="M195" s="12" t="n">
        <v>1.95</v>
      </c>
      <c r="N195" s="12">
        <f>IFERROR(VLOOKUP(M195,'CRUCE RIESGOS'!$C$10:$D$149,2,FALSE),"")</f>
        <v/>
      </c>
      <c r="O195" s="12" t="n">
        <v>2.95000000000002</v>
      </c>
      <c r="P195" s="12">
        <f>IFERROR(VLOOKUP(O195,'CRUCE RIESGOS'!$C$10:$D$149,2,FALSE),"")</f>
        <v/>
      </c>
      <c r="Q195" s="12" t="n">
        <v>3.95000000000004</v>
      </c>
      <c r="R195" s="12">
        <f>IFERROR(VLOOKUP(Q195,'CRUCE RIESGOS'!$C$10:$D$149,2,FALSE),"")</f>
        <v/>
      </c>
      <c r="S195" s="12" t="n">
        <v>4.95000000000006</v>
      </c>
      <c r="T195" s="12">
        <f>IFERROR(VLOOKUP(S195,'CRUCE RIESGOS'!$C$10:$D$149,2,FALSE),"")</f>
        <v/>
      </c>
      <c r="U195" s="12" t="n">
        <v>5.95000000000008</v>
      </c>
      <c r="V195" s="12">
        <f>IFERROR(VLOOKUP(U195,'CRUCE RIESGOS'!$C$10:$D$149,2,FALSE),"")</f>
        <v/>
      </c>
      <c r="W195" s="12" t="n">
        <v>6.9500000000001</v>
      </c>
      <c r="X195" s="12">
        <f>IFERROR(VLOOKUP(W195,'CRUCE RIESGOS'!$C$10:$D$149,2,FALSE),"")</f>
        <v/>
      </c>
      <c r="Y195" s="12" t="n">
        <v>7.95000000000012</v>
      </c>
      <c r="Z195" s="12">
        <f>IFERROR(VLOOKUP(Y195,'CRUCE RIESGOS'!$C$10:$D$149,2,FALSE),"")</f>
        <v/>
      </c>
      <c r="AA195" s="12" t="n">
        <v>8.95000000000014</v>
      </c>
      <c r="AB195" s="12">
        <f>IFERROR(VLOOKUP(AA195,'CRUCE RIESGOS'!$C$10:$D$149,2,FALSE),"")</f>
        <v/>
      </c>
      <c r="AC195" s="12" t="n">
        <v>9.950000000000159</v>
      </c>
      <c r="AD195" s="12">
        <f>IFERROR(VLOOKUP(AC195,'CRUCE RIESGOS'!$C$10:$D$149,2,FALSE),"")</f>
        <v/>
      </c>
      <c r="AE195" s="12" t="n">
        <v>10.9500000000002</v>
      </c>
      <c r="AF195" s="12">
        <f>IFERROR(VLOOKUP(AE195,'CRUCE RIESGOS'!$C$10:$D$149,2,FALSE),"")</f>
        <v/>
      </c>
      <c r="AG195" s="12" t="n">
        <v>11.9500000000002</v>
      </c>
      <c r="AH195" s="12">
        <f>IFERROR(VLOOKUP(AG195,'CRUCE RIESGOS'!$C$10:$D$149,2,FALSE),"")</f>
        <v/>
      </c>
      <c r="AI195" s="12" t="n">
        <v>12.9500000000002</v>
      </c>
      <c r="AJ195" s="12">
        <f>IFERROR(VLOOKUP(AI195,'CRUCE RIESGOS'!$C$10:$D$149,2,FALSE),"")</f>
        <v/>
      </c>
      <c r="AK195" s="12" t="n">
        <v>13.9500000000002</v>
      </c>
      <c r="AL195" s="12">
        <f>IFERROR(VLOOKUP(AK195,'CRUCE RIESGOS'!$C$10:$D$149,2,FALSE),"")</f>
        <v/>
      </c>
      <c r="AM195" s="12" t="n">
        <v>14.9500000000003</v>
      </c>
      <c r="AN195" s="12">
        <f>IFERROR(VLOOKUP(AM195,'CRUCE RIESGOS'!$C$10:$D$149,2,FALSE),"")</f>
        <v/>
      </c>
      <c r="AO195" s="12" t="n">
        <v>15.9500000000003</v>
      </c>
      <c r="AP195" s="12">
        <f>IFERROR(VLOOKUP(AO195,'CRUCE RIESGOS'!$C$10:$D$149,2,FALSE),"")</f>
        <v/>
      </c>
      <c r="AQ195" s="12" t="n">
        <v>16.9500000000003</v>
      </c>
      <c r="AR195" s="12">
        <f>IFERROR(VLOOKUP(AQ195,'CRUCE RIESGOS'!$C$10:$D$149,2,FALSE),"")</f>
        <v/>
      </c>
      <c r="AS195" s="12" t="n">
        <v>17.9500000000003</v>
      </c>
      <c r="AT195" s="12">
        <f>IFERROR(VLOOKUP(AS195,'CRUCE RIESGOS'!$C$10:$D$149,2,FALSE),"")</f>
        <v/>
      </c>
      <c r="AU195" s="12" t="n">
        <v>18.9500000000003</v>
      </c>
      <c r="AV195" s="12">
        <f>IFERROR(VLOOKUP(AU195,'CRUCE RIESGOS'!$C$10:$D$149,2,FALSE),"")</f>
        <v/>
      </c>
      <c r="AW195" s="12" t="n">
        <v>19.9500000000004</v>
      </c>
      <c r="AX195" s="12">
        <f>IFERROR(VLOOKUP(AW195,'CRUCE RIESGOS'!$C$10:$D$149,2,FALSE),"")</f>
        <v/>
      </c>
      <c r="AY195" s="12" t="n">
        <v>20.9500000000004</v>
      </c>
      <c r="AZ195" s="12">
        <f>IFERROR(VLOOKUP(AY195,'CRUCE RIESGOS'!$C$10:$D$149,2,FALSE),"")</f>
        <v/>
      </c>
      <c r="BA195" s="12" t="n">
        <v>21.9500000000004</v>
      </c>
      <c r="BB195" s="12">
        <f>IFERROR(VLOOKUP(BA195,'CRUCE RIESGOS'!$C$10:$D$149,2,FALSE),"")</f>
        <v/>
      </c>
      <c r="BC195" s="12" t="n">
        <v>22.9500000000004</v>
      </c>
      <c r="BD195" s="12">
        <f>IFERROR(VLOOKUP(BC195,'CRUCE RIESGOS'!$C$10:$D$149,2,FALSE),"")</f>
        <v/>
      </c>
      <c r="BE195" s="12" t="n">
        <v>23.9500000000004</v>
      </c>
      <c r="BF195" s="12">
        <f>IFERROR(VLOOKUP(BE195,'CRUCE RIESGOS'!$C$10:$D$149,2,FALSE),"")</f>
        <v/>
      </c>
      <c r="BG195" s="12" t="n">
        <v>24.9500000000005</v>
      </c>
      <c r="BH195" s="12">
        <f>IFERROR(VLOOKUP(BG195,'CRUCE RIESGOS'!$C$10:$D$149,2,FALSE),"")</f>
        <v/>
      </c>
      <c r="BI195" s="12" t="n">
        <v>25.9500000000005</v>
      </c>
      <c r="BJ195" s="12">
        <f>IFERROR(VLOOKUP(BI195,'CRUCE RIESGOS'!$C$10:$D$149,2,FALSE),"")</f>
        <v/>
      </c>
    </row>
    <row r="196">
      <c r="N196" s="12">
        <f>IF(N197&lt;&gt;""," -R","")</f>
        <v/>
      </c>
      <c r="P196" s="12">
        <f>IF(P197&lt;&gt;""," -R","")</f>
        <v/>
      </c>
      <c r="R196" s="12">
        <f>IF(R197&lt;&gt;""," -R","")</f>
        <v/>
      </c>
      <c r="T196" s="12">
        <f>IF(T197&lt;&gt;""," -R","")</f>
        <v/>
      </c>
      <c r="V196" s="12">
        <f>IF(V197&lt;&gt;""," -R","")</f>
        <v/>
      </c>
      <c r="X196" s="12">
        <f>IF(X197&lt;&gt;""," -R","")</f>
        <v/>
      </c>
      <c r="Z196" s="12">
        <f>IF(Z197&lt;&gt;""," -R","")</f>
        <v/>
      </c>
      <c r="AB196" s="12">
        <f>IF(AB197&lt;&gt;""," -R","")</f>
        <v/>
      </c>
      <c r="AD196" s="12">
        <f>IF(AD197&lt;&gt;""," -R","")</f>
        <v/>
      </c>
      <c r="AF196" s="12">
        <f>IF(AF197&lt;&gt;""," -R","")</f>
        <v/>
      </c>
      <c r="AH196" s="12">
        <f>IF(AH197&lt;&gt;""," -R","")</f>
        <v/>
      </c>
      <c r="AJ196" s="12">
        <f>IF(AJ197&lt;&gt;""," -R","")</f>
        <v/>
      </c>
      <c r="AL196" s="12">
        <f>IF(AL197&lt;&gt;""," -R","")</f>
        <v/>
      </c>
      <c r="AN196" s="12">
        <f>IF(AN197&lt;&gt;""," -R","")</f>
        <v/>
      </c>
      <c r="AP196" s="12">
        <f>IF(AP197&lt;&gt;""," -R","")</f>
        <v/>
      </c>
      <c r="AR196" s="12">
        <f>IF(AR197&lt;&gt;""," -R","")</f>
        <v/>
      </c>
      <c r="AT196" s="12">
        <f>IF(AT197&lt;&gt;""," -R","")</f>
        <v/>
      </c>
      <c r="AV196" s="12">
        <f>IF(AV197&lt;&gt;""," -R","")</f>
        <v/>
      </c>
      <c r="AX196" s="12">
        <f>IF(AX197&lt;&gt;""," -R","")</f>
        <v/>
      </c>
      <c r="AZ196" s="12">
        <f>IF(AZ197&lt;&gt;""," -R","")</f>
        <v/>
      </c>
      <c r="BB196" s="12">
        <f>IF(BB197&lt;&gt;""," -R","")</f>
        <v/>
      </c>
      <c r="BD196" s="12">
        <f>IF(BD197&lt;&gt;""," -R","")</f>
        <v/>
      </c>
      <c r="BF196" s="12">
        <f>IF(BF197&lt;&gt;""," -R","")</f>
        <v/>
      </c>
      <c r="BH196" s="12">
        <f>IF(BH197&lt;&gt;""," -R","")</f>
        <v/>
      </c>
      <c r="BJ196" s="12">
        <f>IF(BJ197&lt;&gt;""," -R","")</f>
        <v/>
      </c>
    </row>
    <row r="197">
      <c r="M197" s="12" t="n">
        <v>1.96</v>
      </c>
      <c r="N197" s="12">
        <f>IFERROR(VLOOKUP(M197,'CRUCE RIESGOS'!$C$10:$D$149,2,FALSE),"")</f>
        <v/>
      </c>
      <c r="O197" s="12" t="n">
        <v>2.96000000000002</v>
      </c>
      <c r="P197" s="12">
        <f>IFERROR(VLOOKUP(O197,'CRUCE RIESGOS'!$C$10:$D$149,2,FALSE),"")</f>
        <v/>
      </c>
      <c r="Q197" s="12" t="n">
        <v>3.96000000000004</v>
      </c>
      <c r="R197" s="12">
        <f>IFERROR(VLOOKUP(Q197,'CRUCE RIESGOS'!$C$10:$D$149,2,FALSE),"")</f>
        <v/>
      </c>
      <c r="S197" s="12" t="n">
        <v>4.96000000000006</v>
      </c>
      <c r="T197" s="12">
        <f>IFERROR(VLOOKUP(S197,'CRUCE RIESGOS'!$C$10:$D$149,2,FALSE),"")</f>
        <v/>
      </c>
      <c r="U197" s="12" t="n">
        <v>5.96000000000008</v>
      </c>
      <c r="V197" s="12">
        <f>IFERROR(VLOOKUP(U197,'CRUCE RIESGOS'!$C$10:$D$149,2,FALSE),"")</f>
        <v/>
      </c>
      <c r="W197" s="12" t="n">
        <v>6.9600000000001</v>
      </c>
      <c r="X197" s="12">
        <f>IFERROR(VLOOKUP(W197,'CRUCE RIESGOS'!$C$10:$D$149,2,FALSE),"")</f>
        <v/>
      </c>
      <c r="Y197" s="12" t="n">
        <v>7.96000000000012</v>
      </c>
      <c r="Z197" s="12">
        <f>IFERROR(VLOOKUP(Y197,'CRUCE RIESGOS'!$C$10:$D$149,2,FALSE),"")</f>
        <v/>
      </c>
      <c r="AA197" s="12" t="n">
        <v>8.960000000000139</v>
      </c>
      <c r="AB197" s="12">
        <f>IFERROR(VLOOKUP(AA197,'CRUCE RIESGOS'!$C$10:$D$149,2,FALSE),"")</f>
        <v/>
      </c>
      <c r="AC197" s="12" t="n">
        <v>9.960000000000161</v>
      </c>
      <c r="AD197" s="12">
        <f>IFERROR(VLOOKUP(AC197,'CRUCE RIESGOS'!$C$10:$D$149,2,FALSE),"")</f>
        <v/>
      </c>
      <c r="AE197" s="12" t="n">
        <v>10.9600000000002</v>
      </c>
      <c r="AF197" s="12">
        <f>IFERROR(VLOOKUP(AE197,'CRUCE RIESGOS'!$C$10:$D$149,2,FALSE),"")</f>
        <v/>
      </c>
      <c r="AG197" s="12" t="n">
        <v>11.9600000000002</v>
      </c>
      <c r="AH197" s="12">
        <f>IFERROR(VLOOKUP(AG197,'CRUCE RIESGOS'!$C$10:$D$149,2,FALSE),"")</f>
        <v/>
      </c>
      <c r="AI197" s="12" t="n">
        <v>12.9600000000002</v>
      </c>
      <c r="AJ197" s="12">
        <f>IFERROR(VLOOKUP(AI197,'CRUCE RIESGOS'!$C$10:$D$149,2,FALSE),"")</f>
        <v/>
      </c>
      <c r="AK197" s="12" t="n">
        <v>13.9600000000002</v>
      </c>
      <c r="AL197" s="12">
        <f>IFERROR(VLOOKUP(AK197,'CRUCE RIESGOS'!$C$10:$D$149,2,FALSE),"")</f>
        <v/>
      </c>
      <c r="AM197" s="12" t="n">
        <v>14.9600000000003</v>
      </c>
      <c r="AN197" s="12">
        <f>IFERROR(VLOOKUP(AM197,'CRUCE RIESGOS'!$C$10:$D$149,2,FALSE),"")</f>
        <v/>
      </c>
      <c r="AO197" s="12" t="n">
        <v>15.9600000000003</v>
      </c>
      <c r="AP197" s="12">
        <f>IFERROR(VLOOKUP(AO197,'CRUCE RIESGOS'!$C$10:$D$149,2,FALSE),"")</f>
        <v/>
      </c>
      <c r="AQ197" s="12" t="n">
        <v>16.9600000000003</v>
      </c>
      <c r="AR197" s="12">
        <f>IFERROR(VLOOKUP(AQ197,'CRUCE RIESGOS'!$C$10:$D$149,2,FALSE),"")</f>
        <v/>
      </c>
      <c r="AS197" s="12" t="n">
        <v>17.9600000000003</v>
      </c>
      <c r="AT197" s="12">
        <f>IFERROR(VLOOKUP(AS197,'CRUCE RIESGOS'!$C$10:$D$149,2,FALSE),"")</f>
        <v/>
      </c>
      <c r="AU197" s="12" t="n">
        <v>18.9600000000003</v>
      </c>
      <c r="AV197" s="12">
        <f>IFERROR(VLOOKUP(AU197,'CRUCE RIESGOS'!$C$10:$D$149,2,FALSE),"")</f>
        <v/>
      </c>
      <c r="AW197" s="12" t="n">
        <v>19.9600000000004</v>
      </c>
      <c r="AX197" s="12">
        <f>IFERROR(VLOOKUP(AW197,'CRUCE RIESGOS'!$C$10:$D$149,2,FALSE),"")</f>
        <v/>
      </c>
      <c r="AY197" s="12" t="n">
        <v>20.9600000000004</v>
      </c>
      <c r="AZ197" s="12">
        <f>IFERROR(VLOOKUP(AY197,'CRUCE RIESGOS'!$C$10:$D$149,2,FALSE),"")</f>
        <v/>
      </c>
      <c r="BA197" s="12" t="n">
        <v>21.9600000000004</v>
      </c>
      <c r="BB197" s="12">
        <f>IFERROR(VLOOKUP(BA197,'CRUCE RIESGOS'!$C$10:$D$149,2,FALSE),"")</f>
        <v/>
      </c>
      <c r="BC197" s="12" t="n">
        <v>22.9600000000004</v>
      </c>
      <c r="BD197" s="12">
        <f>IFERROR(VLOOKUP(BC197,'CRUCE RIESGOS'!$C$10:$D$149,2,FALSE),"")</f>
        <v/>
      </c>
      <c r="BE197" s="12" t="n">
        <v>23.9600000000004</v>
      </c>
      <c r="BF197" s="12">
        <f>IFERROR(VLOOKUP(BE197,'CRUCE RIESGOS'!$C$10:$D$149,2,FALSE),"")</f>
        <v/>
      </c>
      <c r="BG197" s="12" t="n">
        <v>24.9600000000005</v>
      </c>
      <c r="BH197" s="12">
        <f>IFERROR(VLOOKUP(BG197,'CRUCE RIESGOS'!$C$10:$D$149,2,FALSE),"")</f>
        <v/>
      </c>
      <c r="BI197" s="12" t="n">
        <v>25.9600000000005</v>
      </c>
      <c r="BJ197" s="12">
        <f>IFERROR(VLOOKUP(BI197,'CRUCE RIESGOS'!$C$10:$D$149,2,FALSE),"")</f>
        <v/>
      </c>
    </row>
    <row r="198">
      <c r="N198" s="12">
        <f>IF(N199&lt;&gt;""," -R","")</f>
        <v/>
      </c>
      <c r="P198" s="12">
        <f>IF(P199&lt;&gt;""," -R","")</f>
        <v/>
      </c>
      <c r="R198" s="12">
        <f>IF(R199&lt;&gt;""," -R","")</f>
        <v/>
      </c>
      <c r="T198" s="12">
        <f>IF(T199&lt;&gt;""," -R","")</f>
        <v/>
      </c>
      <c r="V198" s="12">
        <f>IF(V199&lt;&gt;""," -R","")</f>
        <v/>
      </c>
      <c r="X198" s="12">
        <f>IF(X199&lt;&gt;""," -R","")</f>
        <v/>
      </c>
      <c r="Z198" s="12">
        <f>IF(Z199&lt;&gt;""," -R","")</f>
        <v/>
      </c>
      <c r="AB198" s="12">
        <f>IF(AB199&lt;&gt;""," -R","")</f>
        <v/>
      </c>
      <c r="AD198" s="12">
        <f>IF(AD199&lt;&gt;""," -R","")</f>
        <v/>
      </c>
      <c r="AF198" s="12">
        <f>IF(AF199&lt;&gt;""," -R","")</f>
        <v/>
      </c>
      <c r="AH198" s="12">
        <f>IF(AH199&lt;&gt;""," -R","")</f>
        <v/>
      </c>
      <c r="AJ198" s="12">
        <f>IF(AJ199&lt;&gt;""," -R","")</f>
        <v/>
      </c>
      <c r="AL198" s="12">
        <f>IF(AL199&lt;&gt;""," -R","")</f>
        <v/>
      </c>
      <c r="AN198" s="12">
        <f>IF(AN199&lt;&gt;""," -R","")</f>
        <v/>
      </c>
      <c r="AP198" s="12">
        <f>IF(AP199&lt;&gt;""," -R","")</f>
        <v/>
      </c>
      <c r="AR198" s="12">
        <f>IF(AR199&lt;&gt;""," -R","")</f>
        <v/>
      </c>
      <c r="AT198" s="12">
        <f>IF(AT199&lt;&gt;""," -R","")</f>
        <v/>
      </c>
      <c r="AV198" s="12">
        <f>IF(AV199&lt;&gt;""," -R","")</f>
        <v/>
      </c>
      <c r="AX198" s="12">
        <f>IF(AX199&lt;&gt;""," -R","")</f>
        <v/>
      </c>
      <c r="AZ198" s="12">
        <f>IF(AZ199&lt;&gt;""," -R","")</f>
        <v/>
      </c>
      <c r="BB198" s="12">
        <f>IF(BB199&lt;&gt;""," -R","")</f>
        <v/>
      </c>
      <c r="BD198" s="12">
        <f>IF(BD199&lt;&gt;""," -R","")</f>
        <v/>
      </c>
      <c r="BF198" s="12">
        <f>IF(BF199&lt;&gt;""," -R","")</f>
        <v/>
      </c>
      <c r="BH198" s="12">
        <f>IF(BH199&lt;&gt;""," -R","")</f>
        <v/>
      </c>
      <c r="BJ198" s="12">
        <f>IF(BJ199&lt;&gt;""," -R","")</f>
        <v/>
      </c>
    </row>
    <row r="199">
      <c r="M199" s="12" t="n">
        <v>1.97</v>
      </c>
      <c r="N199" s="12">
        <f>IFERROR(VLOOKUP(M199,'CRUCE RIESGOS'!$C$10:$D$149,2,FALSE),"")</f>
        <v/>
      </c>
      <c r="O199" s="12" t="n">
        <v>2.97000000000002</v>
      </c>
      <c r="P199" s="12">
        <f>IFERROR(VLOOKUP(O199,'CRUCE RIESGOS'!$C$10:$D$149,2,FALSE),"")</f>
        <v/>
      </c>
      <c r="Q199" s="12" t="n">
        <v>3.97000000000004</v>
      </c>
      <c r="R199" s="12">
        <f>IFERROR(VLOOKUP(Q199,'CRUCE RIESGOS'!$C$10:$D$149,2,FALSE),"")</f>
        <v/>
      </c>
      <c r="S199" s="12" t="n">
        <v>4.97000000000006</v>
      </c>
      <c r="T199" s="12">
        <f>IFERROR(VLOOKUP(S199,'CRUCE RIESGOS'!$C$10:$D$149,2,FALSE),"")</f>
        <v/>
      </c>
      <c r="U199" s="12" t="n">
        <v>5.97000000000008</v>
      </c>
      <c r="V199" s="12">
        <f>IFERROR(VLOOKUP(U199,'CRUCE RIESGOS'!$C$10:$D$149,2,FALSE),"")</f>
        <v/>
      </c>
      <c r="W199" s="12" t="n">
        <v>6.9700000000001</v>
      </c>
      <c r="X199" s="12">
        <f>IFERROR(VLOOKUP(W199,'CRUCE RIESGOS'!$C$10:$D$149,2,FALSE),"")</f>
        <v/>
      </c>
      <c r="Y199" s="12" t="n">
        <v>7.97000000000012</v>
      </c>
      <c r="Z199" s="12">
        <f>IFERROR(VLOOKUP(Y199,'CRUCE RIESGOS'!$C$10:$D$149,2,FALSE),"")</f>
        <v/>
      </c>
      <c r="AA199" s="12" t="n">
        <v>8.970000000000139</v>
      </c>
      <c r="AB199" s="12">
        <f>IFERROR(VLOOKUP(AA199,'CRUCE RIESGOS'!$C$10:$D$149,2,FALSE),"")</f>
        <v/>
      </c>
      <c r="AC199" s="12" t="n">
        <v>9.970000000000161</v>
      </c>
      <c r="AD199" s="12">
        <f>IFERROR(VLOOKUP(AC199,'CRUCE RIESGOS'!$C$10:$D$149,2,FALSE),"")</f>
        <v/>
      </c>
      <c r="AE199" s="12" t="n">
        <v>10.9700000000002</v>
      </c>
      <c r="AF199" s="12">
        <f>IFERROR(VLOOKUP(AE199,'CRUCE RIESGOS'!$C$10:$D$149,2,FALSE),"")</f>
        <v/>
      </c>
      <c r="AG199" s="12" t="n">
        <v>11.9700000000002</v>
      </c>
      <c r="AH199" s="12">
        <f>IFERROR(VLOOKUP(AG199,'CRUCE RIESGOS'!$C$10:$D$149,2,FALSE),"")</f>
        <v/>
      </c>
      <c r="AI199" s="12" t="n">
        <v>12.9700000000002</v>
      </c>
      <c r="AJ199" s="12">
        <f>IFERROR(VLOOKUP(AI199,'CRUCE RIESGOS'!$C$10:$D$149,2,FALSE),"")</f>
        <v/>
      </c>
      <c r="AK199" s="12" t="n">
        <v>13.9700000000002</v>
      </c>
      <c r="AL199" s="12">
        <f>IFERROR(VLOOKUP(AK199,'CRUCE RIESGOS'!$C$10:$D$149,2,FALSE),"")</f>
        <v/>
      </c>
      <c r="AM199" s="12" t="n">
        <v>14.9700000000003</v>
      </c>
      <c r="AN199" s="12">
        <f>IFERROR(VLOOKUP(AM199,'CRUCE RIESGOS'!$C$10:$D$149,2,FALSE),"")</f>
        <v/>
      </c>
      <c r="AO199" s="12" t="n">
        <v>15.9700000000003</v>
      </c>
      <c r="AP199" s="12">
        <f>IFERROR(VLOOKUP(AO199,'CRUCE RIESGOS'!$C$10:$D$149,2,FALSE),"")</f>
        <v/>
      </c>
      <c r="AQ199" s="12" t="n">
        <v>16.9700000000003</v>
      </c>
      <c r="AR199" s="12">
        <f>IFERROR(VLOOKUP(AQ199,'CRUCE RIESGOS'!$C$10:$D$149,2,FALSE),"")</f>
        <v/>
      </c>
      <c r="AS199" s="12" t="n">
        <v>17.9700000000003</v>
      </c>
      <c r="AT199" s="12">
        <f>IFERROR(VLOOKUP(AS199,'CRUCE RIESGOS'!$C$10:$D$149,2,FALSE),"")</f>
        <v/>
      </c>
      <c r="AU199" s="12" t="n">
        <v>18.9700000000003</v>
      </c>
      <c r="AV199" s="12">
        <f>IFERROR(VLOOKUP(AU199,'CRUCE RIESGOS'!$C$10:$D$149,2,FALSE),"")</f>
        <v/>
      </c>
      <c r="AW199" s="12" t="n">
        <v>19.9700000000004</v>
      </c>
      <c r="AX199" s="12">
        <f>IFERROR(VLOOKUP(AW199,'CRUCE RIESGOS'!$C$10:$D$149,2,FALSE),"")</f>
        <v/>
      </c>
      <c r="AY199" s="12" t="n">
        <v>20.9700000000004</v>
      </c>
      <c r="AZ199" s="12">
        <f>IFERROR(VLOOKUP(AY199,'CRUCE RIESGOS'!$C$10:$D$149,2,FALSE),"")</f>
        <v/>
      </c>
      <c r="BA199" s="12" t="n">
        <v>21.9700000000004</v>
      </c>
      <c r="BB199" s="12">
        <f>IFERROR(VLOOKUP(BA199,'CRUCE RIESGOS'!$C$10:$D$149,2,FALSE),"")</f>
        <v/>
      </c>
      <c r="BC199" s="12" t="n">
        <v>22.9700000000004</v>
      </c>
      <c r="BD199" s="12">
        <f>IFERROR(VLOOKUP(BC199,'CRUCE RIESGOS'!$C$10:$D$149,2,FALSE),"")</f>
        <v/>
      </c>
      <c r="BE199" s="12" t="n">
        <v>23.9700000000004</v>
      </c>
      <c r="BF199" s="12">
        <f>IFERROR(VLOOKUP(BE199,'CRUCE RIESGOS'!$C$10:$D$149,2,FALSE),"")</f>
        <v/>
      </c>
      <c r="BG199" s="12" t="n">
        <v>24.9700000000005</v>
      </c>
      <c r="BH199" s="12">
        <f>IFERROR(VLOOKUP(BG199,'CRUCE RIESGOS'!$C$10:$D$149,2,FALSE),"")</f>
        <v/>
      </c>
      <c r="BI199" s="12" t="n">
        <v>25.9700000000005</v>
      </c>
      <c r="BJ199" s="12">
        <f>IFERROR(VLOOKUP(BI199,'CRUCE RIESGOS'!$C$10:$D$149,2,FALSE),"")</f>
        <v/>
      </c>
    </row>
    <row r="200">
      <c r="N200" s="12">
        <f>IF(N201&lt;&gt;""," -R","")</f>
        <v/>
      </c>
      <c r="P200" s="12">
        <f>IF(P201&lt;&gt;""," -R","")</f>
        <v/>
      </c>
      <c r="R200" s="12">
        <f>IF(R201&lt;&gt;""," -R","")</f>
        <v/>
      </c>
      <c r="T200" s="12">
        <f>IF(T201&lt;&gt;""," -R","")</f>
        <v/>
      </c>
      <c r="V200" s="12">
        <f>IF(V201&lt;&gt;""," -R","")</f>
        <v/>
      </c>
      <c r="X200" s="12">
        <f>IF(X201&lt;&gt;""," -R","")</f>
        <v/>
      </c>
      <c r="Z200" s="12">
        <f>IF(Z201&lt;&gt;""," -R","")</f>
        <v/>
      </c>
      <c r="AB200" s="12">
        <f>IF(AB201&lt;&gt;""," -R","")</f>
        <v/>
      </c>
      <c r="AD200" s="12">
        <f>IF(AD201&lt;&gt;""," -R","")</f>
        <v/>
      </c>
      <c r="AF200" s="12">
        <f>IF(AF201&lt;&gt;""," -R","")</f>
        <v/>
      </c>
      <c r="AH200" s="12">
        <f>IF(AH201&lt;&gt;""," -R","")</f>
        <v/>
      </c>
      <c r="AJ200" s="12">
        <f>IF(AJ201&lt;&gt;""," -R","")</f>
        <v/>
      </c>
      <c r="AL200" s="12">
        <f>IF(AL201&lt;&gt;""," -R","")</f>
        <v/>
      </c>
      <c r="AN200" s="12">
        <f>IF(AN201&lt;&gt;""," -R","")</f>
        <v/>
      </c>
      <c r="AP200" s="12">
        <f>IF(AP201&lt;&gt;""," -R","")</f>
        <v/>
      </c>
      <c r="AR200" s="12">
        <f>IF(AR201&lt;&gt;""," -R","")</f>
        <v/>
      </c>
      <c r="AT200" s="12">
        <f>IF(AT201&lt;&gt;""," -R","")</f>
        <v/>
      </c>
      <c r="AV200" s="12">
        <f>IF(AV201&lt;&gt;""," -R","")</f>
        <v/>
      </c>
      <c r="AX200" s="12">
        <f>IF(AX201&lt;&gt;""," -R","")</f>
        <v/>
      </c>
      <c r="AZ200" s="12">
        <f>IF(AZ201&lt;&gt;""," -R","")</f>
        <v/>
      </c>
      <c r="BB200" s="12">
        <f>IF(BB201&lt;&gt;""," -R","")</f>
        <v/>
      </c>
      <c r="BD200" s="12">
        <f>IF(BD201&lt;&gt;""," -R","")</f>
        <v/>
      </c>
      <c r="BF200" s="12">
        <f>IF(BF201&lt;&gt;""," -R","")</f>
        <v/>
      </c>
      <c r="BH200" s="12">
        <f>IF(BH201&lt;&gt;""," -R","")</f>
        <v/>
      </c>
      <c r="BJ200" s="12">
        <f>IF(BJ201&lt;&gt;""," -R","")</f>
        <v/>
      </c>
    </row>
    <row r="201">
      <c r="M201" s="12" t="n">
        <v>1.98</v>
      </c>
      <c r="N201" s="12">
        <f>IFERROR(VLOOKUP(M201,'CRUCE RIESGOS'!$C$10:$D$149,2,FALSE),"")</f>
        <v/>
      </c>
      <c r="O201" s="12" t="n">
        <v>2.98000000000002</v>
      </c>
      <c r="P201" s="12">
        <f>IFERROR(VLOOKUP(O201,'CRUCE RIESGOS'!$C$10:$D$149,2,FALSE),"")</f>
        <v/>
      </c>
      <c r="Q201" s="12" t="n">
        <v>3.98000000000004</v>
      </c>
      <c r="R201" s="12">
        <f>IFERROR(VLOOKUP(Q201,'CRUCE RIESGOS'!$C$10:$D$149,2,FALSE),"")</f>
        <v/>
      </c>
      <c r="S201" s="12" t="n">
        <v>4.98000000000006</v>
      </c>
      <c r="T201" s="12">
        <f>IFERROR(VLOOKUP(S201,'CRUCE RIESGOS'!$C$10:$D$149,2,FALSE),"")</f>
        <v/>
      </c>
      <c r="U201" s="12" t="n">
        <v>5.98000000000008</v>
      </c>
      <c r="V201" s="12">
        <f>IFERROR(VLOOKUP(U201,'CRUCE RIESGOS'!$C$10:$D$149,2,FALSE),"")</f>
        <v/>
      </c>
      <c r="W201" s="12" t="n">
        <v>6.9800000000001</v>
      </c>
      <c r="X201" s="12">
        <f>IFERROR(VLOOKUP(W201,'CRUCE RIESGOS'!$C$10:$D$149,2,FALSE),"")</f>
        <v/>
      </c>
      <c r="Y201" s="12" t="n">
        <v>7.98000000000012</v>
      </c>
      <c r="Z201" s="12">
        <f>IFERROR(VLOOKUP(Y201,'CRUCE RIESGOS'!$C$10:$D$149,2,FALSE),"")</f>
        <v/>
      </c>
      <c r="AA201" s="12" t="n">
        <v>8.980000000000141</v>
      </c>
      <c r="AB201" s="12">
        <f>IFERROR(VLOOKUP(AA201,'CRUCE RIESGOS'!$C$10:$D$149,2,FALSE),"")</f>
        <v/>
      </c>
      <c r="AC201" s="12" t="n">
        <v>9.98000000000016</v>
      </c>
      <c r="AD201" s="12">
        <f>IFERROR(VLOOKUP(AC201,'CRUCE RIESGOS'!$C$10:$D$149,2,FALSE),"")</f>
        <v/>
      </c>
      <c r="AE201" s="12" t="n">
        <v>10.9800000000002</v>
      </c>
      <c r="AF201" s="12">
        <f>IFERROR(VLOOKUP(AE201,'CRUCE RIESGOS'!$C$10:$D$149,2,FALSE),"")</f>
        <v/>
      </c>
      <c r="AG201" s="12" t="n">
        <v>11.9800000000002</v>
      </c>
      <c r="AH201" s="12">
        <f>IFERROR(VLOOKUP(AG201,'CRUCE RIESGOS'!$C$10:$D$149,2,FALSE),"")</f>
        <v/>
      </c>
      <c r="AI201" s="12" t="n">
        <v>12.9800000000002</v>
      </c>
      <c r="AJ201" s="12">
        <f>IFERROR(VLOOKUP(AI201,'CRUCE RIESGOS'!$C$10:$D$149,2,FALSE),"")</f>
        <v/>
      </c>
      <c r="AK201" s="12" t="n">
        <v>13.9800000000002</v>
      </c>
      <c r="AL201" s="12">
        <f>IFERROR(VLOOKUP(AK201,'CRUCE RIESGOS'!$C$10:$D$149,2,FALSE),"")</f>
        <v/>
      </c>
      <c r="AM201" s="12" t="n">
        <v>14.9800000000003</v>
      </c>
      <c r="AN201" s="12">
        <f>IFERROR(VLOOKUP(AM201,'CRUCE RIESGOS'!$C$10:$D$149,2,FALSE),"")</f>
        <v/>
      </c>
      <c r="AO201" s="12" t="n">
        <v>15.9800000000003</v>
      </c>
      <c r="AP201" s="12">
        <f>IFERROR(VLOOKUP(AO201,'CRUCE RIESGOS'!$C$10:$D$149,2,FALSE),"")</f>
        <v/>
      </c>
      <c r="AQ201" s="12" t="n">
        <v>16.9800000000003</v>
      </c>
      <c r="AR201" s="12">
        <f>IFERROR(VLOOKUP(AQ201,'CRUCE RIESGOS'!$C$10:$D$149,2,FALSE),"")</f>
        <v/>
      </c>
      <c r="AS201" s="12" t="n">
        <v>17.9800000000003</v>
      </c>
      <c r="AT201" s="12">
        <f>IFERROR(VLOOKUP(AS201,'CRUCE RIESGOS'!$C$10:$D$149,2,FALSE),"")</f>
        <v/>
      </c>
      <c r="AU201" s="12" t="n">
        <v>18.9800000000003</v>
      </c>
      <c r="AV201" s="12">
        <f>IFERROR(VLOOKUP(AU201,'CRUCE RIESGOS'!$C$10:$D$149,2,FALSE),"")</f>
        <v/>
      </c>
      <c r="AW201" s="12" t="n">
        <v>19.9800000000004</v>
      </c>
      <c r="AX201" s="12">
        <f>IFERROR(VLOOKUP(AW201,'CRUCE RIESGOS'!$C$10:$D$149,2,FALSE),"")</f>
        <v/>
      </c>
      <c r="AY201" s="12" t="n">
        <v>20.9800000000004</v>
      </c>
      <c r="AZ201" s="12">
        <f>IFERROR(VLOOKUP(AY201,'CRUCE RIESGOS'!$C$10:$D$149,2,FALSE),"")</f>
        <v/>
      </c>
      <c r="BA201" s="12" t="n">
        <v>21.9800000000004</v>
      </c>
      <c r="BB201" s="12">
        <f>IFERROR(VLOOKUP(BA201,'CRUCE RIESGOS'!$C$10:$D$149,2,FALSE),"")</f>
        <v/>
      </c>
      <c r="BC201" s="12" t="n">
        <v>22.9800000000004</v>
      </c>
      <c r="BD201" s="12">
        <f>IFERROR(VLOOKUP(BC201,'CRUCE RIESGOS'!$C$10:$D$149,2,FALSE),"")</f>
        <v/>
      </c>
      <c r="BE201" s="12" t="n">
        <v>23.9800000000004</v>
      </c>
      <c r="BF201" s="12">
        <f>IFERROR(VLOOKUP(BE201,'CRUCE RIESGOS'!$C$10:$D$149,2,FALSE),"")</f>
        <v/>
      </c>
      <c r="BG201" s="12" t="n">
        <v>24.9800000000005</v>
      </c>
      <c r="BH201" s="12">
        <f>IFERROR(VLOOKUP(BG201,'CRUCE RIESGOS'!$C$10:$D$149,2,FALSE),"")</f>
        <v/>
      </c>
      <c r="BI201" s="12" t="n">
        <v>25.9800000000005</v>
      </c>
      <c r="BJ201" s="12">
        <f>IFERROR(VLOOKUP(BI201,'CRUCE RIESGOS'!$C$10:$D$149,2,FALSE),"")</f>
        <v/>
      </c>
    </row>
    <row r="202">
      <c r="N202" s="12">
        <f>IF(N203&lt;&gt;""," -R","")</f>
        <v/>
      </c>
      <c r="P202" s="12">
        <f>IF(P203&lt;&gt;""," -R","")</f>
        <v/>
      </c>
      <c r="R202" s="12">
        <f>IF(R203&lt;&gt;""," -R","")</f>
        <v/>
      </c>
      <c r="T202" s="12">
        <f>IF(T203&lt;&gt;""," -R","")</f>
        <v/>
      </c>
      <c r="V202" s="12">
        <f>IF(V203&lt;&gt;""," -R","")</f>
        <v/>
      </c>
      <c r="X202" s="12">
        <f>IF(X203&lt;&gt;""," -R","")</f>
        <v/>
      </c>
      <c r="Z202" s="12">
        <f>IF(Z203&lt;&gt;""," -R","")</f>
        <v/>
      </c>
      <c r="AB202" s="12">
        <f>IF(AB203&lt;&gt;""," -R","")</f>
        <v/>
      </c>
      <c r="AD202" s="12">
        <f>IF(AD203&lt;&gt;""," -R","")</f>
        <v/>
      </c>
      <c r="AF202" s="12">
        <f>IF(AF203&lt;&gt;""," -R","")</f>
        <v/>
      </c>
      <c r="AH202" s="12">
        <f>IF(AH203&lt;&gt;""," -R","")</f>
        <v/>
      </c>
      <c r="AJ202" s="12">
        <f>IF(AJ203&lt;&gt;""," -R","")</f>
        <v/>
      </c>
      <c r="AL202" s="12">
        <f>IF(AL203&lt;&gt;""," -R","")</f>
        <v/>
      </c>
      <c r="AN202" s="12">
        <f>IF(AN203&lt;&gt;""," -R","")</f>
        <v/>
      </c>
      <c r="AP202" s="12">
        <f>IF(AP203&lt;&gt;""," -R","")</f>
        <v/>
      </c>
      <c r="AR202" s="12">
        <f>IF(AR203&lt;&gt;""," -R","")</f>
        <v/>
      </c>
      <c r="AT202" s="12">
        <f>IF(AT203&lt;&gt;""," -R","")</f>
        <v/>
      </c>
      <c r="AV202" s="12">
        <f>IF(AV203&lt;&gt;""," -R","")</f>
        <v/>
      </c>
      <c r="AX202" s="12">
        <f>IF(AX203&lt;&gt;""," -R","")</f>
        <v/>
      </c>
      <c r="AZ202" s="12">
        <f>IF(AZ203&lt;&gt;""," -R","")</f>
        <v/>
      </c>
      <c r="BB202" s="12">
        <f>IF(BB203&lt;&gt;""," -R","")</f>
        <v/>
      </c>
      <c r="BD202" s="12">
        <f>IF(BD203&lt;&gt;""," -R","")</f>
        <v/>
      </c>
      <c r="BF202" s="12">
        <f>IF(BF203&lt;&gt;""," -R","")</f>
        <v/>
      </c>
      <c r="BH202" s="12">
        <f>IF(BH203&lt;&gt;""," -R","")</f>
        <v/>
      </c>
      <c r="BJ202" s="12">
        <f>IF(BJ203&lt;&gt;""," -R","")</f>
        <v/>
      </c>
    </row>
    <row r="203">
      <c r="M203" s="12" t="n">
        <v>1.99</v>
      </c>
      <c r="N203" s="12">
        <f>IFERROR(VLOOKUP(M203,'CRUCE RIESGOS'!$C$10:$D$149,2,FALSE),"")</f>
        <v/>
      </c>
      <c r="O203" s="12" t="n">
        <v>2.99000000000002</v>
      </c>
      <c r="P203" s="12">
        <f>IFERROR(VLOOKUP(O203,'CRUCE RIESGOS'!$C$10:$D$149,2,FALSE),"")</f>
        <v/>
      </c>
      <c r="Q203" s="12" t="n">
        <v>3.99000000000004</v>
      </c>
      <c r="R203" s="12">
        <f>IFERROR(VLOOKUP(Q203,'CRUCE RIESGOS'!$C$10:$D$149,2,FALSE),"")</f>
        <v/>
      </c>
      <c r="S203" s="12" t="n">
        <v>4.99000000000006</v>
      </c>
      <c r="T203" s="12">
        <f>IFERROR(VLOOKUP(S203,'CRUCE RIESGOS'!$C$10:$D$149,2,FALSE),"")</f>
        <v/>
      </c>
      <c r="U203" s="12" t="n">
        <v>5.99000000000008</v>
      </c>
      <c r="V203" s="12">
        <f>IFERROR(VLOOKUP(U203,'CRUCE RIESGOS'!$C$10:$D$149,2,FALSE),"")</f>
        <v/>
      </c>
      <c r="W203" s="12" t="n">
        <v>6.9900000000001</v>
      </c>
      <c r="X203" s="12">
        <f>IFERROR(VLOOKUP(W203,'CRUCE RIESGOS'!$C$10:$D$149,2,FALSE),"")</f>
        <v/>
      </c>
      <c r="Y203" s="12" t="n">
        <v>7.99000000000012</v>
      </c>
      <c r="Z203" s="12">
        <f>IFERROR(VLOOKUP(Y203,'CRUCE RIESGOS'!$C$10:$D$149,2,FALSE),"")</f>
        <v/>
      </c>
      <c r="AA203" s="12" t="n">
        <v>8.990000000000141</v>
      </c>
      <c r="AB203" s="12">
        <f>IFERROR(VLOOKUP(AA203,'CRUCE RIESGOS'!$C$10:$D$149,2,FALSE),"")</f>
        <v/>
      </c>
      <c r="AC203" s="12" t="n">
        <v>9.99000000000016</v>
      </c>
      <c r="AD203" s="12">
        <f>IFERROR(VLOOKUP(AC203,'CRUCE RIESGOS'!$C$10:$D$149,2,FALSE),"")</f>
        <v/>
      </c>
      <c r="AE203" s="12" t="n">
        <v>10.9900000000002</v>
      </c>
      <c r="AF203" s="12">
        <f>IFERROR(VLOOKUP(AE203,'CRUCE RIESGOS'!$C$10:$D$149,2,FALSE),"")</f>
        <v/>
      </c>
      <c r="AG203" s="12" t="n">
        <v>11.9900000000002</v>
      </c>
      <c r="AH203" s="12">
        <f>IFERROR(VLOOKUP(AG203,'CRUCE RIESGOS'!$C$10:$D$149,2,FALSE),"")</f>
        <v/>
      </c>
      <c r="AI203" s="12" t="n">
        <v>12.9900000000002</v>
      </c>
      <c r="AJ203" s="12">
        <f>IFERROR(VLOOKUP(AI203,'CRUCE RIESGOS'!$C$10:$D$149,2,FALSE),"")</f>
        <v/>
      </c>
      <c r="AK203" s="12" t="n">
        <v>13.9900000000002</v>
      </c>
      <c r="AL203" s="12">
        <f>IFERROR(VLOOKUP(AK203,'CRUCE RIESGOS'!$C$10:$D$149,2,FALSE),"")</f>
        <v/>
      </c>
      <c r="AM203" s="12" t="n">
        <v>14.9900000000003</v>
      </c>
      <c r="AN203" s="12">
        <f>IFERROR(VLOOKUP(AM203,'CRUCE RIESGOS'!$C$10:$D$149,2,FALSE),"")</f>
        <v/>
      </c>
      <c r="AO203" s="12" t="n">
        <v>15.9900000000003</v>
      </c>
      <c r="AP203" s="12">
        <f>IFERROR(VLOOKUP(AO203,'CRUCE RIESGOS'!$C$10:$D$149,2,FALSE),"")</f>
        <v/>
      </c>
      <c r="AQ203" s="12" t="n">
        <v>16.9900000000003</v>
      </c>
      <c r="AR203" s="12">
        <f>IFERROR(VLOOKUP(AQ203,'CRUCE RIESGOS'!$C$10:$D$149,2,FALSE),"")</f>
        <v/>
      </c>
      <c r="AS203" s="12" t="n">
        <v>17.9900000000003</v>
      </c>
      <c r="AT203" s="12">
        <f>IFERROR(VLOOKUP(AS203,'CRUCE RIESGOS'!$C$10:$D$149,2,FALSE),"")</f>
        <v/>
      </c>
      <c r="AU203" s="12" t="n">
        <v>18.9900000000003</v>
      </c>
      <c r="AV203" s="12">
        <f>IFERROR(VLOOKUP(AU203,'CRUCE RIESGOS'!$C$10:$D$149,2,FALSE),"")</f>
        <v/>
      </c>
      <c r="AW203" s="12" t="n">
        <v>19.9900000000004</v>
      </c>
      <c r="AX203" s="12">
        <f>IFERROR(VLOOKUP(AW203,'CRUCE RIESGOS'!$C$10:$D$149,2,FALSE),"")</f>
        <v/>
      </c>
      <c r="AY203" s="12" t="n">
        <v>20.9900000000004</v>
      </c>
      <c r="AZ203" s="12">
        <f>IFERROR(VLOOKUP(AY203,'CRUCE RIESGOS'!$C$10:$D$149,2,FALSE),"")</f>
        <v/>
      </c>
      <c r="BA203" s="12" t="n">
        <v>21.9900000000004</v>
      </c>
      <c r="BB203" s="12">
        <f>IFERROR(VLOOKUP(BA203,'CRUCE RIESGOS'!$C$10:$D$149,2,FALSE),"")</f>
        <v/>
      </c>
      <c r="BC203" s="12" t="n">
        <v>22.9900000000004</v>
      </c>
      <c r="BD203" s="12">
        <f>IFERROR(VLOOKUP(BC203,'CRUCE RIESGOS'!$C$10:$D$149,2,FALSE),"")</f>
        <v/>
      </c>
      <c r="BE203" s="12" t="n">
        <v>23.9900000000004</v>
      </c>
      <c r="BF203" s="12">
        <f>IFERROR(VLOOKUP(BE203,'CRUCE RIESGOS'!$C$10:$D$149,2,FALSE),"")</f>
        <v/>
      </c>
      <c r="BG203" s="12" t="n">
        <v>24.9900000000005</v>
      </c>
      <c r="BH203" s="12">
        <f>IFERROR(VLOOKUP(BG203,'CRUCE RIESGOS'!$C$10:$D$149,2,FALSE),"")</f>
        <v/>
      </c>
      <c r="BI203" s="12" t="n">
        <v>25.9900000000005</v>
      </c>
      <c r="BJ203" s="12">
        <f>IFERROR(VLOOKUP(BI203,'CRUCE RIESGOS'!$C$10:$D$149,2,FALSE),"")</f>
        <v/>
      </c>
    </row>
  </sheetData>
  <sheetProtection selectLockedCells="0" selectUnlockedCells="0" algorithmName="SHA-512" sheet="1" objects="1" insertRows="1" insertHyperlinks="1" autoFilter="1" scenarios="1" formatColumns="1" deleteColumns="1" insertColumns="1" pivotTables="1" deleteRows="1" formatCells="1" saltValue="HiHFhuOs8gNDM0kgZXBwHA==" formatRows="1" sort="1" spinCount="100000" hashValue="wMgdeeDA985De3JlsdVy+50KbKOzXBlVbn60n5wrbo+4r5F0vjrsFKvbUgkyX8o+GWa3LEwOJ3ahPSq0NcBp1g=="/>
  <mergeCells count="33">
    <mergeCell ref="I6:J6"/>
    <mergeCell ref="B7:C7"/>
    <mergeCell ref="E4:E5"/>
    <mergeCell ref="G8:H8"/>
    <mergeCell ref="H13:H15"/>
    <mergeCell ref="C12:E12"/>
    <mergeCell ref="G4:H5"/>
    <mergeCell ref="C11:E11"/>
    <mergeCell ref="I4:J5"/>
    <mergeCell ref="G7:H7"/>
    <mergeCell ref="I7:J7"/>
    <mergeCell ref="G10:H10"/>
    <mergeCell ref="D4:D5"/>
    <mergeCell ref="G6:H6"/>
    <mergeCell ref="G11:J11"/>
    <mergeCell ref="B8:C8"/>
    <mergeCell ref="B2:J3"/>
    <mergeCell ref="I12:J12"/>
    <mergeCell ref="C13:E13"/>
    <mergeCell ref="B10:C10"/>
    <mergeCell ref="G13:G15"/>
    <mergeCell ref="I8:J8"/>
    <mergeCell ref="B9:C9"/>
    <mergeCell ref="C15:E15"/>
    <mergeCell ref="B6:C6"/>
    <mergeCell ref="C14:E14"/>
    <mergeCell ref="B4:C4"/>
    <mergeCell ref="B5:C5"/>
    <mergeCell ref="F4:F5"/>
    <mergeCell ref="I10:J10"/>
    <mergeCell ref="G9:H9"/>
    <mergeCell ref="I13:J15"/>
    <mergeCell ref="I9:J9"/>
  </mergeCells>
  <conditionalFormatting sqref="I12">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3:J15">
    <cfRule type="cellIs" priority="1" operator="equal" dxfId="2">
      <formula>"EXTREMO"</formula>
    </cfRule>
    <cfRule type="cellIs" priority="2" operator="equal" dxfId="36">
      <formula>"ALTO"</formula>
    </cfRule>
    <cfRule type="cellIs" priority="3" operator="equal" dxfId="1">
      <formula>"MODERADO"</formula>
    </cfRule>
    <cfRule type="cellIs" priority="4" operator="equal" dxfId="0">
      <formula>"BAJO"</formula>
    </cfRule>
  </conditionalFormatting>
  <hyperlinks>
    <hyperlink ref="A2" location="'IDENTIFICACIÓN DOFA'!A1" display="REGRESAR"/>
  </hyperlinks>
  <pageMargins left="0.7" right="0.7" top="0.75" bottom="0.75" header="0.3" footer="0.3"/>
  <pageSetup orientation="portrait"/>
</worksheet>
</file>

<file path=xl/worksheets/sheet15.xml><?xml version="1.0" encoding="utf-8"?>
<worksheet xmlns="http://schemas.openxmlformats.org/spreadsheetml/2006/main">
  <sheetPr codeName="Hoja5">
    <tabColor rgb="FFEDE395"/>
    <outlinePr summaryBelow="1" summaryRight="1"/>
    <pageSetUpPr/>
  </sheetPr>
  <dimension ref="A1:AQ113"/>
  <sheetViews>
    <sheetView topLeftCell="D1" zoomScale="70" zoomScaleNormal="70" zoomScaleSheetLayoutView="55" workbookViewId="0">
      <selection activeCell="A1" sqref="A1:E4"/>
    </sheetView>
    <sheetView topLeftCell="D1" workbookViewId="1">
      <selection activeCell="A1" sqref="A1:E4"/>
    </sheetView>
  </sheetViews>
  <sheetFormatPr baseColWidth="10" defaultColWidth="11.42578125" defaultRowHeight="15"/>
  <cols>
    <col hidden="1" style="268" min="1" max="3"/>
    <col width="5.28515625" customWidth="1" style="754" min="4" max="4"/>
    <col width="61.140625" customWidth="1" style="755" min="5" max="5"/>
    <col width="73" customWidth="1" style="755" min="6" max="6"/>
    <col width="54.7109375" customWidth="1" style="755" min="7" max="7"/>
    <col width="31.7109375" customWidth="1" style="755" min="8" max="8"/>
    <col width="27.42578125" customWidth="1" style="755" min="9" max="9"/>
    <col width="23.42578125" bestFit="1" customWidth="1" style="755" min="10" max="10"/>
    <col width="40.42578125" customWidth="1" style="755" min="11" max="11"/>
    <col width="81" bestFit="1" customWidth="1" style="755" min="12" max="12"/>
    <col width="45.7109375" customWidth="1" style="755" min="13" max="13"/>
    <col width="25.7109375" customWidth="1" style="755" min="14" max="14"/>
    <col width="30.5703125" customWidth="1" style="755" min="15" max="15"/>
    <col width="27.42578125" customWidth="1" style="755" min="16" max="16"/>
    <col width="28.140625" customWidth="1" style="756" min="17" max="17"/>
    <col width="25" customWidth="1" style="268" min="18" max="18"/>
    <col width="23.42578125" customWidth="1" style="268" min="19" max="19"/>
    <col width="21.140625" customWidth="1" style="268" min="20" max="20"/>
    <col hidden="1" width="21.140625" customWidth="1" style="268" min="21" max="21"/>
    <col hidden="1" width="41.7109375" customWidth="1" style="268" min="22" max="22"/>
    <col width="41.7109375" customWidth="1" style="268" min="23" max="26"/>
    <col width="21.7109375" customWidth="1" style="268" min="27" max="27"/>
    <col width="17.85546875" customWidth="1" style="268" min="28" max="28"/>
    <col width="22" customWidth="1" style="268" min="29" max="29"/>
    <col width="17.5703125" customWidth="1" style="268" min="30" max="30"/>
    <col hidden="1" width="17.7109375" customWidth="1" style="757" min="31" max="31"/>
    <col hidden="1" width="106" customWidth="1" style="758" min="32" max="32"/>
    <col hidden="1" width="17.7109375" customWidth="1" style="757" min="33" max="33"/>
    <col hidden="1" width="197.140625" customWidth="1" style="758" min="34" max="34"/>
    <col width="17.7109375" customWidth="1" style="757" min="35" max="35"/>
    <col width="63.7109375" customWidth="1" style="758" min="36" max="36"/>
    <col width="17.7109375" customWidth="1" style="757" min="37" max="37"/>
    <col width="86.28515625" customWidth="1" style="758" min="38" max="38"/>
    <col width="17.7109375" customWidth="1" style="757" min="39" max="39"/>
    <col width="34.85546875" customWidth="1" style="758" min="40" max="40"/>
    <col width="17.7109375" customWidth="1" style="757" min="41" max="41"/>
    <col width="34.85546875" customWidth="1" style="758" min="42" max="42"/>
    <col width="6.85546875" customWidth="1" style="268" min="43" max="43"/>
    <col width="11.42578125" customWidth="1" style="268" min="44" max="16384"/>
  </cols>
  <sheetData>
    <row r="1" ht="15" customFormat="1" customHeight="1" s="763">
      <c r="A1" s="759" t="n"/>
      <c r="B1" s="809" t="n"/>
      <c r="C1" s="809" t="n"/>
      <c r="D1" s="809" t="n"/>
      <c r="E1" s="804" t="n"/>
      <c r="F1" s="760" t="inlineStr">
        <is>
          <t>MACROPROCESO ESTRATÉGICO</t>
        </is>
      </c>
      <c r="G1" s="805" t="n"/>
      <c r="H1" s="805" t="n"/>
      <c r="I1" s="805" t="n"/>
      <c r="J1" s="805" t="n"/>
      <c r="K1" s="805" t="n"/>
      <c r="L1" s="805" t="n"/>
      <c r="M1" s="805" t="n"/>
      <c r="N1" s="805" t="n"/>
      <c r="O1" s="805" t="n"/>
      <c r="P1" s="805" t="n"/>
      <c r="Q1" s="805" t="n"/>
      <c r="R1" s="805" t="n"/>
      <c r="S1" s="805" t="n"/>
      <c r="T1" s="805" t="n"/>
      <c r="U1" s="805" t="n"/>
      <c r="V1" s="805" t="n"/>
      <c r="W1" s="805" t="n"/>
      <c r="X1" s="805" t="n"/>
      <c r="Y1" s="805" t="n"/>
      <c r="Z1" s="805" t="n"/>
      <c r="AA1" s="805" t="n"/>
      <c r="AB1" s="805" t="n"/>
      <c r="AC1" s="805" t="n"/>
      <c r="AD1" s="805" t="n"/>
      <c r="AE1" s="805" t="n"/>
      <c r="AF1" s="805" t="n"/>
      <c r="AG1" s="805" t="n"/>
      <c r="AH1" s="805" t="n"/>
      <c r="AI1" s="805" t="n"/>
      <c r="AJ1" s="805" t="n"/>
      <c r="AK1" s="805" t="n"/>
      <c r="AL1" s="805" t="n"/>
      <c r="AM1" s="805" t="n"/>
      <c r="AN1" s="806" t="n"/>
      <c r="AO1" s="761" t="inlineStr">
        <is>
          <t>CÓDIGO: ESGr028</t>
        </is>
      </c>
      <c r="AP1" s="806" t="n"/>
      <c r="AQ1" s="762" t="n"/>
    </row>
    <row r="2" customFormat="1" s="763">
      <c r="A2" s="807" t="n"/>
      <c r="E2" s="808" t="n"/>
      <c r="F2" s="760" t="inlineStr">
        <is>
          <t>PROCESO GESTIÓN SISTEMAS INTEGRADOS - CALIDAD</t>
        </is>
      </c>
      <c r="G2" s="805" t="n"/>
      <c r="H2" s="805" t="n"/>
      <c r="I2" s="805" t="n"/>
      <c r="J2" s="805" t="n"/>
      <c r="K2" s="805" t="n"/>
      <c r="L2" s="805" t="n"/>
      <c r="M2" s="805" t="n"/>
      <c r="N2" s="805" t="n"/>
      <c r="O2" s="805" t="n"/>
      <c r="P2" s="805" t="n"/>
      <c r="Q2" s="805" t="n"/>
      <c r="R2" s="805" t="n"/>
      <c r="S2" s="805" t="n"/>
      <c r="T2" s="805" t="n"/>
      <c r="U2" s="805" t="n"/>
      <c r="V2" s="805" t="n"/>
      <c r="W2" s="805" t="n"/>
      <c r="X2" s="805" t="n"/>
      <c r="Y2" s="805" t="n"/>
      <c r="Z2" s="805" t="n"/>
      <c r="AA2" s="805" t="n"/>
      <c r="AB2" s="805" t="n"/>
      <c r="AC2" s="805" t="n"/>
      <c r="AD2" s="805" t="n"/>
      <c r="AE2" s="805" t="n"/>
      <c r="AF2" s="805" t="n"/>
      <c r="AG2" s="805" t="n"/>
      <c r="AH2" s="805" t="n"/>
      <c r="AI2" s="805" t="n"/>
      <c r="AJ2" s="805" t="n"/>
      <c r="AK2" s="805" t="n"/>
      <c r="AL2" s="805" t="n"/>
      <c r="AM2" s="805" t="n"/>
      <c r="AN2" s="806" t="n"/>
      <c r="AO2" s="764" t="inlineStr">
        <is>
          <t>VERSIÓN: 18</t>
        </is>
      </c>
      <c r="AP2" s="806" t="n"/>
      <c r="AQ2" s="762" t="n"/>
    </row>
    <row r="3" ht="15" customFormat="1" customHeight="1" s="763">
      <c r="A3" s="807" t="n"/>
      <c r="E3" s="808" t="n"/>
      <c r="F3" s="760" t="inlineStr">
        <is>
          <t>GESTIÓN DEL RIESGO Y LAS OPORTUNIDADES</t>
        </is>
      </c>
      <c r="G3" s="809" t="n"/>
      <c r="H3" s="809" t="n"/>
      <c r="I3" s="809" t="n"/>
      <c r="J3" s="809" t="n"/>
      <c r="K3" s="809" t="n"/>
      <c r="L3" s="809" t="n"/>
      <c r="M3" s="809" t="n"/>
      <c r="N3" s="809" t="n"/>
      <c r="O3" s="809" t="n"/>
      <c r="P3" s="809" t="n"/>
      <c r="Q3" s="809" t="n"/>
      <c r="R3" s="809" t="n"/>
      <c r="S3" s="809" t="n"/>
      <c r="T3" s="809" t="n"/>
      <c r="U3" s="809" t="n"/>
      <c r="V3" s="809" t="n"/>
      <c r="W3" s="809" t="n"/>
      <c r="X3" s="809" t="n"/>
      <c r="Y3" s="809" t="n"/>
      <c r="Z3" s="809" t="n"/>
      <c r="AA3" s="809" t="n"/>
      <c r="AB3" s="809" t="n"/>
      <c r="AC3" s="809" t="n"/>
      <c r="AD3" s="809" t="n"/>
      <c r="AE3" s="809" t="n"/>
      <c r="AF3" s="809" t="n"/>
      <c r="AG3" s="809" t="n"/>
      <c r="AH3" s="809" t="n"/>
      <c r="AI3" s="809" t="n"/>
      <c r="AJ3" s="809" t="n"/>
      <c r="AK3" s="809" t="n"/>
      <c r="AL3" s="809" t="n"/>
      <c r="AM3" s="809" t="n"/>
      <c r="AN3" s="804" t="n"/>
      <c r="AO3" s="764" t="inlineStr">
        <is>
          <t>VIGENCIA: 2025-04-11</t>
        </is>
      </c>
      <c r="AP3" s="806" t="n"/>
      <c r="AQ3" s="762" t="n"/>
    </row>
    <row r="4" customFormat="1" s="763">
      <c r="A4" s="810" t="n"/>
      <c r="B4" s="812" t="n"/>
      <c r="C4" s="812" t="n"/>
      <c r="D4" s="812" t="n"/>
      <c r="E4" s="811" t="n"/>
      <c r="F4" s="810" t="n"/>
      <c r="G4" s="812" t="n"/>
      <c r="H4" s="812" t="n"/>
      <c r="I4" s="812" t="n"/>
      <c r="J4" s="812" t="n"/>
      <c r="K4" s="812" t="n"/>
      <c r="L4" s="812" t="n"/>
      <c r="M4" s="812" t="n"/>
      <c r="N4" s="812" t="n"/>
      <c r="O4" s="812" t="n"/>
      <c r="P4" s="812" t="n"/>
      <c r="Q4" s="812" t="n"/>
      <c r="R4" s="812" t="n"/>
      <c r="S4" s="812" t="n"/>
      <c r="T4" s="812" t="n"/>
      <c r="U4" s="812" t="n"/>
      <c r="V4" s="812" t="n"/>
      <c r="W4" s="812" t="n"/>
      <c r="X4" s="812" t="n"/>
      <c r="Y4" s="812" t="n"/>
      <c r="Z4" s="812" t="n"/>
      <c r="AA4" s="812" t="n"/>
      <c r="AB4" s="812" t="n"/>
      <c r="AC4" s="812" t="n"/>
      <c r="AD4" s="812" t="n"/>
      <c r="AE4" s="812" t="n"/>
      <c r="AF4" s="812" t="n"/>
      <c r="AG4" s="812" t="n"/>
      <c r="AH4" s="812" t="n"/>
      <c r="AI4" s="812" t="n"/>
      <c r="AJ4" s="812" t="n"/>
      <c r="AK4" s="812" t="n"/>
      <c r="AL4" s="812" t="n"/>
      <c r="AM4" s="812" t="n"/>
      <c r="AN4" s="811" t="n"/>
      <c r="AO4" s="761" t="inlineStr">
        <is>
          <t>PÁGINA: 9 de 11</t>
        </is>
      </c>
      <c r="AP4" s="806" t="n"/>
      <c r="AQ4" s="762" t="n"/>
    </row>
    <row r="5" customFormat="1" s="763">
      <c r="D5" s="765" t="n"/>
      <c r="E5" s="341" t="inlineStr">
        <is>
          <t>REGRESAR</t>
        </is>
      </c>
      <c r="F5" s="766" t="n"/>
      <c r="G5" s="766" t="n"/>
      <c r="H5" s="766" t="n"/>
      <c r="I5" s="766" t="n"/>
      <c r="J5" s="766" t="n"/>
      <c r="K5" s="766" t="n"/>
      <c r="L5" s="766" t="n"/>
      <c r="M5" s="766" t="n"/>
      <c r="N5" s="766" t="n"/>
      <c r="O5" s="766" t="n"/>
      <c r="P5" s="766" t="n"/>
      <c r="Q5" s="767" t="n"/>
      <c r="R5" s="768" t="n"/>
      <c r="S5" s="768" t="n"/>
      <c r="T5" s="768" t="n"/>
      <c r="U5" s="768" t="n"/>
      <c r="V5" s="768" t="n"/>
      <c r="W5" s="768" t="n"/>
      <c r="X5" s="768" t="n"/>
      <c r="Y5" s="768" t="n"/>
      <c r="Z5" s="768" t="n"/>
      <c r="AA5" s="768" t="n"/>
      <c r="AB5" s="768" t="n"/>
      <c r="AC5" s="768" t="n"/>
      <c r="AD5" s="768" t="n"/>
      <c r="AE5" s="769" t="n"/>
      <c r="AF5" s="770" t="n"/>
      <c r="AG5" s="769" t="n"/>
      <c r="AH5" s="770" t="n"/>
      <c r="AI5" s="769" t="n"/>
      <c r="AJ5" s="770" t="n"/>
      <c r="AK5" s="769" t="n"/>
      <c r="AL5" s="770" t="n"/>
      <c r="AM5" s="769" t="n"/>
      <c r="AN5" s="770" t="n"/>
      <c r="AO5" s="769" t="n"/>
      <c r="AP5" s="770" t="n"/>
      <c r="AQ5" s="762" t="n"/>
    </row>
    <row r="6" customFormat="1" s="763">
      <c r="D6" s="765" t="n"/>
      <c r="E6" s="766" t="n"/>
      <c r="F6" s="766" t="n"/>
      <c r="G6" s="766" t="n"/>
      <c r="H6" s="766" t="n"/>
      <c r="I6" s="766" t="n"/>
      <c r="J6" s="766" t="n"/>
      <c r="K6" s="766" t="n"/>
      <c r="L6" s="766" t="n"/>
      <c r="M6" s="766" t="n"/>
      <c r="N6" s="766" t="n"/>
      <c r="O6" s="766" t="n"/>
      <c r="P6" s="766" t="n"/>
      <c r="Q6" s="767" t="n"/>
      <c r="R6" s="768" t="n"/>
      <c r="S6" s="768" t="n"/>
      <c r="T6" s="768" t="n"/>
      <c r="U6" s="768" t="n"/>
      <c r="V6" s="768" t="n"/>
      <c r="W6" s="768" t="n"/>
      <c r="X6" s="768" t="n"/>
      <c r="Y6" s="768" t="n"/>
      <c r="Z6" s="768" t="n"/>
      <c r="AA6" s="768" t="n"/>
      <c r="AB6" s="768" t="n"/>
      <c r="AC6" s="768" t="n"/>
      <c r="AD6" s="768" t="n"/>
      <c r="AE6" s="769" t="n"/>
      <c r="AF6" s="770" t="n"/>
      <c r="AG6" s="769" t="n"/>
      <c r="AH6" s="770" t="n"/>
      <c r="AI6" s="769" t="n"/>
      <c r="AJ6" s="770" t="n"/>
      <c r="AK6" s="769" t="n"/>
      <c r="AL6" s="770" t="n"/>
      <c r="AM6" s="769" t="n"/>
      <c r="AN6" s="770" t="n"/>
      <c r="AO6" s="769" t="n"/>
      <c r="AP6" s="770" t="n"/>
      <c r="AQ6" s="762" t="n"/>
    </row>
    <row r="7" customFormat="1" s="763">
      <c r="D7" s="765" t="n"/>
      <c r="E7" s="766" t="n"/>
      <c r="F7" s="766" t="n"/>
      <c r="G7" s="766" t="n"/>
      <c r="H7" s="766" t="n"/>
      <c r="I7" s="766" t="n"/>
      <c r="J7" s="766" t="n"/>
      <c r="K7" s="766" t="n"/>
      <c r="L7" s="766" t="n"/>
      <c r="M7" s="766" t="n"/>
      <c r="N7" s="766" t="n"/>
      <c r="O7" s="766" t="n"/>
      <c r="P7" s="766" t="n"/>
      <c r="Q7" s="767" t="n"/>
      <c r="R7" s="768" t="n"/>
      <c r="S7" s="768" t="n"/>
      <c r="T7" s="768" t="n"/>
      <c r="U7" s="768" t="n"/>
      <c r="V7" s="768" t="n"/>
      <c r="W7" s="768" t="n"/>
      <c r="X7" s="768" t="n"/>
      <c r="Y7" s="768" t="n"/>
      <c r="Z7" s="768" t="n"/>
      <c r="AA7" s="768" t="n"/>
      <c r="AB7" s="768" t="n"/>
      <c r="AC7" s="768" t="n"/>
      <c r="AD7" s="768" t="n"/>
      <c r="AE7" s="769" t="n"/>
      <c r="AF7" s="770" t="n"/>
      <c r="AG7" s="769" t="n"/>
      <c r="AH7" s="770" t="n"/>
      <c r="AI7" s="769" t="n"/>
      <c r="AJ7" s="770" t="n"/>
      <c r="AK7" s="769" t="n"/>
      <c r="AL7" s="770" t="n"/>
      <c r="AM7" s="769" t="n"/>
      <c r="AN7" s="770" t="n"/>
      <c r="AO7" s="769" t="n"/>
      <c r="AP7" s="770" t="n"/>
      <c r="AQ7" s="762" t="n"/>
    </row>
    <row r="8" ht="32.25" customHeight="1">
      <c r="A8" s="735" t="n"/>
      <c r="B8" s="735" t="n"/>
      <c r="C8" s="735" t="n"/>
      <c r="D8" s="771" t="inlineStr">
        <is>
          <t>IDENTIFICACIÓN DE LAS OPORTUNIDADES</t>
        </is>
      </c>
      <c r="E8" s="826" t="n"/>
      <c r="F8" s="826" t="n"/>
      <c r="G8" s="827" t="n"/>
      <c r="H8" s="771" t="inlineStr">
        <is>
          <t>VALORACIÓN DE LA OPORTUNIDAD INHERENTE</t>
        </is>
      </c>
      <c r="I8" s="826" t="n"/>
      <c r="J8" s="826" t="n"/>
      <c r="K8" s="826" t="n"/>
      <c r="L8" s="826" t="n"/>
      <c r="M8" s="827" t="n"/>
      <c r="N8" s="773" t="inlineStr">
        <is>
          <t>VALORACIÓN DE CONTROLES</t>
        </is>
      </c>
      <c r="O8" s="826" t="n"/>
      <c r="P8" s="826" t="n"/>
      <c r="Q8" s="826" t="n"/>
      <c r="R8" s="826" t="n"/>
      <c r="S8" s="826" t="n"/>
      <c r="T8" s="826" t="n"/>
      <c r="U8" s="826" t="n"/>
      <c r="V8" s="827" t="n"/>
      <c r="W8" s="773" t="n"/>
      <c r="X8" s="773" t="n"/>
      <c r="Y8" s="773" t="n"/>
      <c r="Z8" s="773" t="n"/>
      <c r="AA8" s="773" t="inlineStr">
        <is>
          <t>VALORACIÓN DE LA OPORTUNIDAD RESIDUAL</t>
        </is>
      </c>
      <c r="AB8" s="826" t="n"/>
      <c r="AC8" s="826" t="n"/>
      <c r="AD8" s="827" t="n"/>
      <c r="AE8" s="736" t="inlineStr">
        <is>
          <t>CONCLUSIONES DEL SEGUIMIENTO (DILIGENCIADO POR LA OFICINA DE CONTROL INTERNO)</t>
        </is>
      </c>
      <c r="AF8" s="892" t="n"/>
      <c r="AG8" s="892" t="n"/>
      <c r="AH8" s="892" t="n"/>
      <c r="AI8" s="892" t="n"/>
      <c r="AJ8" s="892" t="n"/>
      <c r="AK8" s="892" t="n"/>
      <c r="AL8" s="892" t="n"/>
      <c r="AM8" s="892" t="n"/>
      <c r="AN8" s="892" t="n"/>
      <c r="AO8" s="892" t="n"/>
      <c r="AP8" s="893" t="n"/>
      <c r="AQ8" s="732" t="n"/>
    </row>
    <row r="9" ht="48" customFormat="1" customHeight="1" s="740">
      <c r="A9" s="737" t="inlineStr">
        <is>
          <t>CUADRANTE</t>
        </is>
      </c>
      <c r="B9" s="737" t="inlineStr">
        <is>
          <t>DECIMAL</t>
        </is>
      </c>
      <c r="C9" s="737" t="inlineStr">
        <is>
          <t>SUMA</t>
        </is>
      </c>
      <c r="D9" s="774" t="inlineStr">
        <is>
          <t>ID</t>
        </is>
      </c>
      <c r="E9" s="774" t="inlineStr">
        <is>
          <t>CAUSAS (FACTORES DOFA)</t>
        </is>
      </c>
      <c r="F9" s="774" t="inlineStr">
        <is>
          <t>CONSECUENCIA (OPORTUNIDADES)</t>
        </is>
      </c>
      <c r="G9" s="774" t="inlineStr">
        <is>
          <t>CLASIFICACIÓN</t>
        </is>
      </c>
      <c r="H9" s="774" t="inlineStr">
        <is>
          <t>PROBABILIDAD DE OCURRENCIA</t>
        </is>
      </c>
      <c r="I9" s="774" t="inlineStr">
        <is>
          <t>MAGNITUD DEL IMPACTO</t>
        </is>
      </c>
      <c r="J9" s="774" t="inlineStr">
        <is>
          <t xml:space="preserve">VALORACIÓN </t>
        </is>
      </c>
      <c r="K9" s="774" t="inlineStr">
        <is>
          <t>NIVEL</t>
        </is>
      </c>
      <c r="L9" s="774" t="inlineStr">
        <is>
          <t>CONTROLES APLICABLES</t>
        </is>
      </c>
      <c r="M9" s="774" t="inlineStr">
        <is>
          <t>ENTREGABLES</t>
        </is>
      </c>
      <c r="N9" s="775" t="inlineStr">
        <is>
          <t>AFECTACIÓN DEL CONTROL</t>
        </is>
      </c>
      <c r="O9" s="775" t="inlineStr">
        <is>
          <t>HERRAMIENTA PARA EJERCER CONTROL</t>
        </is>
      </c>
      <c r="P9" s="775" t="inlineStr">
        <is>
          <t>DOCUMENTACIÓN EN EL MANEJO DE LA HERRAMIENTA</t>
        </is>
      </c>
      <c r="Q9" s="775" t="inlineStr">
        <is>
          <t>LA HERRAMIENTA DEMUESTRA SER EFECTIVA</t>
        </is>
      </c>
      <c r="R9" s="775" t="inlineStr">
        <is>
          <t>RESPONSABLE DEL CONTROL Y SEGUIMIENTO</t>
        </is>
      </c>
      <c r="S9" s="775" t="inlineStr">
        <is>
          <t>FRECUENCIA ADECUADA DEL CONTROL</t>
        </is>
      </c>
      <c r="T9" s="775" t="inlineStr">
        <is>
          <t>SUMATORIA</t>
        </is>
      </c>
      <c r="U9" s="775" t="inlineStr">
        <is>
          <t>FECHA DE LA VALORACIÓN</t>
        </is>
      </c>
      <c r="V9" s="775" t="inlineStr">
        <is>
          <t>JUSTIFICACIÓN DE LA VALORACIÓN</t>
        </is>
      </c>
      <c r="W9" s="775" t="inlineStr">
        <is>
          <t>FECHA DE LA VALORACIÓN</t>
        </is>
      </c>
      <c r="X9" s="775" t="inlineStr">
        <is>
          <t>JUSTIFICACIÓN DE LA VALORACIÓN</t>
        </is>
      </c>
      <c r="Y9" s="775" t="inlineStr">
        <is>
          <t>FECHA DE LA VALORACIÓN</t>
        </is>
      </c>
      <c r="Z9" s="775" t="inlineStr">
        <is>
          <t>JUSTIFICACIÓN DE LA VALORACIÓN</t>
        </is>
      </c>
      <c r="AA9" s="775" t="inlineStr">
        <is>
          <t>PROBABILIDAD DE OCURRENCIA</t>
        </is>
      </c>
      <c r="AB9" s="775" t="inlineStr">
        <is>
          <t>MAGNITUD DEL IMPACTO</t>
        </is>
      </c>
      <c r="AC9" s="775" t="inlineStr">
        <is>
          <t xml:space="preserve">VALORACIÓN </t>
        </is>
      </c>
      <c r="AD9" s="775" t="inlineStr">
        <is>
          <t>NIVEL</t>
        </is>
      </c>
      <c r="AE9" s="738" t="inlineStr">
        <is>
          <t>FECHA DE SEGUIMIENTO</t>
        </is>
      </c>
      <c r="AF9" s="738" t="inlineStr">
        <is>
          <t>OBSERVACIONES Y RECOMENDACIONES</t>
        </is>
      </c>
      <c r="AG9" s="738" t="inlineStr">
        <is>
          <t>FECHA DE SEGUIMIENTO</t>
        </is>
      </c>
      <c r="AH9" s="738" t="inlineStr">
        <is>
          <t>OBSERVACIONES Y RECOMENDACIONES</t>
        </is>
      </c>
      <c r="AI9" s="738" t="inlineStr">
        <is>
          <t>FECHA DE SEGUIMIENTO</t>
        </is>
      </c>
      <c r="AJ9" s="738" t="inlineStr">
        <is>
          <t>OBSERVACIONES Y RECOMENDACIONES</t>
        </is>
      </c>
      <c r="AK9" s="738" t="inlineStr">
        <is>
          <t>FECHA DE SEGUIMIENTO</t>
        </is>
      </c>
      <c r="AL9" s="738" t="inlineStr">
        <is>
          <t>OBSERVACIONES Y RECOMENDACIONES</t>
        </is>
      </c>
      <c r="AM9" s="738" t="inlineStr">
        <is>
          <t>FECHA DE SEGUIMIENTO</t>
        </is>
      </c>
      <c r="AN9" s="738" t="inlineStr">
        <is>
          <t>OBSERVACIONES Y RECOMENDACIONES</t>
        </is>
      </c>
      <c r="AO9" s="738" t="inlineStr">
        <is>
          <t>FECHA DE SEGUIMIENTO</t>
        </is>
      </c>
      <c r="AP9" s="738" t="inlineStr">
        <is>
          <t>OBSERVACIONES Y RECOMENDACIONES</t>
        </is>
      </c>
      <c r="AQ9" s="739" t="n"/>
    </row>
    <row r="10" ht="364.5" customHeight="1">
      <c r="A10" s="735">
        <f>IF(AND(AA10=1,AB10=1),1,IF(AND(AA10=1,AB10=2),2,IF(AND(AA10=1,AB10=3),3,IF(AND(AA10=1,AB10=4),4,IF(AND(AA10=1,AB10=5),5,IF(AND(AA10=2,AB10=1),6,IF(AND(AA10=2,AB10=2),7,IF(AND(AA10=2,AB10=3),8,IF(AND(AA10=2,AB10=4),9,IF(AND(AA10=2,AB10=5),10,IF(AND(AA10=3,AB10=1),11,IF(AND(AA10=3,AB10=2),12,IF(AND(AA10=3,AB10=3),13,IF(AND(AA10=3,AB10=4),14,IF(AND(AA10=3,AB10=5),15,IF(AND(AA10=4,AB10=1),16,IF(AND(AA10=4,AB10=2),17,IF(AND(AA10=4,AB10=3),18,IF(AND(AA10=4,AB10=4),19,IF(AND(AA10=4,AB10=5),20,IF(AND(AA10=5,AB10=1),21,IF(AND(AA10=5,AB10=2),22,IF(AND(AA10=5,AB10=3),23,IF(AND(AA10=5,AB10=4),24,IF(AND(AA10=5,AB10=5),25,"")))))))))))))))))))))))))</f>
        <v/>
      </c>
      <c r="B10" s="735">
        <f>IF(A10="","",1/100)</f>
        <v/>
      </c>
      <c r="C10" s="735">
        <f>IFERROR(A10+B10,"")</f>
        <v/>
      </c>
      <c r="D10" s="776" t="n">
        <v>1</v>
      </c>
      <c r="E10" s="777" t="inlineStr">
        <is>
          <t>F1. Plataformas y Herramientas digitales (gestasoft, office 365 e Integradoc)</t>
        </is>
      </c>
      <c r="F10" s="776" t="inlineStr">
        <is>
          <t>Sistematizar los procedimientos del proceso</t>
        </is>
      </c>
      <c r="G10" s="776" t="inlineStr">
        <is>
          <t>Oportunidades de Tecnología: Están relacionados con la capacidad tecnológica de la Entidad para satisfacer sus necesidades actuales y futuras y el cumplimiento de la misión.</t>
        </is>
      </c>
      <c r="H10" s="776" t="n">
        <v>3</v>
      </c>
      <c r="I10" s="776" t="n">
        <v>3</v>
      </c>
      <c r="J10" s="776">
        <f>IF(OR(H10="",I10=""),"",H10*I10)</f>
        <v/>
      </c>
      <c r="K10" s="778">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777" t="inlineStr">
        <is>
          <t>Hojas de cálculo para el control de la información, portal bancario</t>
        </is>
      </c>
      <c r="M10" s="776" t="inlineStr">
        <is>
          <t>Solicitudes a la Dirección de Sistemas y Tecnología, los desarrollos y los reportes creados por la Dirección de Sistemas y Tecnología</t>
        </is>
      </c>
      <c r="N10" s="776" t="inlineStr">
        <is>
          <t>PROBABILIDAD</t>
        </is>
      </c>
      <c r="O10" s="779" t="n">
        <v>15</v>
      </c>
      <c r="P10" s="779" t="n">
        <v>15</v>
      </c>
      <c r="Q10" s="779" t="n">
        <v>30</v>
      </c>
      <c r="R10" s="779" t="n">
        <v>15</v>
      </c>
      <c r="S10" s="779" t="n">
        <v>25</v>
      </c>
      <c r="T10" s="779">
        <f>IFERROR(SUM(O10:S10),"")</f>
        <v/>
      </c>
      <c r="U10" s="780" t="inlineStr">
        <is>
          <t>01/05/2021
02/05/2022</t>
        </is>
      </c>
      <c r="V10" s="779" t="inlineStr">
        <is>
          <t xml:space="preserve">El proceso a gestionado la oportunidad en forma constante con el apoyo del proceso de sistemas.
Se evidencia que el proceso realizó el diagnóstico de reingeniería con la asesoría de la oficina de Calidad; de igual manera, se evidencia gestión del cronograma de reingeniería. Se han realizado dos mesas de trabajo con la vicerrectora administrativa y financiera para seguimiento. </t>
        </is>
      </c>
      <c r="W10" s="781" t="n">
        <v>45483</v>
      </c>
      <c r="X10" s="779" t="inlineStr">
        <is>
          <t>El proceso a gestionado la oportunidad en forma constante con el apoyo del proceso de sistemas.
Se evidencia que el proceso realizó el diagnóstico de reingeniería con la asesoría de la oficina de Calidad; de igual manera, se evidencia gestión del cronograma de reingeniería. Se han realizado dos mesas de trabajo con la vicerrectora administrativa y financiera para seguimiento. 
Se cierra la oportunidad ejecutada.</t>
        </is>
      </c>
      <c r="Y10" s="781" t="n">
        <v>45722</v>
      </c>
      <c r="Z10" s="779" t="inlineStr">
        <is>
          <t>El proceso a gestionado la oportunidad en forma constante con el apoyo del proceso de sistemas.
Se evidencia que el proceso realizó el diagnóstico de reingeniería con la asesoría de la oficina de Calidad; de igual manera, se evidencia gestión del cronograma de reingeniería. Se han realizado dos mesas de trabajo con la vicerrectora administrativa y financiera para seguimiento. 
Se cierra la oportunidad ejecutada.</t>
        </is>
      </c>
      <c r="AA10" s="776">
        <f>IF(J10="","",IF(OR(N10="",N10="IMPACTO"),H10,IF(T10&lt;=50,H10,IF(AND(T10&lt;=75,H10&lt;5),H10+1,IF(AND(T10&lt;=75,H10=5),H10,IF(AND(T10&lt;=100,H10&lt;4),H10+2,IF(AND(T10&lt;=100,H10=4),H10+1,IF(AND(T10&lt;=100,H10=5),H10,""))))))))</f>
        <v/>
      </c>
      <c r="AB10" s="776">
        <f>IF(J10="","",IF(OR(N10="",N10="PROBABILIDAD"),I10,IF(T10&lt;=50,I10,IF(AND(T10&lt;=75,I10&lt;5),I10+1,IF(AND(T10&lt;=75,I10=5),I10,IF(AND(T10&lt;=100,I10&lt;4),I10+2,IF(AND(T10&lt;=100,I10=4),I10+1,IF(AND(T10&lt;=100,I10=5),I10,""))))))))</f>
        <v/>
      </c>
      <c r="AC10" s="776">
        <f>IF(OR(AA10="",AB10=""),"",AA10*AB10)</f>
        <v/>
      </c>
      <c r="AD10" s="778">
        <f>IF(AC10="","",IF(AND(AA10=1,AB10=1),"BAJO",IF(AND(AA10=1,AB10=2),"BAJO",IF(AND(AA10=1,AB10=3),"MODERADO",IF(AND(AA10=1,AB10=4),"FAVORABLE",IF(AND(AA10=1,AB10=5),"FAVORABLE",IF(AND(AA10=2,AB10=1),"BAJO",IF(AND(AA10=2,AB10=2),"BAJO",IF(AND(AA10=2,AB10=3),"MODERADO",IF(AND(AA10=2,AB10=4),"FAVORABLE",IF(AND(AA10=2,AB10=5),"ALTO",IF(AND(AA10=3,AB10=1),"BAJO",IF(AND(AA10=3,AB10=2),"MODERADO",IF(AND(AA10=3,AB10=3),"FAVORABLE",IF(AND(AA10=3,AB10=4),"ALTO",IF(AND(AA10=3,AB10=5),"ALTO",IF(AND(AA10=4,AB10=1),"MODERADO",IF(AND(AA10=4,AB10=2),"FAVORABLE",IF(AND(AA10=4,AB10=3),"FAVORABLE",IF(AND(AA10=4,AB10=4),"ALTO",IF(AND(AA10=4,AB10=5),"ALTO",IF(AND(AA10=5,AB10=1),"FAVORABLE",IF(AND(AA10=5,AB10=2),"FAVORABLE",IF(AND(AA10=5,AB10=3),"ALTO",IF(AND(AA10=5,AB10=4),"ALTO",IF(AND(AA10=5,AB10=5),"ALTO",""))))))))))))))))))))))))))</f>
        <v/>
      </c>
      <c r="AE10" s="741" t="n">
        <v>43871</v>
      </c>
      <c r="AF10" s="742" t="inlineStr">
        <is>
          <t>El proceso se inicia con las entidades Bancarias: Banco Davivienda y Banco Agrario de Colombia. Adicionalmente se ha tenido conversaciones más recientes con los Bancos BBVA y Banco de Bogotá, pero debido a que la Universidad tiene cuentas embargadas, esta solicitud se encuentra en estudio.</t>
        </is>
      </c>
      <c r="AG10" s="743" t="n">
        <v>44469</v>
      </c>
      <c r="AH10" s="742" t="inlineStr">
        <is>
          <t>En el informe con corte 2021-09-22 del aplicativo Integradoc se evidencia el seguimiento de digitalización así:
11 SOLICITUD DE CAJAS MENORES O FONDOS RENOVABLES [PRCAJM] 11.MONITOREAR 100% Versión actual: 1.1.1(16 de Junio de 2021) Actividades en Curso: 4 Finalizadas:27
12 LEGALIZACIÓN DE CAJAS MENORES O FONDOS RENOVABLES [LEGCMF] 11.MONITOREAR 100% Versión actual: 1.1(14 de Julio de 2021) Actividades en Curso: 1 Finalizadas:6
13 CONTROL DE EJECUCIÓN PRESUPUESTAL FUNCIONAMIENTO [CONEP] 11.MONITOREAR 100% Versión actual: 2.0 (20 de Enero de 2021)
14 CONTROL DE EJECUCIÓN PRESUPUESTAL INVERSIÓN [CONEP-INV] 11.MONITOREAR 100% Versión actual: 1.1(14 de Julio de 2021) Actividades en Curso: 181 Finalizadas:2
15 GESTIÓN AVANCES Y/O ANTICIPOS [PPRAFIP26] 9.APROBAR 90% Versión actual: 2.0 (16 de marzo de 2020) Versión 3.0. Se encuentra en aprobación por la doctora Myriam Sánchez, ya que se agregaron tareas para solicitud de CDP de las distintas seccionales y extensiones, por lo cual, requiere divulgar a las partes interesadas el funcionamiento de las mismas.
16 AFIP03 CONTROL RESERVAS PRESUPUESTALES [CONRP] 11.MONITOREAR 100% Versión actual: 1.0 Actividades en Curso:91 Finalizadas:131
17 AFIP27 VIGENCIAS EXPIRADAS RECONOCIMIENTO [CVE] 11.MONITOREAR 100% Versión actual: 1.0 Actividades en Curso: 6 Finalizadas:43
18 AFIP15 GESTIÓN DE CUENTAS PARA PAGO A TERCEROS [PAGOST] 9.APROBAR 90% Versión actual:5.0(14 de abril de 2021) Versión 6.0. Se encuentra en proceso de aprobación ya que se agregaron las tareas para reporte de IVA y la adición de nuevas cuentas.
18 AFIP15 GESTIÓN DE CUENTAS PARA PAGO A TERCEROS [PAGOST] 9.APROBAR 90% Versión actual:5.0(14 de abril de 2021) Versión 6.0. Se encuentra en proceso de aprobación ya que se agregaron las tareas para reporte de IVA y la adición de nuevas cuentas.</t>
        </is>
      </c>
      <c r="AI10" s="800" t="n">
        <v>44813</v>
      </c>
      <c r="AJ10" s="801" t="inlineStr">
        <is>
          <t xml:space="preserve">En seguimiento de la oportunidad de mejor allegan los siguientes soportes:
1)AFIP15 SOLICITUD 1 INTEGRADOC 
2)AFIP15 SOLICITUD 2 INTEGRADOC 
3)AFIP15 SOLICITUD 3 INTEGRADOC 
4)AFIP10 solicitud a Sistemas y tecnología
5)Correo electrónico de 4/03/2022 y grabación de la reunión
6)Correo electrónico de 24/05/2022
7)correo electrónico de 16/07/2022           (a. Reingeniería Tesorería
b. Pagos PSE (Uni - Pamplona)
c. Datos y Apoyo en matriculas
d. Errores en rubros de ingreso).
8)Correo electrónico de 18/07/2022
9)Reunión 02/09/2022 </t>
        </is>
      </c>
      <c r="AK10" s="800" t="n">
        <v>45560</v>
      </c>
      <c r="AL10" s="801" t="inlineStr">
        <is>
          <t>La sistematización de los procesos de la Dirección Financiera se realiza por medio de la herramienta de Integradoc, en trabajo conjunto con la Oficina de Calidad, de acuerdo con el Cronograma establecido, en el archivo "Digitalización procesos D. Financiera Junio" que se han tramitado por medio de esta herramienta durante el primer semestre del año de 2024. Ver adjunto en One Drive de riesgos y oportunidades.</t>
        </is>
      </c>
      <c r="AM10" s="741" t="n"/>
      <c r="AN10" s="742" t="n"/>
      <c r="AO10" s="741" t="n"/>
      <c r="AP10" s="742" t="n"/>
      <c r="AQ10" s="732" t="n"/>
    </row>
    <row r="11" ht="225" customHeight="1">
      <c r="A11" s="735">
        <f>IF(AND(AA11=1,AB11=1),1,IF(AND(AA11=1,AB11=2),2,IF(AND(AA11=1,AB11=3),3,IF(AND(AA11=1,AB11=4),4,IF(AND(AA11=1,AB11=5),5,IF(AND(AA11=2,AB11=1),6,IF(AND(AA11=2,AB11=2),7,IF(AND(AA11=2,AB11=3),8,IF(AND(AA11=2,AB11=4),9,IF(AND(AA11=2,AB11=5),10,IF(AND(AA11=3,AB11=1),11,IF(AND(AA11=3,AB11=2),12,IF(AND(AA11=3,AB11=3),13,IF(AND(AA11=3,AB11=4),14,IF(AND(AA11=3,AB11=5),15,IF(AND(AA11=4,AB11=1),16,IF(AND(AA11=4,AB11=2),17,IF(AND(AA11=4,AB11=3),18,IF(AND(AA11=4,AB11=4),19,IF(AND(AA11=4,AB11=5),20,IF(AND(AA11=5,AB11=1),21,IF(AND(AA11=5,AB11=2),22,IF(AND(AA11=5,AB11=3),23,IF(AND(AA11=5,AB11=4),24,IF(AND(AA11=5,AB11=5),25,"")))))))))))))))))))))))))</f>
        <v/>
      </c>
      <c r="B11" s="735">
        <f>IF(A11="","",(COUNTIF($A$10:A11,A11))/100)</f>
        <v/>
      </c>
      <c r="C11" s="735">
        <f>IFERROR(A11+B11,"")</f>
        <v/>
      </c>
      <c r="D11" s="776" t="n">
        <v>2</v>
      </c>
      <c r="E11" s="782" t="inlineStr">
        <is>
          <t>F1. Plataformas y Herramientas digitales (gestasoft, office 365 e Integradoc)
O3.Gestión con entidades bancarias para lograr la ejecución de pagos a la comunidad en general de forma oportuna.</t>
        </is>
      </c>
      <c r="F11" s="783" t="inlineStr">
        <is>
          <t>Webservice - Sistematización en la afectación entre el sistema bancario y la Universidad</t>
        </is>
      </c>
      <c r="G11" s="783" t="inlineStr">
        <is>
          <t>Oportunidad Operativa: Comprenden oportunidades  provenientes del funcionamiento y operatividad de los sistemas de información institucional, de la definición de los procesos, de la estructura de la entidad, de la articulación entre dependencias.</t>
        </is>
      </c>
      <c r="H11" s="783" t="n">
        <v>3</v>
      </c>
      <c r="I11" s="783" t="n">
        <v>2</v>
      </c>
      <c r="J11" s="783">
        <f>IF(OR(H11="",I11=""),"",H11*I11)</f>
        <v/>
      </c>
      <c r="K11" s="778">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782" t="inlineStr">
        <is>
          <t>Reunión con la entidad Davivienda
Solicitud a Sistemas, adelantar adecuaciones frente a Gestasoft y el Banco</t>
        </is>
      </c>
      <c r="M11" s="783" t="inlineStr">
        <is>
          <t>Correos electrónicos, Entrega del desarrollo</t>
        </is>
      </c>
      <c r="N11" s="776" t="inlineStr">
        <is>
          <t>PROBABILIDAD</t>
        </is>
      </c>
      <c r="O11" s="779" t="n">
        <v>15</v>
      </c>
      <c r="P11" s="779" t="n">
        <v>15</v>
      </c>
      <c r="Q11" s="779" t="n">
        <v>30</v>
      </c>
      <c r="R11" s="779" t="n">
        <v>15</v>
      </c>
      <c r="S11" s="779" t="n">
        <v>25</v>
      </c>
      <c r="T11" s="779">
        <f>IFERROR(SUM(O11:S11),"")</f>
        <v/>
      </c>
      <c r="U11" s="780" t="inlineStr">
        <is>
          <t>01/05/2021
02/05/2022</t>
        </is>
      </c>
      <c r="V11" s="779" t="inlineStr">
        <is>
          <t xml:space="preserve">Al procese se encuentre realizando la gestión con los bancos para realizar implementación.
Se evidencia la gestión con algunos bancos. </t>
        </is>
      </c>
      <c r="W11" s="781" t="n">
        <v>45483</v>
      </c>
      <c r="X11" s="779" t="inlineStr">
        <is>
          <t xml:space="preserve">El proceso se encuentre realizando la gestión con los bancos para realizar implementación.
Se evidencia la gestión con algunos bancos.
Se cierra la oportunidad ejecutada. </t>
        </is>
      </c>
      <c r="Y11" s="781" t="n">
        <v>45722</v>
      </c>
      <c r="Z11" s="779" t="inlineStr">
        <is>
          <t xml:space="preserve">Se evidencia articulación compelta con plataformas de pagos PSE, servicios de banco davivienda y articulación con gestasoft para vicular y formalizar estos canales de pagos y portales bancarios. 
Se cierra la oportunidad ejecutada. </t>
        </is>
      </c>
      <c r="AA11" s="776">
        <f>IF(J11="","",IF(OR(N11="",N11="IMPACTO"),H11,IF(T11&lt;=50,H11,IF(AND(T11&lt;=75,H11&lt;5),H11+1,IF(AND(T11&lt;=75,H11=5),H11,IF(AND(T11&lt;=100,H11&lt;4),H11+2,IF(AND(T11&lt;=100,H11=4),H11+1,IF(AND(T11&lt;=100,H11=5),H11,""))))))))</f>
        <v/>
      </c>
      <c r="AB11" s="776">
        <f>IF(J11="","",IF(OR(N11="",N11="PROBABILIDAD"),I11,IF(T11&lt;=50,I11,IF(AND(T11&lt;=75,I11&lt;5),I11+1,IF(AND(T11&lt;=75,I11=5),I11,IF(AND(T11&lt;=100,I11&lt;4),I11+2,IF(AND(T11&lt;=100,I11=4),I11+1,IF(AND(T11&lt;=100,I11=5),I11,""))))))))</f>
        <v/>
      </c>
      <c r="AC11" s="776">
        <f>IF(OR(AA11="",AB11=""),"",AA11*AB11)</f>
        <v/>
      </c>
      <c r="AD11" s="784">
        <f>IF(AC11="","",IF(AND(AA11=1,AB11=1),"BAJO",IF(AND(AA11=1,AB11=2),"BAJO",IF(AND(AA11=1,AB11=3),"MODERADO",IF(AND(AA11=1,AB11=4),"FAVORABLE",IF(AND(AA11=1,AB11=5),"FAVORABLE",IF(AND(AA11=2,AB11=1),"BAJO",IF(AND(AA11=2,AB11=2),"BAJO",IF(AND(AA11=2,AB11=3),"MODERADO",IF(AND(AA11=2,AB11=4),"FAVORABLE",IF(AND(AA11=2,AB11=5),"ALTO",IF(AND(AA11=3,AB11=1),"BAJO",IF(AND(AA11=3,AB11=2),"MODERADO",IF(AND(AA11=3,AB11=3),"FAVORABLE",IF(AND(AA11=3,AB11=4),"ALTO",IF(AND(AA11=3,AB11=5),"ALTO",IF(AND(AA11=4,AB11=1),"MODERADO",IF(AND(AA11=4,AB11=2),"FAVORABLE",IF(AND(AA11=4,AB11=3),"FAVORABLE",IF(AND(AA11=4,AB11=4),"ALTO",IF(AND(AA11=4,AB11=5),"ALTO",IF(AND(AA11=5,AB11=1),"FAVORABLE",IF(AND(AA11=5,AB11=2),"FAVORABLE",IF(AND(AA11=5,AB11=3),"ALTO",IF(AND(AA11=5,AB11=4),"ALTO",IF(AND(AA11=5,AB11=5),"ALTO",""))))))))))))))))))))))))))</f>
        <v/>
      </c>
      <c r="AE11" s="744" t="n">
        <v>44509</v>
      </c>
      <c r="AF11" s="745" t="inlineStr">
        <is>
          <t>El proceso indica que el Webservice se encuentra en adecuación en la página institucional y se iniciará con la asignación del rol de usuario, contraseña y respectiva capacitación del módulo administrativo. Dicha capacitación se llevará a cabo entre el 10 y 12 de noviembre 2021; posteriormente entrará en ejecución la funcionalidad de la herramienta que permitirá el recaudo de derechos pecuniarios de la población estudiantil, oferta de cursos de interacción universitaria y actividades ofertadas en el CAD.</t>
        </is>
      </c>
      <c r="AG11" s="744" t="n"/>
      <c r="AH11" s="745" t="n"/>
      <c r="AI11" s="800" t="n">
        <v>44813</v>
      </c>
      <c r="AJ11" s="801" t="inlineStr">
        <is>
          <t>En seguimiento de la oportunidad de mejor allegan los siguientes soportes:
1)Implementación Devoluciones de matrícula – APLICATIVO SIS
2) SOCIALIZACION PROCESO ESTUDIANTES SEGÚN PROCEDIMIENTO AFIP21
3)Devoluciones de matrícula – APLICATIVO SIS
Se solicita mesa de trabajo para ejecutar actualizaciones en el APLICATIVO SIS, debido a que a la fecha se registra procesos manuales con respecto a las actividades propias realizadas por la Oficina de Tesorería, en donde la Dirección de sistemas y Tecnología indica que estas actualizaciones se ejecutaran para la vigencia 2021.</t>
        </is>
      </c>
      <c r="AK11" s="800" t="n">
        <v>45560</v>
      </c>
      <c r="AL11" s="801" t="inlineStr">
        <is>
          <t>El sistema de recaudo Web Service de la Universidad de Cundinamarca, actualmente se encuentra funcionando de manera exitosa para las empresas de:
•	Recaudo UCundinamarca (Pago de servicios facturados a usuarios de Pregrado - Internos - externos)
•	Cetro Académico Deportivo - CAD
•	Instituto De Posgrados
•	Fondo De Convenios y/o Contratos Académicos - ISU
Actualmente se está llevado a cabo la implementación de dicho servicio con el Banco Davivienda en alianza con su proveedor de servicio Web Service Nuvei - Tomorrow's Paymente Plataform, para las distintas empresas que a continuación se relaciona:
•	Fondo Especial Seccional Ubaté
•	Fondo Especial Seccional Girardot
•	Fondo Especial Extensión Facatativá
•	Fondo Especial Extensión Chía Y Zipaquirá
•	Fondo Especial Extensión Soacha</t>
        </is>
      </c>
      <c r="AM11" s="741" t="n"/>
      <c r="AN11" s="742" t="n"/>
      <c r="AO11" s="741" t="n"/>
      <c r="AP11" s="742" t="n"/>
      <c r="AQ11" s="732" t="n"/>
    </row>
    <row r="12" ht="162" customHeight="1">
      <c r="A12" s="735">
        <f>IF(AND(AA12=1,AB12=1),1,IF(AND(AA12=1,AB12=2),2,IF(AND(AA12=1,AB12=3),3,IF(AND(AA12=1,AB12=4),4,IF(AND(AA12=1,AB12=5),5,IF(AND(AA12=2,AB12=1),6,IF(AND(AA12=2,AB12=2),7,IF(AND(AA12=2,AB12=3),8,IF(AND(AA12=2,AB12=4),9,IF(AND(AA12=2,AB12=5),10,IF(AND(AA12=3,AB12=1),11,IF(AND(AA12=3,AB12=2),12,IF(AND(AA12=3,AB12=3),13,IF(AND(AA12=3,AB12=4),14,IF(AND(AA12=3,AB12=5),15,IF(AND(AA12=4,AB12=1),16,IF(AND(AA12=4,AB12=2),17,IF(AND(AA12=4,AB12=3),18,IF(AND(AA12=4,AB12=4),19,IF(AND(AA12=4,AB12=5),20,IF(AND(AA12=5,AB12=1),21,IF(AND(AA12=5,AB12=2),22,IF(AND(AA12=5,AB12=3),23,IF(AND(AA12=5,AB12=4),24,IF(AND(AA12=5,AB12=5),25,"")))))))))))))))))))))))))</f>
        <v/>
      </c>
      <c r="B12" s="735">
        <f>IF(A12="","",(COUNTIF($A$10:A12,A12))/100)</f>
        <v/>
      </c>
      <c r="C12" s="735">
        <f>IFERROR(A12+B12,"")</f>
        <v/>
      </c>
      <c r="D12" s="785" t="n">
        <v>3</v>
      </c>
      <c r="E12" s="786" t="inlineStr">
        <is>
          <t>F10. Digitalización del procedimiento AFIP21 devolución de matrícula en el aplicativo Gestasoft facilitando el proceso a los estudiantes, no requieren aportar recibo de pago de matrícula y pueden hacer seguimiento de su trámite desde el usuario académico.</t>
        </is>
      </c>
      <c r="F12" s="787" t="inlineStr">
        <is>
          <t>Sistematización del procedimientos devolución de matriculas articulado con el proceso Admisiones y registro</t>
        </is>
      </c>
      <c r="G12" s="787" t="inlineStr">
        <is>
          <t>Oportunidad Operativa: Comprenden oportunidades  provenientes del funcionamiento y operatividad de los sistemas de información institucional, de la definición de los procesos, de la estructura de la entidad, de la articulación entre dependencias.</t>
        </is>
      </c>
      <c r="H12" s="787" t="n">
        <v>3</v>
      </c>
      <c r="I12" s="787" t="n">
        <v>3</v>
      </c>
      <c r="J12" s="787">
        <f>IF(OR(H12="",I12=""),"",H12*I12)</f>
        <v/>
      </c>
      <c r="K12" s="788">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786" t="inlineStr">
        <is>
          <t xml:space="preserve">Gestión de AFIP21 </t>
        </is>
      </c>
      <c r="M12" s="786" t="inlineStr">
        <is>
          <t>AFIr092 tramitado</t>
        </is>
      </c>
      <c r="N12" s="789" t="inlineStr">
        <is>
          <t>PROBABILIDAD</t>
        </is>
      </c>
      <c r="O12" s="779" t="n">
        <v>15</v>
      </c>
      <c r="P12" s="779" t="n">
        <v>15</v>
      </c>
      <c r="Q12" s="779" t="n">
        <v>30</v>
      </c>
      <c r="R12" s="779" t="n">
        <v>15</v>
      </c>
      <c r="S12" s="779" t="n">
        <v>25</v>
      </c>
      <c r="T12" s="779">
        <f>IFERROR(SUM(O12:S12),"")</f>
        <v/>
      </c>
      <c r="U12" s="780" t="inlineStr">
        <is>
          <t>01/05/2021
02/05/2022</t>
        </is>
      </c>
      <c r="V12" s="779" t="inlineStr">
        <is>
          <t xml:space="preserve">Gestionar de forma eficiente las solicitudes de devolución de matrícula
Se encuentra sistematizado mediante el SIS de la plataforma institucional. Oportunidad materializada. (oportunidad inmersa dentro de la primera). </t>
        </is>
      </c>
      <c r="W12" s="781" t="n">
        <v>45483</v>
      </c>
      <c r="X12" s="779" t="inlineStr">
        <is>
          <t>Gestionar de forma eficiente las solicitudes de devolución de matrícula
Se encuentra sistematizado mediante el SIS de la plataforma institucional. Oportunidad materializada. (oportunidad inmersa dentro de la primera). 
Se cierra la oportunidad ejecutada.</t>
        </is>
      </c>
      <c r="Y12" s="781" t="n">
        <v>45722</v>
      </c>
      <c r="Z12" s="779" t="inlineStr">
        <is>
          <t xml:space="preserve">Se evidencia solicitud de actualización y cambios entregados a la Dirección financiera con respecto del modulo o desarrollo propio de devolución de matricula, asi como las diferentes estrategias se seguimiento y ejecución de pagos, para dar respuesta a estas solicitudes. </t>
        </is>
      </c>
      <c r="AA12" s="776">
        <f>IF(J12="","",IF(OR(N12="",N12="IMPACTO"),H12,IF(T12&lt;=50,H12,IF(AND(T12&lt;=75,H12&lt;5),H12+1,IF(AND(T12&lt;=75,H12=5),H12,IF(AND(T12&lt;=100,H12&lt;4),H12+2,IF(AND(T12&lt;=100,H12=4),H12+1,IF(AND(T12&lt;=100,H12=5),H12,""))))))))</f>
        <v/>
      </c>
      <c r="AB12" s="776">
        <f>IF(J12="","",IF(OR(N12="",N12="PROBABILIDAD"),I12,IF(T12&lt;=50,I12,IF(AND(T12&lt;=75,I12&lt;5),I12+1,IF(AND(T12&lt;=75,I12=5),I12,IF(AND(T12&lt;=100,I12&lt;4),I12+2,IF(AND(T12&lt;=100,I12=4),I12+1,IF(AND(T12&lt;=100,I12=5),I12,""))))))))</f>
        <v/>
      </c>
      <c r="AC12" s="785">
        <f>IF(OR(AA12="",AB12=""),"",AA12*AB12)</f>
        <v/>
      </c>
      <c r="AD12" s="790">
        <f>IF(AC12="","",IF(AND(AA12=1,AB12=1),"BAJO",IF(AND(AA12=1,AB12=2),"BAJO",IF(AND(AA12=1,AB12=3),"MODERADO",IF(AND(AA12=1,AB12=4),"FAVORABLE",IF(AND(AA12=1,AB12=5),"FAVORABLE",IF(AND(AA12=2,AB12=1),"BAJO",IF(AND(AA12=2,AB12=2),"BAJO",IF(AND(AA12=2,AB12=3),"MODERADO",IF(AND(AA12=2,AB12=4),"FAVORABLE",IF(AND(AA12=2,AB12=5),"ALTO",IF(AND(AA12=3,AB12=1),"BAJO",IF(AND(AA12=3,AB12=2),"MODERADO",IF(AND(AA12=3,AB12=3),"FAVORABLE",IF(AND(AA12=3,AB12=4),"ALTO",IF(AND(AA12=3,AB12=5),"ALTO",IF(AND(AA12=4,AB12=1),"MODERADO",IF(AND(AA12=4,AB12=2),"FAVORABLE",IF(AND(AA12=4,AB12=3),"FAVORABLE",IF(AND(AA12=4,AB12=4),"ALTO",IF(AND(AA12=4,AB12=5),"ALTO",IF(AND(AA12=5,AB12=1),"FAVORABLE",IF(AND(AA12=5,AB12=2),"FAVORABLE",IF(AND(AA12=5,AB12=3),"ALTO",IF(AND(AA12=5,AB12=4),"ALTO",IF(AND(AA12=5,AB12=5),"ALTO",""))))))))))))))))))))))))))</f>
        <v/>
      </c>
      <c r="AE12" s="746" t="n">
        <v>43871</v>
      </c>
      <c r="AF12" s="747" t="inlineStr">
        <is>
          <t>Se ha actualizado el procedimiento de devoluciones de matricula AFIP21, para que las solicitudes por ejemplo en este momento de pandemia se gestionen de forma digital por correo electrónico y sin interrupción durante este suceso de pandemia y trabajo no presencial ante las instalaciones de la Universidad y aplica a futuras eventualidades; igualmente la Dirección Financiera realizó la solicitud sistematización a la Dirección de Sistemas y Tecnología del formato de solicitud de devolución de recursos AFIr092 con el fin de dar cumplimiento al procedimiento AFIP21 Devolución de matricula a Estudiante como continuación del proceso de cancelación y aplazamiento de semestre el cual ya aplica la oficina de Admisiones y que se gestiona directamente desde el rol de cada estudiante bajo los parámetros establecidos en el reglamento estudiantil para pregrado.</t>
        </is>
      </c>
      <c r="AG12" s="746" t="n">
        <v>44509</v>
      </c>
      <c r="AH12" s="747" t="inlineStr">
        <is>
          <t xml:space="preserve">El procedimiento AFIP21 Devolución de matricula a Estudiante se encuentra en ejecución; por su parte la oficina de Calidad realizó seguimiento como oportunidad de mejora con fecha 2021-09-16  en la que se estableció el compromiso con Sistemas y Tecnología de establecer los tiempos de respuesta a los usuarios.
Por otro lado, se tiene contemplado lo siguiente:
-Optimizar acceso a la plataforma con un link  de usuarios internos y externos.
-Generar alertas para establecer los tiempos. 
-Notificaciones constantes al correo personal e institucional, mensajes de texto en calidad de notificación del estado de trámite de la devolución de matrícula.
También se está desarrollando la semaforización que permita validar la trazabilidad del estado de avance del trámite devolución de matrícula al estudiante.
Por lo anterior, es necesario analizar y definir  el tratamiento de datos personales e impacto y viabilidad en la población académica.
</t>
        </is>
      </c>
      <c r="AI12" s="800" t="n">
        <v>44813</v>
      </c>
      <c r="AJ12" s="801" t="inlineStr">
        <is>
          <t xml:space="preserve">En seguimiento de la oportunidad de mejor allegan los siguientes soportes:
1)ACTA No. 012  ENTREGA VERSIÓN INICIAL MODELAMIENTO DEL PROCEDIMIENTO “PAGO A TERCEROS” (AFIP15_V1) INTEGRADOC  de fecha 2020 - 11 - 26 
2)REGISTRO ASISTENCIA
3)Divulgación del proceso de Devolución de Matricula ACTA 012 DEL 2021-11-11 REINGENIERIA TESORERIA - 2021                                                 CITACION A MESA DE TRABAJO MAYO 2022 </t>
        </is>
      </c>
      <c r="AK12" s="800" t="n">
        <v>45560</v>
      </c>
      <c r="AL12" s="801" t="inlineStr">
        <is>
          <t>La sistematización del proceso de Devolución de matrícula se realiza por medio de la plataforma, modulo SIS (Sistema institucional de  solicitudes) de acuerdo a los criterios establecidos en el AFIP21, desde el área que corresponda, se registra la solicitud de devolución de matrícula en la plataforma SIS con el cargue de los soportes e información requerida y posterior envió a la Dirección Financiera para validación y cumplimiento de requisitos, una vez verificado el cumplimiento de la documentación, se carga la Resolución de pago y se aprueba para que finalmente llegue a la Oficina de Tesorería para revisión de requisitos y posterior tramite de pago.
Se Carga el archivo "AFIR 092 Digitalizado" donde se puede evidenciar el proceso de digitalización de la solicitud de devolución de matrícula AFIr092.</t>
        </is>
      </c>
      <c r="AM12" s="741" t="n"/>
      <c r="AN12" s="742" t="n"/>
      <c r="AO12" s="741" t="n"/>
      <c r="AP12" s="742" t="n"/>
      <c r="AQ12" s="732" t="n"/>
    </row>
    <row r="13">
      <c r="A13" s="735">
        <f>IF(AND(AA13=1,AB13=1),1,IF(AND(AA13=1,AB13=2),2,IF(AND(AA13=1,AB13=3),3,IF(AND(AA13=1,AB13=4),4,IF(AND(AA13=1,AB13=5),5,IF(AND(AA13=2,AB13=1),6,IF(AND(AA13=2,AB13=2),7,IF(AND(AA13=2,AB13=3),8,IF(AND(AA13=2,AB13=4),9,IF(AND(AA13=2,AB13=5),10,IF(AND(AA13=3,AB13=1),11,IF(AND(AA13=3,AB13=2),12,IF(AND(AA13=3,AB13=3),13,IF(AND(AA13=3,AB13=4),14,IF(AND(AA13=3,AB13=5),15,IF(AND(AA13=4,AB13=1),16,IF(AND(AA13=4,AB13=2),17,IF(AND(AA13=4,AB13=3),18,IF(AND(AA13=4,AB13=4),19,IF(AND(AA13=4,AB13=5),20,IF(AND(AA13=5,AB13=1),21,IF(AND(AA13=5,AB13=2),22,IF(AND(AA13=5,AB13=3),23,IF(AND(AA13=5,AB13=4),24,IF(AND(AA13=5,AB13=5),25,"")))))))))))))))))))))))))</f>
        <v/>
      </c>
      <c r="B13" s="735">
        <f>IF(A13="","",(COUNTIF($A$10:A13,A13))/100)</f>
        <v/>
      </c>
      <c r="C13" s="735">
        <f>IFERROR(A13+B13,"")</f>
        <v/>
      </c>
      <c r="D13" s="785" t="n">
        <v>4</v>
      </c>
      <c r="E13" s="791" t="n"/>
      <c r="F13" s="791" t="n"/>
      <c r="G13" s="791" t="n"/>
      <c r="H13" s="792" t="n"/>
      <c r="I13" s="793" t="n"/>
      <c r="J13" s="793">
        <f>IF(OR(H13="",I13=""),"",H13*I13)</f>
        <v/>
      </c>
      <c r="K13" s="794">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786" t="n"/>
      <c r="M13" s="786" t="n"/>
      <c r="N13" s="795" t="n"/>
      <c r="O13" s="779" t="n"/>
      <c r="P13" s="779" t="n"/>
      <c r="Q13" s="779" t="n"/>
      <c r="R13" s="779" t="n"/>
      <c r="S13" s="779" t="n"/>
      <c r="T13" s="779">
        <f>IFERROR(SUM(O13:S13),"")</f>
        <v/>
      </c>
      <c r="U13" s="780" t="n"/>
      <c r="V13" s="779" t="n"/>
      <c r="W13" s="779" t="n"/>
      <c r="X13" s="779" t="n"/>
      <c r="Y13" s="779" t="n"/>
      <c r="Z13" s="779" t="n"/>
      <c r="AA13" s="776">
        <f>IF(J13="",0,IF(OR(N13="",N13="IMPACTO"),H13,IF(T13&lt;=50,H13,IF(AND(T13&lt;=75,H13&lt;5),H13+1,IF(AND(T13&lt;=75,H13=5),H13,IF(AND(T13&lt;=100,H13&lt;4),H13+2,IF(AND(T13&lt;=100,H13=4),H13+1,IF(AND(T13&lt;=100,H13=5),H13,""))))))))</f>
        <v/>
      </c>
      <c r="AB13" s="776">
        <f>IF(J13="",0,IF(OR(N13="",N13="PROBABILIDAD"),I13,IF(T13&lt;=50,I13,IF(AND(T13&lt;=75,I13&lt;5),I13+1,IF(AND(T13&lt;=75,I13=5),I13,IF(AND(T13&lt;=100,I13&lt;4),I13+2,IF(AND(T13&lt;=100,I13=4),I13+1,IF(AND(T13&lt;=100,I13=5),I13,""))))))))</f>
        <v/>
      </c>
      <c r="AC13" s="785">
        <f>IF(OR(AA13="",AB13=""),"",AA13*AB13)</f>
        <v/>
      </c>
      <c r="AD13" s="790">
        <f>IF(AC13="","",IF(AND(AA13=1,AB13=1),"BAJO",IF(AND(AA13=1,AB13=2),"BAJO",IF(AND(AA13=1,AB13=3),"MODERADO",IF(AND(AA13=1,AB13=4),"FAVORABLE",IF(AND(AA13=1,AB13=5),"FAVORABLE",IF(AND(AA13=2,AB13=1),"BAJO",IF(AND(AA13=2,AB13=2),"BAJO",IF(AND(AA13=2,AB13=3),"MODERADO",IF(AND(AA13=2,AB13=4),"FAVORABLE",IF(AND(AA13=2,AB13=5),"ALTO",IF(AND(AA13=3,AB13=1),"BAJO",IF(AND(AA13=3,AB13=2),"MODERADO",IF(AND(AA13=3,AB13=3),"FAVORABLE",IF(AND(AA13=3,AB13=4),"ALTO",IF(AND(AA13=3,AB13=5),"ALTO",IF(AND(AA13=4,AB13=1),"MODERADO",IF(AND(AA13=4,AB13=2),"FAVORABLE",IF(AND(AA13=4,AB13=3),"FAVORABLE",IF(AND(AA13=4,AB13=4),"ALTO",IF(AND(AA13=4,AB13=5),"ALTO",IF(AND(AA13=5,AB13=1),"FAVORABLE",IF(AND(AA13=5,AB13=2),"FAVORABLE",IF(AND(AA13=5,AB13=3),"ALTO",IF(AND(AA13=5,AB13=4),"ALTO",IF(AND(AA13=5,AB13=5),"ALTO",""))))))))))))))))))))))))))</f>
        <v/>
      </c>
      <c r="AE13" s="746" t="n"/>
      <c r="AF13" s="747" t="n"/>
      <c r="AG13" s="746" t="n"/>
      <c r="AH13" s="747" t="n"/>
      <c r="AI13" s="802" t="n"/>
      <c r="AJ13" s="801" t="n"/>
      <c r="AK13" s="800" t="n"/>
      <c r="AL13" s="801" t="n"/>
      <c r="AM13" s="741" t="n"/>
      <c r="AN13" s="742" t="n"/>
      <c r="AO13" s="741" t="n"/>
      <c r="AP13" s="742" t="n"/>
      <c r="AQ13" s="732" t="n"/>
    </row>
    <row r="14">
      <c r="A14" s="735">
        <f>IF(AND(AA14=1,AB14=1),1,IF(AND(AA14=1,AB14=2),2,IF(AND(AA14=1,AB14=3),3,IF(AND(AA14=1,AB14=4),4,IF(AND(AA14=1,AB14=5),5,IF(AND(AA14=2,AB14=1),6,IF(AND(AA14=2,AB14=2),7,IF(AND(AA14=2,AB14=3),8,IF(AND(AA14=2,AB14=4),9,IF(AND(AA14=2,AB14=5),10,IF(AND(AA14=3,AB14=1),11,IF(AND(AA14=3,AB14=2),12,IF(AND(AA14=3,AB14=3),13,IF(AND(AA14=3,AB14=4),14,IF(AND(AA14=3,AB14=5),15,IF(AND(AA14=4,AB14=1),16,IF(AND(AA14=4,AB14=2),17,IF(AND(AA14=4,AB14=3),18,IF(AND(AA14=4,AB14=4),19,IF(AND(AA14=4,AB14=5),20,IF(AND(AA14=5,AB14=1),21,IF(AND(AA14=5,AB14=2),22,IF(AND(AA14=5,AB14=3),23,IF(AND(AA14=5,AB14=4),24,IF(AND(AA14=5,AB14=5),25,"")))))))))))))))))))))))))</f>
        <v/>
      </c>
      <c r="B14" s="735">
        <f>IF(A14="","",(COUNTIF($A$10:A14,A14))/100)</f>
        <v/>
      </c>
      <c r="C14" s="735">
        <f>IFERROR(A14+B14,"")</f>
        <v/>
      </c>
      <c r="D14" s="785" t="n">
        <v>5</v>
      </c>
      <c r="E14" s="791" t="n"/>
      <c r="F14" s="791" t="n"/>
      <c r="G14" s="791" t="n"/>
      <c r="H14" s="789" t="n"/>
      <c r="I14" s="776" t="n"/>
      <c r="J14" s="776">
        <f>IF(OR(H14="",I14=""),"",H14*I14)</f>
        <v/>
      </c>
      <c r="K14" s="794">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786" t="n"/>
      <c r="M14" s="786" t="n"/>
      <c r="N14" s="795" t="n"/>
      <c r="O14" s="779" t="n"/>
      <c r="P14" s="779" t="n"/>
      <c r="Q14" s="779" t="n"/>
      <c r="R14" s="779" t="n"/>
      <c r="S14" s="779" t="n"/>
      <c r="T14" s="779">
        <f>IFERROR(SUM(O14:S14),"")</f>
        <v/>
      </c>
      <c r="U14" s="779" t="n"/>
      <c r="V14" s="779" t="n"/>
      <c r="W14" s="779" t="n"/>
      <c r="X14" s="779" t="n"/>
      <c r="Y14" s="779" t="n"/>
      <c r="Z14" s="779" t="n"/>
      <c r="AA14" s="776">
        <f>IF(J14="","",IF(OR(N14="",N14="IMPACTO"),H14,IF(T14&lt;=50,H14,IF(AND(T14&lt;=75,H14&lt;5),H14+1,IF(AND(T14&lt;=75,H14=5),H14,IF(AND(T14&lt;=100,H14&lt;4),H14+2,IF(AND(T14&lt;=100,H14=4),H14+1,IF(AND(T14&lt;=100,H14=5),H14,""))))))))</f>
        <v/>
      </c>
      <c r="AB14" s="776">
        <f>IF(J14="","",IF(OR(N14="",N14="PROBABILIDAD"),I14,IF(T14&lt;=50,I14,IF(AND(T14&lt;=75,I14&lt;5),I14+1,IF(AND(T14&lt;=75,I14=5),I14,IF(AND(T14&lt;=100,I14&lt;4),I14+2,IF(AND(T14&lt;=100,I14=4),I14+1,IF(AND(T14&lt;=100,I14=5),I14,""))))))))</f>
        <v/>
      </c>
      <c r="AC14" s="785">
        <f>IF(OR(AA14="",AB14=""),"",AA14*AB14)</f>
        <v/>
      </c>
      <c r="AD14" s="790">
        <f>IF(AC14="","",IF(AND(AA14=1,AB14=1),"BAJO",IF(AND(AA14=1,AB14=2),"BAJO",IF(AND(AA14=1,AB14=3),"MODERADO",IF(AND(AA14=1,AB14=4),"FAVORABLE",IF(AND(AA14=1,AB14=5),"FAVORABLE",IF(AND(AA14=2,AB14=1),"BAJO",IF(AND(AA14=2,AB14=2),"BAJO",IF(AND(AA14=2,AB14=3),"MODERADO",IF(AND(AA14=2,AB14=4),"FAVORABLE",IF(AND(AA14=2,AB14=5),"ALTO",IF(AND(AA14=3,AB14=1),"BAJO",IF(AND(AA14=3,AB14=2),"MODERADO",IF(AND(AA14=3,AB14=3),"FAVORABLE",IF(AND(AA14=3,AB14=4),"ALTO",IF(AND(AA14=3,AB14=5),"ALTO",IF(AND(AA14=4,AB14=1),"MODERADO",IF(AND(AA14=4,AB14=2),"FAVORABLE",IF(AND(AA14=4,AB14=3),"FAVORABLE",IF(AND(AA14=4,AB14=4),"ALTO",IF(AND(AA14=4,AB14=5),"ALTO",IF(AND(AA14=5,AB14=1),"FAVORABLE",IF(AND(AA14=5,AB14=2),"FAVORABLE",IF(AND(AA14=5,AB14=3),"ALTO",IF(AND(AA14=5,AB14=4),"ALTO",IF(AND(AA14=5,AB14=5),"ALTO",""))))))))))))))))))))))))))</f>
        <v/>
      </c>
      <c r="AE14" s="746" t="n"/>
      <c r="AF14" s="747" t="n"/>
      <c r="AG14" s="746" t="n"/>
      <c r="AH14" s="747" t="n"/>
      <c r="AI14" s="802" t="n"/>
      <c r="AJ14" s="801" t="n"/>
      <c r="AK14" s="800" t="n"/>
      <c r="AL14" s="801" t="n"/>
      <c r="AM14" s="741" t="n"/>
      <c r="AN14" s="742" t="n"/>
      <c r="AO14" s="741" t="n"/>
      <c r="AP14" s="742" t="n"/>
      <c r="AQ14" s="732" t="n"/>
    </row>
    <row r="15">
      <c r="A15" s="735">
        <f>IF(AND(AA15=1,AB15=1),1,IF(AND(AA15=1,AB15=2),2,IF(AND(AA15=1,AB15=3),3,IF(AND(AA15=1,AB15=4),4,IF(AND(AA15=1,AB15=5),5,IF(AND(AA15=2,AB15=1),6,IF(AND(AA15=2,AB15=2),7,IF(AND(AA15=2,AB15=3),8,IF(AND(AA15=2,AB15=4),9,IF(AND(AA15=2,AB15=5),10,IF(AND(AA15=3,AB15=1),11,IF(AND(AA15=3,AB15=2),12,IF(AND(AA15=3,AB15=3),13,IF(AND(AA15=3,AB15=4),14,IF(AND(AA15=3,AB15=5),15,IF(AND(AA15=4,AB15=1),16,IF(AND(AA15=4,AB15=2),17,IF(AND(AA15=4,AB15=3),18,IF(AND(AA15=4,AB15=4),19,IF(AND(AA15=4,AB15=5),20,IF(AND(AA15=5,AB15=1),21,IF(AND(AA15=5,AB15=2),22,IF(AND(AA15=5,AB15=3),23,IF(AND(AA15=5,AB15=4),24,IF(AND(AA15=5,AB15=5),25,"")))))))))))))))))))))))))</f>
        <v/>
      </c>
      <c r="B15" s="735">
        <f>IF(A15="","",(COUNTIF($A$10:A15,A15))/100)</f>
        <v/>
      </c>
      <c r="C15" s="735">
        <f>IFERROR(A15+B15,"")</f>
        <v/>
      </c>
      <c r="D15" s="776" t="n">
        <v>6</v>
      </c>
      <c r="E15" s="796" t="n"/>
      <c r="F15" s="796" t="n"/>
      <c r="G15" s="796" t="n"/>
      <c r="H15" s="776" t="n"/>
      <c r="I15" s="776" t="n"/>
      <c r="J15" s="776">
        <f>IF(OR(H15="",I15=""),"",H15*I15)</f>
        <v/>
      </c>
      <c r="K15" s="778">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797" t="n"/>
      <c r="M15" s="796" t="n"/>
      <c r="N15" s="779" t="n"/>
      <c r="O15" s="779" t="n"/>
      <c r="P15" s="779" t="n"/>
      <c r="Q15" s="779" t="n"/>
      <c r="R15" s="779" t="n"/>
      <c r="S15" s="779" t="n"/>
      <c r="T15" s="779">
        <f>IFERROR(SUM(O15:S15),"")</f>
        <v/>
      </c>
      <c r="U15" s="779" t="n"/>
      <c r="V15" s="779" t="n"/>
      <c r="W15" s="779" t="n"/>
      <c r="X15" s="779" t="n"/>
      <c r="Y15" s="779" t="n"/>
      <c r="Z15" s="779" t="n"/>
      <c r="AA15" s="776">
        <f>IF(J15="","",IF(OR(N15="",N15="IMPACTO"),H15,IF(T15&lt;=50,H15,IF(AND(T15&lt;=75,H15&lt;5),H15+1,IF(AND(T15&lt;=75,H15=5),H15,IF(AND(T15&lt;=100,H15&lt;4),H15+2,IF(AND(T15&lt;=100,H15=4),H15+1,IF(AND(T15&lt;=100,H15=5),H15,""))))))))</f>
        <v/>
      </c>
      <c r="AB15" s="776">
        <f>IF(J15="","",IF(OR(N15="",N15="PROBABILIDAD"),I15,IF(T15&lt;=50,I15,IF(AND(T15&lt;=75,I15&lt;5),I15+1,IF(AND(T15&lt;=75,I15=5),I15,IF(AND(T15&lt;=100,I15&lt;4),I15+2,IF(AND(T15&lt;=100,I15=4),I15+1,IF(AND(T15&lt;=100,I15=5),I15,""))))))))</f>
        <v/>
      </c>
      <c r="AC15" s="776">
        <f>IF(OR(AA15="",AB15=""),"",AA15*AB15)</f>
        <v/>
      </c>
      <c r="AD15" s="798">
        <f>IF(AC15="","",IF(AND(AA15=1,AB15=1),"BAJO",IF(AND(AA15=1,AB15=2),"BAJO",IF(AND(AA15=1,AB15=3),"MODERADO",IF(AND(AA15=1,AB15=4),"FAVORABLE",IF(AND(AA15=1,AB15=5),"FAVORABLE",IF(AND(AA15=2,AB15=1),"BAJO",IF(AND(AA15=2,AB15=2),"BAJO",IF(AND(AA15=2,AB15=3),"MODERADO",IF(AND(AA15=2,AB15=4),"FAVORABLE",IF(AND(AA15=2,AB15=5),"ALTO",IF(AND(AA15=3,AB15=1),"BAJO",IF(AND(AA15=3,AB15=2),"MODERADO",IF(AND(AA15=3,AB15=3),"FAVORABLE",IF(AND(AA15=3,AB15=4),"ALTO",IF(AND(AA15=3,AB15=5),"ALTO",IF(AND(AA15=4,AB15=1),"MODERADO",IF(AND(AA15=4,AB15=2),"FAVORABLE",IF(AND(AA15=4,AB15=3),"FAVORABLE",IF(AND(AA15=4,AB15=4),"ALTO",IF(AND(AA15=4,AB15=5),"ALTO",IF(AND(AA15=5,AB15=1),"FAVORABLE",IF(AND(AA15=5,AB15=2),"FAVORABLE",IF(AND(AA15=5,AB15=3),"ALTO",IF(AND(AA15=5,AB15=4),"ALTO",IF(AND(AA15=5,AB15=5),"ALTO",""))))))))))))))))))))))))))</f>
        <v/>
      </c>
      <c r="AE15" s="748" t="n"/>
      <c r="AF15" s="749" t="n"/>
      <c r="AG15" s="748" t="n"/>
      <c r="AH15" s="749" t="n"/>
      <c r="AI15" s="800" t="n"/>
      <c r="AJ15" s="801" t="n"/>
      <c r="AK15" s="800" t="n"/>
      <c r="AL15" s="801" t="n"/>
      <c r="AM15" s="741" t="n"/>
      <c r="AN15" s="742" t="n"/>
      <c r="AO15" s="741" t="n"/>
      <c r="AP15" s="742" t="n"/>
      <c r="AQ15" s="732" t="n"/>
    </row>
    <row r="16">
      <c r="A16" s="735">
        <f>IF(AND(AA16=1,AB16=1),1,IF(AND(AA16=1,AB16=2),2,IF(AND(AA16=1,AB16=3),3,IF(AND(AA16=1,AB16=4),4,IF(AND(AA16=1,AB16=5),5,IF(AND(AA16=2,AB16=1),6,IF(AND(AA16=2,AB16=2),7,IF(AND(AA16=2,AB16=3),8,IF(AND(AA16=2,AB16=4),9,IF(AND(AA16=2,AB16=5),10,IF(AND(AA16=3,AB16=1),11,IF(AND(AA16=3,AB16=2),12,IF(AND(AA16=3,AB16=3),13,IF(AND(AA16=3,AB16=4),14,IF(AND(AA16=3,AB16=5),15,IF(AND(AA16=4,AB16=1),16,IF(AND(AA16=4,AB16=2),17,IF(AND(AA16=4,AB16=3),18,IF(AND(AA16=4,AB16=4),19,IF(AND(AA16=4,AB16=5),20,IF(AND(AA16=5,AB16=1),21,IF(AND(AA16=5,AB16=2),22,IF(AND(AA16=5,AB16=3),23,IF(AND(AA16=5,AB16=4),24,IF(AND(AA16=5,AB16=5),25,"")))))))))))))))))))))))))</f>
        <v/>
      </c>
      <c r="B16" s="735">
        <f>IF(A16="","",(COUNTIF($A$10:A16,A16))/100)</f>
        <v/>
      </c>
      <c r="C16" s="735">
        <f>IFERROR(A16+B16,"")</f>
        <v/>
      </c>
      <c r="D16" s="776" t="n">
        <v>7</v>
      </c>
      <c r="E16" s="779" t="n"/>
      <c r="F16" s="779" t="n"/>
      <c r="G16" s="779" t="n"/>
      <c r="H16" s="776" t="n"/>
      <c r="I16" s="776" t="n"/>
      <c r="J16" s="776">
        <f>IF(OR(H16="",I16=""),"",H16*I16)</f>
        <v/>
      </c>
      <c r="K16" s="778">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799" t="n"/>
      <c r="M16" s="779" t="n"/>
      <c r="N16" s="779" t="n"/>
      <c r="O16" s="779" t="n"/>
      <c r="P16" s="779" t="n"/>
      <c r="Q16" s="779" t="n"/>
      <c r="R16" s="779" t="n"/>
      <c r="S16" s="779" t="n"/>
      <c r="T16" s="779">
        <f>IFERROR(SUM(O16:S16),"")</f>
        <v/>
      </c>
      <c r="U16" s="779" t="n"/>
      <c r="V16" s="779" t="n"/>
      <c r="W16" s="779" t="n"/>
      <c r="X16" s="779" t="n"/>
      <c r="Y16" s="779" t="n"/>
      <c r="Z16" s="779" t="n"/>
      <c r="AA16" s="776">
        <f>IF(J16="","",IF(OR(N16="",N16="IMPACTO"),H16,IF(T16&lt;=50,H16,IF(AND(T16&lt;=75,H16&lt;5),H16+1,IF(AND(T16&lt;=75,H16=5),H16,IF(AND(T16&lt;=100,H16&lt;4),H16+2,IF(AND(T16&lt;=100,H16=4),H16+1,IF(AND(T16&lt;=100,H16=5),H16,""))))))))</f>
        <v/>
      </c>
      <c r="AB16" s="776">
        <f>IF(J16="","",IF(OR(N16="",N16="PROBABILIDAD"),I16,IF(T16&lt;=50,I16,IF(AND(T16&lt;=75,I16&lt;5),I16+1,IF(AND(T16&lt;=75,I16=5),I16,IF(AND(T16&lt;=100,I16&lt;4),I16+2,IF(AND(T16&lt;=100,I16=4),I16+1,IF(AND(T16&lt;=100,I16=5),I16,""))))))))</f>
        <v/>
      </c>
      <c r="AC16" s="776">
        <f>IF(OR(AA16="",AB16=""),"",AA16*AB16)</f>
        <v/>
      </c>
      <c r="AD16" s="778">
        <f>IF(AC16="","",IF(AND(AA16=1,AB16=1),"BAJO",IF(AND(AA16=1,AB16=2),"BAJO",IF(AND(AA16=1,AB16=3),"MODERADO",IF(AND(AA16=1,AB16=4),"FAVORABLE",IF(AND(AA16=1,AB16=5),"FAVORABLE",IF(AND(AA16=2,AB16=1),"BAJO",IF(AND(AA16=2,AB16=2),"BAJO",IF(AND(AA16=2,AB16=3),"MODERADO",IF(AND(AA16=2,AB16=4),"FAVORABLE",IF(AND(AA16=2,AB16=5),"ALTO",IF(AND(AA16=3,AB16=1),"BAJO",IF(AND(AA16=3,AB16=2),"MODERADO",IF(AND(AA16=3,AB16=3),"FAVORABLE",IF(AND(AA16=3,AB16=4),"ALTO",IF(AND(AA16=3,AB16=5),"ALTO",IF(AND(AA16=4,AB16=1),"MODERADO",IF(AND(AA16=4,AB16=2),"FAVORABLE",IF(AND(AA16=4,AB16=3),"FAVORABLE",IF(AND(AA16=4,AB16=4),"ALTO",IF(AND(AA16=4,AB16=5),"ALTO",IF(AND(AA16=5,AB16=1),"FAVORABLE",IF(AND(AA16=5,AB16=2),"FAVORABLE",IF(AND(AA16=5,AB16=3),"ALTO",IF(AND(AA16=5,AB16=4),"ALTO",IF(AND(AA16=5,AB16=5),"ALTO",""))))))))))))))))))))))))))</f>
        <v/>
      </c>
      <c r="AE16" s="741" t="n"/>
      <c r="AF16" s="742" t="n"/>
      <c r="AG16" s="741" t="n"/>
      <c r="AH16" s="742" t="n"/>
      <c r="AI16" s="800" t="n"/>
      <c r="AJ16" s="801" t="n"/>
      <c r="AK16" s="800" t="n"/>
      <c r="AL16" s="801" t="n"/>
      <c r="AM16" s="741" t="n"/>
      <c r="AN16" s="742" t="n"/>
      <c r="AO16" s="741" t="n"/>
      <c r="AP16" s="742" t="n"/>
      <c r="AQ16" s="732" t="n"/>
    </row>
    <row r="17">
      <c r="A17" s="735">
        <f>IF(AND(AA17=1,AB17=1),1,IF(AND(AA17=1,AB17=2),2,IF(AND(AA17=1,AB17=3),3,IF(AND(AA17=1,AB17=4),4,IF(AND(AA17=1,AB17=5),5,IF(AND(AA17=2,AB17=1),6,IF(AND(AA17=2,AB17=2),7,IF(AND(AA17=2,AB17=3),8,IF(AND(AA17=2,AB17=4),9,IF(AND(AA17=2,AB17=5),10,IF(AND(AA17=3,AB17=1),11,IF(AND(AA17=3,AB17=2),12,IF(AND(AA17=3,AB17=3),13,IF(AND(AA17=3,AB17=4),14,IF(AND(AA17=3,AB17=5),15,IF(AND(AA17=4,AB17=1),16,IF(AND(AA17=4,AB17=2),17,IF(AND(AA17=4,AB17=3),18,IF(AND(AA17=4,AB17=4),19,IF(AND(AA17=4,AB17=5),20,IF(AND(AA17=5,AB17=1),21,IF(AND(AA17=5,AB17=2),22,IF(AND(AA17=5,AB17=3),23,IF(AND(AA17=5,AB17=4),24,IF(AND(AA17=5,AB17=5),25,"")))))))))))))))))))))))))</f>
        <v/>
      </c>
      <c r="B17" s="735">
        <f>IF(A17="","",(COUNTIF($A$10:A17,A17))/100)</f>
        <v/>
      </c>
      <c r="C17" s="735">
        <f>IFERROR(A17+B17,"")</f>
        <v/>
      </c>
      <c r="D17" s="776" t="n">
        <v>8</v>
      </c>
      <c r="E17" s="779" t="n"/>
      <c r="F17" s="779" t="n"/>
      <c r="G17" s="779" t="n"/>
      <c r="H17" s="776" t="n"/>
      <c r="I17" s="776" t="n"/>
      <c r="J17" s="776">
        <f>IF(OR(H17="",I17=""),"",H17*I17)</f>
        <v/>
      </c>
      <c r="K17" s="778">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779" t="n"/>
      <c r="M17" s="779" t="n"/>
      <c r="N17" s="779" t="n"/>
      <c r="O17" s="779" t="n"/>
      <c r="P17" s="779" t="n"/>
      <c r="Q17" s="779" t="n"/>
      <c r="R17" s="779" t="n"/>
      <c r="S17" s="779" t="n"/>
      <c r="T17" s="779">
        <f>IFERROR(SUM(O17:S17),"")</f>
        <v/>
      </c>
      <c r="U17" s="779" t="n"/>
      <c r="V17" s="779" t="n"/>
      <c r="W17" s="779" t="n"/>
      <c r="X17" s="779" t="n"/>
      <c r="Y17" s="779" t="n"/>
      <c r="Z17" s="779" t="n"/>
      <c r="AA17" s="776">
        <f>IF(J17="","",IF(OR(N17="",N17="IMPACTO"),H17,IF(T17&lt;=50,H17,IF(AND(T17&lt;=75,H17&lt;5),H17+1,IF(AND(T17&lt;=75,H17=5),H17,IF(AND(T17&lt;=100,H17&lt;4),H17+2,IF(AND(T17&lt;=100,H17=4),H17+1,IF(AND(T17&lt;=100,H17=5),H17,""))))))))</f>
        <v/>
      </c>
      <c r="AB17" s="776">
        <f>IF(J17="","",IF(OR(N17="",N17="PROBABILIDAD"),I17,IF(T17&lt;=50,I17,IF(AND(T17&lt;=75,I17&lt;5),I17+1,IF(AND(T17&lt;=75,I17=5),I17,IF(AND(T17&lt;=100,I17&lt;4),I17+2,IF(AND(T17&lt;=100,I17=4),I17+1,IF(AND(T17&lt;=100,I17=5),I17,""))))))))</f>
        <v/>
      </c>
      <c r="AC17" s="776">
        <f>IF(OR(AA17="",AB17=""),"",AA17*AB17)</f>
        <v/>
      </c>
      <c r="AD17" s="778">
        <f>IF(AC17="","",IF(AND(AA17=1,AB17=1),"BAJO",IF(AND(AA17=1,AB17=2),"BAJO",IF(AND(AA17=1,AB17=3),"MODERADO",IF(AND(AA17=1,AB17=4),"FAVORABLE",IF(AND(AA17=1,AB17=5),"FAVORABLE",IF(AND(AA17=2,AB17=1),"BAJO",IF(AND(AA17=2,AB17=2),"BAJO",IF(AND(AA17=2,AB17=3),"MODERADO",IF(AND(AA17=2,AB17=4),"FAVORABLE",IF(AND(AA17=2,AB17=5),"ALTO",IF(AND(AA17=3,AB17=1),"BAJO",IF(AND(AA17=3,AB17=2),"MODERADO",IF(AND(AA17=3,AB17=3),"FAVORABLE",IF(AND(AA17=3,AB17=4),"ALTO",IF(AND(AA17=3,AB17=5),"ALTO",IF(AND(AA17=4,AB17=1),"MODERADO",IF(AND(AA17=4,AB17=2),"FAVORABLE",IF(AND(AA17=4,AB17=3),"FAVORABLE",IF(AND(AA17=4,AB17=4),"ALTO",IF(AND(AA17=4,AB17=5),"ALTO",IF(AND(AA17=5,AB17=1),"FAVORABLE",IF(AND(AA17=5,AB17=2),"FAVORABLE",IF(AND(AA17=5,AB17=3),"ALTO",IF(AND(AA17=5,AB17=4),"ALTO",IF(AND(AA17=5,AB17=5),"ALTO",""))))))))))))))))))))))))))</f>
        <v/>
      </c>
      <c r="AE17" s="741" t="n"/>
      <c r="AF17" s="742" t="n"/>
      <c r="AG17" s="741" t="n"/>
      <c r="AH17" s="742" t="n"/>
      <c r="AI17" s="800" t="n"/>
      <c r="AJ17" s="801" t="n"/>
      <c r="AK17" s="800" t="n"/>
      <c r="AL17" s="801" t="n"/>
      <c r="AM17" s="741" t="n"/>
      <c r="AN17" s="742" t="n"/>
      <c r="AO17" s="741" t="n"/>
      <c r="AP17" s="742" t="n"/>
      <c r="AQ17" s="732" t="n"/>
    </row>
    <row r="18">
      <c r="A18" s="735">
        <f>IF(AND(AA18=1,AB18=1),1,IF(AND(AA18=1,AB18=2),2,IF(AND(AA18=1,AB18=3),3,IF(AND(AA18=1,AB18=4),4,IF(AND(AA18=1,AB18=5),5,IF(AND(AA18=2,AB18=1),6,IF(AND(AA18=2,AB18=2),7,IF(AND(AA18=2,AB18=3),8,IF(AND(AA18=2,AB18=4),9,IF(AND(AA18=2,AB18=5),10,IF(AND(AA18=3,AB18=1),11,IF(AND(AA18=3,AB18=2),12,IF(AND(AA18=3,AB18=3),13,IF(AND(AA18=3,AB18=4),14,IF(AND(AA18=3,AB18=5),15,IF(AND(AA18=4,AB18=1),16,IF(AND(AA18=4,AB18=2),17,IF(AND(AA18=4,AB18=3),18,IF(AND(AA18=4,AB18=4),19,IF(AND(AA18=4,AB18=5),20,IF(AND(AA18=5,AB18=1),21,IF(AND(AA18=5,AB18=2),22,IF(AND(AA18=5,AB18=3),23,IF(AND(AA18=5,AB18=4),24,IF(AND(AA18=5,AB18=5),25,"")))))))))))))))))))))))))</f>
        <v/>
      </c>
      <c r="B18" s="735">
        <f>IF(A18="","",(COUNTIF($A$10:A18,A18))/100)</f>
        <v/>
      </c>
      <c r="C18" s="735">
        <f>IFERROR(A18+B18,"")</f>
        <v/>
      </c>
      <c r="D18" s="776" t="n">
        <v>9</v>
      </c>
      <c r="E18" s="779" t="n"/>
      <c r="F18" s="779" t="n"/>
      <c r="G18" s="779" t="n"/>
      <c r="H18" s="776" t="n"/>
      <c r="I18" s="776" t="n"/>
      <c r="J18" s="776">
        <f>IF(OR(H18="",I18=""),"",H18*I18)</f>
        <v/>
      </c>
      <c r="K18" s="778">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779" t="n"/>
      <c r="M18" s="779" t="n"/>
      <c r="N18" s="779" t="n"/>
      <c r="O18" s="779" t="n"/>
      <c r="P18" s="779" t="n"/>
      <c r="Q18" s="779" t="n"/>
      <c r="R18" s="779" t="n"/>
      <c r="S18" s="779" t="n"/>
      <c r="T18" s="779">
        <f>IFERROR(SUM(O18:S18),"")</f>
        <v/>
      </c>
      <c r="U18" s="779" t="n"/>
      <c r="V18" s="779" t="n"/>
      <c r="W18" s="779" t="n"/>
      <c r="X18" s="779" t="n"/>
      <c r="Y18" s="779" t="n"/>
      <c r="Z18" s="779" t="n"/>
      <c r="AA18" s="776">
        <f>IF(J18="","",IF(OR(N18="",N18="IMPACTO"),H18,IF(T18&lt;=50,H18,IF(AND(T18&lt;=75,H18&lt;5),H18+1,IF(AND(T18&lt;=75,H18=5),H18,IF(AND(T18&lt;=100,H18&lt;4),H18+2,IF(AND(T18&lt;=100,H18=4),H18+1,IF(AND(T18&lt;=100,H18=5),H18,""))))))))</f>
        <v/>
      </c>
      <c r="AB18" s="776">
        <f>IF(J18="","",IF(OR(N18="",N18="PROBABILIDAD"),I18,IF(T18&lt;=50,I18,IF(AND(T18&lt;=75,I18&lt;5),I18+1,IF(AND(T18&lt;=75,I18=5),I18,IF(AND(T18&lt;=100,I18&lt;4),I18+2,IF(AND(T18&lt;=100,I18=4),I18+1,IF(AND(T18&lt;=100,I18=5),I18,""))))))))</f>
        <v/>
      </c>
      <c r="AC18" s="776">
        <f>IF(OR(AA18="",AB18=""),"",AA18*AB18)</f>
        <v/>
      </c>
      <c r="AD18" s="778">
        <f>IF(AC18="","",IF(AND(AA18=1,AB18=1),"BAJO",IF(AND(AA18=1,AB18=2),"BAJO",IF(AND(AA18=1,AB18=3),"MODERADO",IF(AND(AA18=1,AB18=4),"FAVORABLE",IF(AND(AA18=1,AB18=5),"FAVORABLE",IF(AND(AA18=2,AB18=1),"BAJO",IF(AND(AA18=2,AB18=2),"BAJO",IF(AND(AA18=2,AB18=3),"MODERADO",IF(AND(AA18=2,AB18=4),"FAVORABLE",IF(AND(AA18=2,AB18=5),"ALTO",IF(AND(AA18=3,AB18=1),"BAJO",IF(AND(AA18=3,AB18=2),"MODERADO",IF(AND(AA18=3,AB18=3),"FAVORABLE",IF(AND(AA18=3,AB18=4),"ALTO",IF(AND(AA18=3,AB18=5),"ALTO",IF(AND(AA18=4,AB18=1),"MODERADO",IF(AND(AA18=4,AB18=2),"FAVORABLE",IF(AND(AA18=4,AB18=3),"FAVORABLE",IF(AND(AA18=4,AB18=4),"ALTO",IF(AND(AA18=4,AB18=5),"ALTO",IF(AND(AA18=5,AB18=1),"FAVORABLE",IF(AND(AA18=5,AB18=2),"FAVORABLE",IF(AND(AA18=5,AB18=3),"ALTO",IF(AND(AA18=5,AB18=4),"ALTO",IF(AND(AA18=5,AB18=5),"ALTO",""))))))))))))))))))))))))))</f>
        <v/>
      </c>
      <c r="AE18" s="741" t="n"/>
      <c r="AF18" s="742" t="n"/>
      <c r="AG18" s="741" t="n"/>
      <c r="AH18" s="742" t="n"/>
      <c r="AI18" s="800" t="n"/>
      <c r="AJ18" s="801" t="n"/>
      <c r="AK18" s="800" t="n"/>
      <c r="AL18" s="801" t="n"/>
      <c r="AM18" s="741" t="n"/>
      <c r="AN18" s="742" t="n"/>
      <c r="AO18" s="741" t="n"/>
      <c r="AP18" s="742" t="n"/>
      <c r="AQ18" s="732" t="n"/>
    </row>
    <row r="19">
      <c r="A19" s="735">
        <f>IF(AND(AA19=1,AB19=1),1,IF(AND(AA19=1,AB19=2),2,IF(AND(AA19=1,AB19=3),3,IF(AND(AA19=1,AB19=4),4,IF(AND(AA19=1,AB19=5),5,IF(AND(AA19=2,AB19=1),6,IF(AND(AA19=2,AB19=2),7,IF(AND(AA19=2,AB19=3),8,IF(AND(AA19=2,AB19=4),9,IF(AND(AA19=2,AB19=5),10,IF(AND(AA19=3,AB19=1),11,IF(AND(AA19=3,AB19=2),12,IF(AND(AA19=3,AB19=3),13,IF(AND(AA19=3,AB19=4),14,IF(AND(AA19=3,AB19=5),15,IF(AND(AA19=4,AB19=1),16,IF(AND(AA19=4,AB19=2),17,IF(AND(AA19=4,AB19=3),18,IF(AND(AA19=4,AB19=4),19,IF(AND(AA19=4,AB19=5),20,IF(AND(AA19=5,AB19=1),21,IF(AND(AA19=5,AB19=2),22,IF(AND(AA19=5,AB19=3),23,IF(AND(AA19=5,AB19=4),24,IF(AND(AA19=5,AB19=5),25,"")))))))))))))))))))))))))</f>
        <v/>
      </c>
      <c r="B19" s="735">
        <f>IF(A19="","",(COUNTIF($A$10:A19,A19))/100)</f>
        <v/>
      </c>
      <c r="C19" s="735">
        <f>IFERROR(A19+B19,"")</f>
        <v/>
      </c>
      <c r="D19" s="776" t="n">
        <v>10</v>
      </c>
      <c r="E19" s="779" t="n"/>
      <c r="F19" s="779" t="n"/>
      <c r="G19" s="779" t="n"/>
      <c r="H19" s="776" t="n"/>
      <c r="I19" s="776" t="n"/>
      <c r="J19" s="776">
        <f>IF(OR(H19="",I19=""),"",H19*I19)</f>
        <v/>
      </c>
      <c r="K19" s="778">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779" t="n"/>
      <c r="M19" s="779" t="n"/>
      <c r="N19" s="779" t="n"/>
      <c r="O19" s="779" t="n"/>
      <c r="P19" s="779" t="n"/>
      <c r="Q19" s="779" t="n"/>
      <c r="R19" s="779" t="n"/>
      <c r="S19" s="779" t="n"/>
      <c r="T19" s="779">
        <f>IFERROR(SUM(O19:S19),"")</f>
        <v/>
      </c>
      <c r="U19" s="779" t="n"/>
      <c r="V19" s="779" t="n"/>
      <c r="W19" s="779" t="n"/>
      <c r="X19" s="779" t="n"/>
      <c r="Y19" s="779" t="n"/>
      <c r="Z19" s="779" t="n"/>
      <c r="AA19" s="776">
        <f>IF(J19="","",IF(OR(N19="",N19="IMPACTO"),H19,IF(T19&lt;=50,H19,IF(AND(T19&lt;=75,H19&lt;5),H19+1,IF(AND(T19&lt;=75,H19=5),H19,IF(AND(T19&lt;=100,H19&lt;4),H19+2,IF(AND(T19&lt;=100,H19=4),H19+1,IF(AND(T19&lt;=100,H19=5),H19,""))))))))</f>
        <v/>
      </c>
      <c r="AB19" s="776">
        <f>IF(J19="","",IF(OR(N19="",N19="PROBABILIDAD"),I19,IF(T19&lt;=50,I19,IF(AND(T19&lt;=75,I19&lt;5),I19+1,IF(AND(T19&lt;=75,I19=5),I19,IF(AND(T19&lt;=100,I19&lt;4),I19+2,IF(AND(T19&lt;=100,I19=4),I19+1,IF(AND(T19&lt;=100,I19=5),I19,""))))))))</f>
        <v/>
      </c>
      <c r="AC19" s="776">
        <f>IF(OR(AA19="",AB19=""),"",AA19*AB19)</f>
        <v/>
      </c>
      <c r="AD19" s="778">
        <f>IF(AC19="","",IF(AND(AA19=1,AB19=1),"BAJO",IF(AND(AA19=1,AB19=2),"BAJO",IF(AND(AA19=1,AB19=3),"MODERADO",IF(AND(AA19=1,AB19=4),"FAVORABLE",IF(AND(AA19=1,AB19=5),"FAVORABLE",IF(AND(AA19=2,AB19=1),"BAJO",IF(AND(AA19=2,AB19=2),"BAJO",IF(AND(AA19=2,AB19=3),"MODERADO",IF(AND(AA19=2,AB19=4),"FAVORABLE",IF(AND(AA19=2,AB19=5),"ALTO",IF(AND(AA19=3,AB19=1),"BAJO",IF(AND(AA19=3,AB19=2),"MODERADO",IF(AND(AA19=3,AB19=3),"FAVORABLE",IF(AND(AA19=3,AB19=4),"ALTO",IF(AND(AA19=3,AB19=5),"ALTO",IF(AND(AA19=4,AB19=1),"MODERADO",IF(AND(AA19=4,AB19=2),"FAVORABLE",IF(AND(AA19=4,AB19=3),"FAVORABLE",IF(AND(AA19=4,AB19=4),"ALTO",IF(AND(AA19=4,AB19=5),"ALTO",IF(AND(AA19=5,AB19=1),"FAVORABLE",IF(AND(AA19=5,AB19=2),"FAVORABLE",IF(AND(AA19=5,AB19=3),"ALTO",IF(AND(AA19=5,AB19=4),"ALTO",IF(AND(AA19=5,AB19=5),"ALTO",""))))))))))))))))))))))))))</f>
        <v/>
      </c>
      <c r="AE19" s="741" t="n"/>
      <c r="AF19" s="742" t="n"/>
      <c r="AG19" s="741" t="n"/>
      <c r="AH19" s="742" t="n"/>
      <c r="AI19" s="800" t="n"/>
      <c r="AJ19" s="801" t="n"/>
      <c r="AK19" s="800" t="n"/>
      <c r="AL19" s="801" t="n"/>
      <c r="AM19" s="741" t="n"/>
      <c r="AN19" s="742" t="n"/>
      <c r="AO19" s="741" t="n"/>
      <c r="AP19" s="742" t="n"/>
      <c r="AQ19" s="732" t="n"/>
    </row>
    <row r="20">
      <c r="A20" s="735">
        <f>IF(AND(AA20=1,AB20=1),1,IF(AND(AA20=1,AB20=2),2,IF(AND(AA20=1,AB20=3),3,IF(AND(AA20=1,AB20=4),4,IF(AND(AA20=1,AB20=5),5,IF(AND(AA20=2,AB20=1),6,IF(AND(AA20=2,AB20=2),7,IF(AND(AA20=2,AB20=3),8,IF(AND(AA20=2,AB20=4),9,IF(AND(AA20=2,AB20=5),10,IF(AND(AA20=3,AB20=1),11,IF(AND(AA20=3,AB20=2),12,IF(AND(AA20=3,AB20=3),13,IF(AND(AA20=3,AB20=4),14,IF(AND(AA20=3,AB20=5),15,IF(AND(AA20=4,AB20=1),16,IF(AND(AA20=4,AB20=2),17,IF(AND(AA20=4,AB20=3),18,IF(AND(AA20=4,AB20=4),19,IF(AND(AA20=4,AB20=5),20,IF(AND(AA20=5,AB20=1),21,IF(AND(AA20=5,AB20=2),22,IF(AND(AA20=5,AB20=3),23,IF(AND(AA20=5,AB20=4),24,IF(AND(AA20=5,AB20=5),25,"")))))))))))))))))))))))))</f>
        <v/>
      </c>
      <c r="B20" s="735">
        <f>IF(A20="","",(COUNTIF($A$10:A20,A20))/100)</f>
        <v/>
      </c>
      <c r="C20" s="735">
        <f>IFERROR(A20+B20,"")</f>
        <v/>
      </c>
      <c r="D20" s="776" t="n">
        <v>11</v>
      </c>
      <c r="E20" s="779" t="n"/>
      <c r="F20" s="779" t="n"/>
      <c r="G20" s="779" t="n"/>
      <c r="H20" s="776" t="n"/>
      <c r="I20" s="776" t="n"/>
      <c r="J20" s="776">
        <f>IF(OR(H20="",I20=""),"",H20*I20)</f>
        <v/>
      </c>
      <c r="K20" s="778">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779" t="n"/>
      <c r="M20" s="779" t="n"/>
      <c r="N20" s="779" t="n"/>
      <c r="O20" s="779" t="n"/>
      <c r="P20" s="779" t="n"/>
      <c r="Q20" s="779" t="n"/>
      <c r="R20" s="779" t="n"/>
      <c r="S20" s="779" t="n"/>
      <c r="T20" s="779">
        <f>IFERROR(SUM(O20:S20),"")</f>
        <v/>
      </c>
      <c r="U20" s="779" t="n"/>
      <c r="V20" s="779" t="n"/>
      <c r="W20" s="779" t="n"/>
      <c r="X20" s="779" t="n"/>
      <c r="Y20" s="779" t="n"/>
      <c r="Z20" s="779" t="n"/>
      <c r="AA20" s="776">
        <f>IF(J20="","",IF(OR(N20="",N20="IMPACTO"),H20,IF(T20&lt;=50,H20,IF(AND(T20&lt;=75,H20&lt;5),H20+1,IF(AND(T20&lt;=75,H20=5),H20,IF(AND(T20&lt;=100,H20&lt;4),H20+2,IF(AND(T20&lt;=100,H20=4),H20+1,IF(AND(T20&lt;=100,H20=5),H20,""))))))))</f>
        <v/>
      </c>
      <c r="AB20" s="776">
        <f>IF(J20="","",IF(OR(N20="",N20="PROBABILIDAD"),I20,IF(T20&lt;=50,I20,IF(AND(T20&lt;=75,I20&lt;5),I20+1,IF(AND(T20&lt;=75,I20=5),I20,IF(AND(T20&lt;=100,I20&lt;4),I20+2,IF(AND(T20&lt;=100,I20=4),I20+1,IF(AND(T20&lt;=100,I20=5),I20,""))))))))</f>
        <v/>
      </c>
      <c r="AC20" s="776">
        <f>IF(OR(AA20="",AB20=""),"",AA20*AB20)</f>
        <v/>
      </c>
      <c r="AD20" s="778">
        <f>IF(AC20="","",IF(AND(AA20=1,AB20=1),"BAJO",IF(AND(AA20=1,AB20=2),"BAJO",IF(AND(AA20=1,AB20=3),"MODERADO",IF(AND(AA20=1,AB20=4),"FAVORABLE",IF(AND(AA20=1,AB20=5),"FAVORABLE",IF(AND(AA20=2,AB20=1),"BAJO",IF(AND(AA20=2,AB20=2),"BAJO",IF(AND(AA20=2,AB20=3),"MODERADO",IF(AND(AA20=2,AB20=4),"FAVORABLE",IF(AND(AA20=2,AB20=5),"ALTO",IF(AND(AA20=3,AB20=1),"BAJO",IF(AND(AA20=3,AB20=2),"MODERADO",IF(AND(AA20=3,AB20=3),"FAVORABLE",IF(AND(AA20=3,AB20=4),"ALTO",IF(AND(AA20=3,AB20=5),"ALTO",IF(AND(AA20=4,AB20=1),"MODERADO",IF(AND(AA20=4,AB20=2),"FAVORABLE",IF(AND(AA20=4,AB20=3),"FAVORABLE",IF(AND(AA20=4,AB20=4),"ALTO",IF(AND(AA20=4,AB20=5),"ALTO",IF(AND(AA20=5,AB20=1),"FAVORABLE",IF(AND(AA20=5,AB20=2),"FAVORABLE",IF(AND(AA20=5,AB20=3),"ALTO",IF(AND(AA20=5,AB20=4),"ALTO",IF(AND(AA20=5,AB20=5),"ALTO",""))))))))))))))))))))))))))</f>
        <v/>
      </c>
      <c r="AE20" s="741" t="n"/>
      <c r="AF20" s="742" t="n"/>
      <c r="AG20" s="741" t="n"/>
      <c r="AH20" s="742" t="n"/>
      <c r="AI20" s="800" t="n"/>
      <c r="AJ20" s="801" t="n"/>
      <c r="AK20" s="800" t="n"/>
      <c r="AL20" s="801" t="n"/>
      <c r="AM20" s="741" t="n"/>
      <c r="AN20" s="742" t="n"/>
      <c r="AO20" s="741" t="n"/>
      <c r="AP20" s="742" t="n"/>
      <c r="AQ20" s="732" t="n"/>
    </row>
    <row r="21">
      <c r="A21" s="735">
        <f>IF(AND(AA21=1,AB21=1),1,IF(AND(AA21=1,AB21=2),2,IF(AND(AA21=1,AB21=3),3,IF(AND(AA21=1,AB21=4),4,IF(AND(AA21=1,AB21=5),5,IF(AND(AA21=2,AB21=1),6,IF(AND(AA21=2,AB21=2),7,IF(AND(AA21=2,AB21=3),8,IF(AND(AA21=2,AB21=4),9,IF(AND(AA21=2,AB21=5),10,IF(AND(AA21=3,AB21=1),11,IF(AND(AA21=3,AB21=2),12,IF(AND(AA21=3,AB21=3),13,IF(AND(AA21=3,AB21=4),14,IF(AND(AA21=3,AB21=5),15,IF(AND(AA21=4,AB21=1),16,IF(AND(AA21=4,AB21=2),17,IF(AND(AA21=4,AB21=3),18,IF(AND(AA21=4,AB21=4),19,IF(AND(AA21=4,AB21=5),20,IF(AND(AA21=5,AB21=1),21,IF(AND(AA21=5,AB21=2),22,IF(AND(AA21=5,AB21=3),23,IF(AND(AA21=5,AB21=4),24,IF(AND(AA21=5,AB21=5),25,"")))))))))))))))))))))))))</f>
        <v/>
      </c>
      <c r="B21" s="735">
        <f>IF(A21="","",(COUNTIF($A$10:A21,A21))/100)</f>
        <v/>
      </c>
      <c r="C21" s="735">
        <f>IFERROR(A21+B21,"")</f>
        <v/>
      </c>
      <c r="D21" s="776" t="n">
        <v>12</v>
      </c>
      <c r="E21" s="779" t="n"/>
      <c r="F21" s="779" t="n"/>
      <c r="G21" s="779" t="n"/>
      <c r="H21" s="776" t="n"/>
      <c r="I21" s="776" t="n"/>
      <c r="J21" s="776">
        <f>IF(OR(H21="",I21=""),"",H21*I21)</f>
        <v/>
      </c>
      <c r="K21" s="778">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779" t="n"/>
      <c r="M21" s="779" t="n"/>
      <c r="N21" s="779" t="n"/>
      <c r="O21" s="779" t="n"/>
      <c r="P21" s="779" t="n"/>
      <c r="Q21" s="779" t="n"/>
      <c r="R21" s="779" t="n"/>
      <c r="S21" s="779" t="n"/>
      <c r="T21" s="779">
        <f>IFERROR(SUM(O21:S21),"")</f>
        <v/>
      </c>
      <c r="U21" s="779" t="n"/>
      <c r="V21" s="779" t="n"/>
      <c r="W21" s="779" t="n"/>
      <c r="X21" s="779" t="n"/>
      <c r="Y21" s="779" t="n"/>
      <c r="Z21" s="779" t="n"/>
      <c r="AA21" s="776">
        <f>IF(J21="","",IF(OR(N21="",N21="IMPACTO"),H21,IF(T21&lt;=50,H21,IF(AND(T21&lt;=75,H21&lt;5),H21+1,IF(AND(T21&lt;=75,H21=5),H21,IF(AND(T21&lt;=100,H21&lt;4),H21+2,IF(AND(T21&lt;=100,H21=4),H21+1,IF(AND(T21&lt;=100,H21=5),H21,""))))))))</f>
        <v/>
      </c>
      <c r="AB21" s="776">
        <f>IF(J21="","",IF(OR(N21="",N21="PROBABILIDAD"),I21,IF(T21&lt;=50,I21,IF(AND(T21&lt;=75,I21&lt;5),I21+1,IF(AND(T21&lt;=75,I21=5),I21,IF(AND(T21&lt;=100,I21&lt;4),I21+2,IF(AND(T21&lt;=100,I21=4),I21+1,IF(AND(T21&lt;=100,I21=5),I21,""))))))))</f>
        <v/>
      </c>
      <c r="AC21" s="776">
        <f>IF(OR(AA21="",AB21=""),"",AA21*AB21)</f>
        <v/>
      </c>
      <c r="AD21" s="778">
        <f>IF(AC21="","",IF(AND(AA21=1,AB21=1),"BAJO",IF(AND(AA21=1,AB21=2),"BAJO",IF(AND(AA21=1,AB21=3),"MODERADO",IF(AND(AA21=1,AB21=4),"FAVORABLE",IF(AND(AA21=1,AB21=5),"FAVORABLE",IF(AND(AA21=2,AB21=1),"BAJO",IF(AND(AA21=2,AB21=2),"BAJO",IF(AND(AA21=2,AB21=3),"MODERADO",IF(AND(AA21=2,AB21=4),"FAVORABLE",IF(AND(AA21=2,AB21=5),"ALTO",IF(AND(AA21=3,AB21=1),"BAJO",IF(AND(AA21=3,AB21=2),"MODERADO",IF(AND(AA21=3,AB21=3),"FAVORABLE",IF(AND(AA21=3,AB21=4),"ALTO",IF(AND(AA21=3,AB21=5),"ALTO",IF(AND(AA21=4,AB21=1),"MODERADO",IF(AND(AA21=4,AB21=2),"FAVORABLE",IF(AND(AA21=4,AB21=3),"FAVORABLE",IF(AND(AA21=4,AB21=4),"ALTO",IF(AND(AA21=4,AB21=5),"ALTO",IF(AND(AA21=5,AB21=1),"FAVORABLE",IF(AND(AA21=5,AB21=2),"FAVORABLE",IF(AND(AA21=5,AB21=3),"ALTO",IF(AND(AA21=5,AB21=4),"ALTO",IF(AND(AA21=5,AB21=5),"ALTO",""))))))))))))))))))))))))))</f>
        <v/>
      </c>
      <c r="AE21" s="741" t="n"/>
      <c r="AF21" s="742" t="n"/>
      <c r="AG21" s="741" t="n"/>
      <c r="AH21" s="742" t="n"/>
      <c r="AI21" s="800" t="n"/>
      <c r="AJ21" s="801" t="n"/>
      <c r="AK21" s="800" t="n"/>
      <c r="AL21" s="801" t="n"/>
      <c r="AM21" s="741" t="n"/>
      <c r="AN21" s="742" t="n"/>
      <c r="AO21" s="741" t="n"/>
      <c r="AP21" s="742" t="n"/>
      <c r="AQ21" s="732" t="n"/>
    </row>
    <row r="22">
      <c r="A22" s="735">
        <f>IF(AND(AA22=1,AB22=1),1,IF(AND(AA22=1,AB22=2),2,IF(AND(AA22=1,AB22=3),3,IF(AND(AA22=1,AB22=4),4,IF(AND(AA22=1,AB22=5),5,IF(AND(AA22=2,AB22=1),6,IF(AND(AA22=2,AB22=2),7,IF(AND(AA22=2,AB22=3),8,IF(AND(AA22=2,AB22=4),9,IF(AND(AA22=2,AB22=5),10,IF(AND(AA22=3,AB22=1),11,IF(AND(AA22=3,AB22=2),12,IF(AND(AA22=3,AB22=3),13,IF(AND(AA22=3,AB22=4),14,IF(AND(AA22=3,AB22=5),15,IF(AND(AA22=4,AB22=1),16,IF(AND(AA22=4,AB22=2),17,IF(AND(AA22=4,AB22=3),18,IF(AND(AA22=4,AB22=4),19,IF(AND(AA22=4,AB22=5),20,IF(AND(AA22=5,AB22=1),21,IF(AND(AA22=5,AB22=2),22,IF(AND(AA22=5,AB22=3),23,IF(AND(AA22=5,AB22=4),24,IF(AND(AA22=5,AB22=5),25,"")))))))))))))))))))))))))</f>
        <v/>
      </c>
      <c r="B22" s="735">
        <f>IF(A22="","",(COUNTIF($A$10:A22,A22))/100)</f>
        <v/>
      </c>
      <c r="C22" s="735">
        <f>IFERROR(A22+B22,"")</f>
        <v/>
      </c>
      <c r="D22" s="776" t="n">
        <v>13</v>
      </c>
      <c r="E22" s="779" t="n"/>
      <c r="F22" s="779" t="n"/>
      <c r="G22" s="779" t="n"/>
      <c r="H22" s="776" t="n"/>
      <c r="I22" s="776" t="n"/>
      <c r="J22" s="776">
        <f>IF(OR(H22="",I22=""),"",H22*I22)</f>
        <v/>
      </c>
      <c r="K22" s="778">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779" t="n"/>
      <c r="M22" s="779" t="n"/>
      <c r="N22" s="779" t="n"/>
      <c r="O22" s="779" t="n"/>
      <c r="P22" s="779" t="n"/>
      <c r="Q22" s="779" t="n"/>
      <c r="R22" s="779" t="n"/>
      <c r="S22" s="779" t="n"/>
      <c r="T22" s="779">
        <f>IFERROR(SUM(O22:S22),"")</f>
        <v/>
      </c>
      <c r="U22" s="779" t="n"/>
      <c r="V22" s="779" t="n"/>
      <c r="W22" s="779" t="n"/>
      <c r="X22" s="779" t="n"/>
      <c r="Y22" s="779" t="n"/>
      <c r="Z22" s="779" t="n"/>
      <c r="AA22" s="776">
        <f>IF(J22="","",IF(OR(N22="",N22="IMPACTO"),H22,IF(T22&lt;=50,H22,IF(AND(T22&lt;=75,H22&lt;5),H22+1,IF(AND(T22&lt;=75,H22=5),H22,IF(AND(T22&lt;=100,H22&lt;4),H22+2,IF(AND(T22&lt;=100,H22=4),H22+1,IF(AND(T22&lt;=100,H22=5),H22,""))))))))</f>
        <v/>
      </c>
      <c r="AB22" s="776">
        <f>IF(J22="","",IF(OR(N22="",N22="PROBABILIDAD"),I22,IF(T22&lt;=50,I22,IF(AND(T22&lt;=75,I22&lt;5),I22+1,IF(AND(T22&lt;=75,I22=5),I22,IF(AND(T22&lt;=100,I22&lt;4),I22+2,IF(AND(T22&lt;=100,I22=4),I22+1,IF(AND(T22&lt;=100,I22=5),I22,""))))))))</f>
        <v/>
      </c>
      <c r="AC22" s="776">
        <f>IF(OR(AA22="",AB22=""),"",AA22*AB22)</f>
        <v/>
      </c>
      <c r="AD22" s="778">
        <f>IF(AC22="","",IF(AND(AA22=1,AB22=1),"BAJO",IF(AND(AA22=1,AB22=2),"BAJO",IF(AND(AA22=1,AB22=3),"MODERADO",IF(AND(AA22=1,AB22=4),"FAVORABLE",IF(AND(AA22=1,AB22=5),"FAVORABLE",IF(AND(AA22=2,AB22=1),"BAJO",IF(AND(AA22=2,AB22=2),"BAJO",IF(AND(AA22=2,AB22=3),"MODERADO",IF(AND(AA22=2,AB22=4),"FAVORABLE",IF(AND(AA22=2,AB22=5),"ALTO",IF(AND(AA22=3,AB22=1),"BAJO",IF(AND(AA22=3,AB22=2),"MODERADO",IF(AND(AA22=3,AB22=3),"FAVORABLE",IF(AND(AA22=3,AB22=4),"ALTO",IF(AND(AA22=3,AB22=5),"ALTO",IF(AND(AA22=4,AB22=1),"MODERADO",IF(AND(AA22=4,AB22=2),"FAVORABLE",IF(AND(AA22=4,AB22=3),"FAVORABLE",IF(AND(AA22=4,AB22=4),"ALTO",IF(AND(AA22=4,AB22=5),"ALTO",IF(AND(AA22=5,AB22=1),"FAVORABLE",IF(AND(AA22=5,AB22=2),"FAVORABLE",IF(AND(AA22=5,AB22=3),"ALTO",IF(AND(AA22=5,AB22=4),"ALTO",IF(AND(AA22=5,AB22=5),"ALTO",""))))))))))))))))))))))))))</f>
        <v/>
      </c>
      <c r="AE22" s="741" t="n"/>
      <c r="AF22" s="742" t="n"/>
      <c r="AG22" s="741" t="n"/>
      <c r="AH22" s="742" t="n"/>
      <c r="AI22" s="800" t="n"/>
      <c r="AJ22" s="801" t="n"/>
      <c r="AK22" s="800" t="n"/>
      <c r="AL22" s="801" t="n"/>
      <c r="AM22" s="741" t="n"/>
      <c r="AN22" s="742" t="n"/>
      <c r="AO22" s="741" t="n"/>
      <c r="AP22" s="742" t="n"/>
      <c r="AQ22" s="732" t="n"/>
    </row>
    <row r="23">
      <c r="A23" s="735">
        <f>IF(AND(AA23=1,AB23=1),1,IF(AND(AA23=1,AB23=2),2,IF(AND(AA23=1,AB23=3),3,IF(AND(AA23=1,AB23=4),4,IF(AND(AA23=1,AB23=5),5,IF(AND(AA23=2,AB23=1),6,IF(AND(AA23=2,AB23=2),7,IF(AND(AA23=2,AB23=3),8,IF(AND(AA23=2,AB23=4),9,IF(AND(AA23=2,AB23=5),10,IF(AND(AA23=3,AB23=1),11,IF(AND(AA23=3,AB23=2),12,IF(AND(AA23=3,AB23=3),13,IF(AND(AA23=3,AB23=4),14,IF(AND(AA23=3,AB23=5),15,IF(AND(AA23=4,AB23=1),16,IF(AND(AA23=4,AB23=2),17,IF(AND(AA23=4,AB23=3),18,IF(AND(AA23=4,AB23=4),19,IF(AND(AA23=4,AB23=5),20,IF(AND(AA23=5,AB23=1),21,IF(AND(AA23=5,AB23=2),22,IF(AND(AA23=5,AB23=3),23,IF(AND(AA23=5,AB23=4),24,IF(AND(AA23=5,AB23=5),25,"")))))))))))))))))))))))))</f>
        <v/>
      </c>
      <c r="B23" s="735">
        <f>IF(A23="","",(COUNTIF($A$10:A23,A23))/100)</f>
        <v/>
      </c>
      <c r="C23" s="735">
        <f>IFERROR(A23+B23,"")</f>
        <v/>
      </c>
      <c r="D23" s="776" t="n">
        <v>14</v>
      </c>
      <c r="E23" s="779" t="n"/>
      <c r="F23" s="779" t="n"/>
      <c r="G23" s="779" t="n"/>
      <c r="H23" s="776" t="n"/>
      <c r="I23" s="776" t="n"/>
      <c r="J23" s="776">
        <f>IF(OR(H23="",I23=""),"",H23*I23)</f>
        <v/>
      </c>
      <c r="K23" s="778">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779" t="n"/>
      <c r="M23" s="779" t="n"/>
      <c r="N23" s="779" t="n"/>
      <c r="O23" s="779" t="n"/>
      <c r="P23" s="779" t="n"/>
      <c r="Q23" s="779" t="n"/>
      <c r="R23" s="779" t="n"/>
      <c r="S23" s="779" t="n"/>
      <c r="T23" s="779">
        <f>IFERROR(SUM(O23:S23),"")</f>
        <v/>
      </c>
      <c r="U23" s="779" t="n"/>
      <c r="V23" s="779" t="n"/>
      <c r="W23" s="779" t="n"/>
      <c r="X23" s="779" t="n"/>
      <c r="Y23" s="779" t="n"/>
      <c r="Z23" s="779" t="n"/>
      <c r="AA23" s="776">
        <f>IF(J23="","",IF(OR(N23="",N23="IMPACTO"),H23,IF(T23&lt;=50,H23,IF(AND(T23&lt;=75,H23&lt;5),H23+1,IF(AND(T23&lt;=75,H23=5),H23,IF(AND(T23&lt;=100,H23&lt;4),H23+2,IF(AND(T23&lt;=100,H23=4),H23+1,IF(AND(T23&lt;=100,H23=5),H23,""))))))))</f>
        <v/>
      </c>
      <c r="AB23" s="776">
        <f>IF(J23="","",IF(OR(N23="",N23="PROBABILIDAD"),I23,IF(T23&lt;=50,I23,IF(AND(T23&lt;=75,I23&lt;5),I23+1,IF(AND(T23&lt;=75,I23=5),I23,IF(AND(T23&lt;=100,I23&lt;4),I23+2,IF(AND(T23&lt;=100,I23=4),I23+1,IF(AND(T23&lt;=100,I23=5),I23,""))))))))</f>
        <v/>
      </c>
      <c r="AC23" s="776">
        <f>IF(OR(AA23="",AB23=""),"",AA23*AB23)</f>
        <v/>
      </c>
      <c r="AD23" s="778">
        <f>IF(AC23="","",IF(AND(AA23=1,AB23=1),"BAJO",IF(AND(AA23=1,AB23=2),"BAJO",IF(AND(AA23=1,AB23=3),"MODERADO",IF(AND(AA23=1,AB23=4),"FAVORABLE",IF(AND(AA23=1,AB23=5),"FAVORABLE",IF(AND(AA23=2,AB23=1),"BAJO",IF(AND(AA23=2,AB23=2),"BAJO",IF(AND(AA23=2,AB23=3),"MODERADO",IF(AND(AA23=2,AB23=4),"FAVORABLE",IF(AND(AA23=2,AB23=5),"ALTO",IF(AND(AA23=3,AB23=1),"BAJO",IF(AND(AA23=3,AB23=2),"MODERADO",IF(AND(AA23=3,AB23=3),"FAVORABLE",IF(AND(AA23=3,AB23=4),"ALTO",IF(AND(AA23=3,AB23=5),"ALTO",IF(AND(AA23=4,AB23=1),"MODERADO",IF(AND(AA23=4,AB23=2),"FAVORABLE",IF(AND(AA23=4,AB23=3),"FAVORABLE",IF(AND(AA23=4,AB23=4),"ALTO",IF(AND(AA23=4,AB23=5),"ALTO",IF(AND(AA23=5,AB23=1),"FAVORABLE",IF(AND(AA23=5,AB23=2),"FAVORABLE",IF(AND(AA23=5,AB23=3),"ALTO",IF(AND(AA23=5,AB23=4),"ALTO",IF(AND(AA23=5,AB23=5),"ALTO",""))))))))))))))))))))))))))</f>
        <v/>
      </c>
      <c r="AE23" s="741" t="n"/>
      <c r="AF23" s="742" t="n"/>
      <c r="AG23" s="741" t="n"/>
      <c r="AH23" s="742" t="n"/>
      <c r="AI23" s="800" t="n"/>
      <c r="AJ23" s="801" t="n"/>
      <c r="AK23" s="800" t="n"/>
      <c r="AL23" s="801" t="n"/>
      <c r="AM23" s="741" t="n"/>
      <c r="AN23" s="742" t="n"/>
      <c r="AO23" s="741" t="n"/>
      <c r="AP23" s="742" t="n"/>
      <c r="AQ23" s="732" t="n"/>
    </row>
    <row r="24">
      <c r="A24" s="735">
        <f>IF(AND(AA24=1,AB24=1),1,IF(AND(AA24=1,AB24=2),2,IF(AND(AA24=1,AB24=3),3,IF(AND(AA24=1,AB24=4),4,IF(AND(AA24=1,AB24=5),5,IF(AND(AA24=2,AB24=1),6,IF(AND(AA24=2,AB24=2),7,IF(AND(AA24=2,AB24=3),8,IF(AND(AA24=2,AB24=4),9,IF(AND(AA24=2,AB24=5),10,IF(AND(AA24=3,AB24=1),11,IF(AND(AA24=3,AB24=2),12,IF(AND(AA24=3,AB24=3),13,IF(AND(AA24=3,AB24=4),14,IF(AND(AA24=3,AB24=5),15,IF(AND(AA24=4,AB24=1),16,IF(AND(AA24=4,AB24=2),17,IF(AND(AA24=4,AB24=3),18,IF(AND(AA24=4,AB24=4),19,IF(AND(AA24=4,AB24=5),20,IF(AND(AA24=5,AB24=1),21,IF(AND(AA24=5,AB24=2),22,IF(AND(AA24=5,AB24=3),23,IF(AND(AA24=5,AB24=4),24,IF(AND(AA24=5,AB24=5),25,"")))))))))))))))))))))))))</f>
        <v/>
      </c>
      <c r="B24" s="735">
        <f>IF(A24="","",(COUNTIF($A$10:A24,A24))/100)</f>
        <v/>
      </c>
      <c r="C24" s="735">
        <f>IFERROR(A24+B24,"")</f>
        <v/>
      </c>
      <c r="D24" s="776" t="n">
        <v>15</v>
      </c>
      <c r="E24" s="779" t="n"/>
      <c r="F24" s="779" t="n"/>
      <c r="G24" s="779" t="n"/>
      <c r="H24" s="776" t="n"/>
      <c r="I24" s="776" t="n"/>
      <c r="J24" s="776">
        <f>IF(OR(H24="",I24=""),"",H24*I24)</f>
        <v/>
      </c>
      <c r="K24" s="778">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779" t="n"/>
      <c r="M24" s="779" t="n"/>
      <c r="N24" s="779" t="n"/>
      <c r="O24" s="779" t="n"/>
      <c r="P24" s="779" t="n"/>
      <c r="Q24" s="779" t="n"/>
      <c r="R24" s="779" t="n"/>
      <c r="S24" s="779" t="n"/>
      <c r="T24" s="779">
        <f>IFERROR(SUM(O24:S24),"")</f>
        <v/>
      </c>
      <c r="U24" s="779" t="n"/>
      <c r="V24" s="779" t="n"/>
      <c r="W24" s="779" t="n"/>
      <c r="X24" s="779" t="n"/>
      <c r="Y24" s="779" t="n"/>
      <c r="Z24" s="779" t="n"/>
      <c r="AA24" s="776">
        <f>IF(J24="","",IF(OR(N24="",N24="IMPACTO"),H24,IF(T24&lt;=50,H24,IF(AND(T24&lt;=75,H24&lt;5),H24+1,IF(AND(T24&lt;=75,H24=5),H24,IF(AND(T24&lt;=100,H24&lt;4),H24+2,IF(AND(T24&lt;=100,H24=4),H24+1,IF(AND(T24&lt;=100,H24=5),H24,""))))))))</f>
        <v/>
      </c>
      <c r="AB24" s="776">
        <f>IF(J24="","",IF(OR(N24="",N24="PROBABILIDAD"),I24,IF(T24&lt;=50,I24,IF(AND(T24&lt;=75,I24&lt;5),I24+1,IF(AND(T24&lt;=75,I24=5),I24,IF(AND(T24&lt;=100,I24&lt;4),I24+2,IF(AND(T24&lt;=100,I24=4),I24+1,IF(AND(T24&lt;=100,I24=5),I24,""))))))))</f>
        <v/>
      </c>
      <c r="AC24" s="776">
        <f>IF(OR(AA24="",AB24=""),"",AA24*AB24)</f>
        <v/>
      </c>
      <c r="AD24" s="778">
        <f>IF(AC24="","",IF(AND(AA24=1,AB24=1),"BAJO",IF(AND(AA24=1,AB24=2),"BAJO",IF(AND(AA24=1,AB24=3),"MODERADO",IF(AND(AA24=1,AB24=4),"FAVORABLE",IF(AND(AA24=1,AB24=5),"FAVORABLE",IF(AND(AA24=2,AB24=1),"BAJO",IF(AND(AA24=2,AB24=2),"BAJO",IF(AND(AA24=2,AB24=3),"MODERADO",IF(AND(AA24=2,AB24=4),"FAVORABLE",IF(AND(AA24=2,AB24=5),"ALTO",IF(AND(AA24=3,AB24=1),"BAJO",IF(AND(AA24=3,AB24=2),"MODERADO",IF(AND(AA24=3,AB24=3),"FAVORABLE",IF(AND(AA24=3,AB24=4),"ALTO",IF(AND(AA24=3,AB24=5),"ALTO",IF(AND(AA24=4,AB24=1),"MODERADO",IF(AND(AA24=4,AB24=2),"FAVORABLE",IF(AND(AA24=4,AB24=3),"FAVORABLE",IF(AND(AA24=4,AB24=4),"ALTO",IF(AND(AA24=4,AB24=5),"ALTO",IF(AND(AA24=5,AB24=1),"FAVORABLE",IF(AND(AA24=5,AB24=2),"FAVORABLE",IF(AND(AA24=5,AB24=3),"ALTO",IF(AND(AA24=5,AB24=4),"ALTO",IF(AND(AA24=5,AB24=5),"ALTO",""))))))))))))))))))))))))))</f>
        <v/>
      </c>
      <c r="AE24" s="741" t="n"/>
      <c r="AF24" s="742" t="n"/>
      <c r="AG24" s="741" t="n"/>
      <c r="AH24" s="742" t="n"/>
      <c r="AI24" s="800" t="n"/>
      <c r="AJ24" s="801" t="n"/>
      <c r="AK24" s="800" t="n"/>
      <c r="AL24" s="801" t="n"/>
      <c r="AM24" s="741" t="n"/>
      <c r="AN24" s="742" t="n"/>
      <c r="AO24" s="741" t="n"/>
      <c r="AP24" s="742" t="n"/>
      <c r="AQ24" s="732" t="n"/>
    </row>
    <row r="25">
      <c r="A25" s="735">
        <f>IF(AND(AA25=1,AB25=1),1,IF(AND(AA25=1,AB25=2),2,IF(AND(AA25=1,AB25=3),3,IF(AND(AA25=1,AB25=4),4,IF(AND(AA25=1,AB25=5),5,IF(AND(AA25=2,AB25=1),6,IF(AND(AA25=2,AB25=2),7,IF(AND(AA25=2,AB25=3),8,IF(AND(AA25=2,AB25=4),9,IF(AND(AA25=2,AB25=5),10,IF(AND(AA25=3,AB25=1),11,IF(AND(AA25=3,AB25=2),12,IF(AND(AA25=3,AB25=3),13,IF(AND(AA25=3,AB25=4),14,IF(AND(AA25=3,AB25=5),15,IF(AND(AA25=4,AB25=1),16,IF(AND(AA25=4,AB25=2),17,IF(AND(AA25=4,AB25=3),18,IF(AND(AA25=4,AB25=4),19,IF(AND(AA25=4,AB25=5),20,IF(AND(AA25=5,AB25=1),21,IF(AND(AA25=5,AB25=2),22,IF(AND(AA25=5,AB25=3),23,IF(AND(AA25=5,AB25=4),24,IF(AND(AA25=5,AB25=5),25,"")))))))))))))))))))))))))</f>
        <v/>
      </c>
      <c r="B25" s="735">
        <f>IF(A25="","",(COUNTIF($A$10:A25,A25))/100)</f>
        <v/>
      </c>
      <c r="C25" s="735">
        <f>IFERROR(A25+B25,"")</f>
        <v/>
      </c>
      <c r="D25" s="776" t="n">
        <v>16</v>
      </c>
      <c r="E25" s="779" t="n"/>
      <c r="F25" s="779" t="n"/>
      <c r="G25" s="779" t="n"/>
      <c r="H25" s="776" t="n"/>
      <c r="I25" s="776" t="n"/>
      <c r="J25" s="776">
        <f>IF(OR(H25="",I25=""),"",H25*I25)</f>
        <v/>
      </c>
      <c r="K25" s="778">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779" t="n"/>
      <c r="M25" s="779" t="n"/>
      <c r="N25" s="779" t="n"/>
      <c r="O25" s="779" t="n"/>
      <c r="P25" s="779" t="n"/>
      <c r="Q25" s="779" t="n"/>
      <c r="R25" s="779" t="n"/>
      <c r="S25" s="779" t="n"/>
      <c r="T25" s="779">
        <f>IFERROR(SUM(O25:S25),"")</f>
        <v/>
      </c>
      <c r="U25" s="779" t="n"/>
      <c r="V25" s="779" t="n"/>
      <c r="W25" s="779" t="n"/>
      <c r="X25" s="779" t="n"/>
      <c r="Y25" s="779" t="n"/>
      <c r="Z25" s="779" t="n"/>
      <c r="AA25" s="776">
        <f>IF(J25="","",IF(OR(N25="",N25="IMPACTO"),H25,IF(T25&lt;=50,H25,IF(AND(T25&lt;=75,H25&lt;5),H25+1,IF(AND(T25&lt;=75,H25=5),H25,IF(AND(T25&lt;=100,H25&lt;4),H25+2,IF(AND(T25&lt;=100,H25=4),H25+1,IF(AND(T25&lt;=100,H25=5),H25,""))))))))</f>
        <v/>
      </c>
      <c r="AB25" s="776">
        <f>IF(J25="","",IF(OR(N25="",N25="PROBABILIDAD"),I25,IF(T25&lt;=50,I25,IF(AND(T25&lt;=75,I25&lt;5),I25+1,IF(AND(T25&lt;=75,I25=5),I25,IF(AND(T25&lt;=100,I25&lt;4),I25+2,IF(AND(T25&lt;=100,I25=4),I25+1,IF(AND(T25&lt;=100,I25=5),I25,""))))))))</f>
        <v/>
      </c>
      <c r="AC25" s="776">
        <f>IF(OR(AA25="",AB25=""),"",AA25*AB25)</f>
        <v/>
      </c>
      <c r="AD25" s="778">
        <f>IF(AC25="","",IF(AND(AA25=1,AB25=1),"BAJO",IF(AND(AA25=1,AB25=2),"BAJO",IF(AND(AA25=1,AB25=3),"MODERADO",IF(AND(AA25=1,AB25=4),"FAVORABLE",IF(AND(AA25=1,AB25=5),"FAVORABLE",IF(AND(AA25=2,AB25=1),"BAJO",IF(AND(AA25=2,AB25=2),"BAJO",IF(AND(AA25=2,AB25=3),"MODERADO",IF(AND(AA25=2,AB25=4),"FAVORABLE",IF(AND(AA25=2,AB25=5),"ALTO",IF(AND(AA25=3,AB25=1),"BAJO",IF(AND(AA25=3,AB25=2),"MODERADO",IF(AND(AA25=3,AB25=3),"FAVORABLE",IF(AND(AA25=3,AB25=4),"ALTO",IF(AND(AA25=3,AB25=5),"ALTO",IF(AND(AA25=4,AB25=1),"MODERADO",IF(AND(AA25=4,AB25=2),"FAVORABLE",IF(AND(AA25=4,AB25=3),"FAVORABLE",IF(AND(AA25=4,AB25=4),"ALTO",IF(AND(AA25=4,AB25=5),"ALTO",IF(AND(AA25=5,AB25=1),"FAVORABLE",IF(AND(AA25=5,AB25=2),"FAVORABLE",IF(AND(AA25=5,AB25=3),"ALTO",IF(AND(AA25=5,AB25=4),"ALTO",IF(AND(AA25=5,AB25=5),"ALTO",""))))))))))))))))))))))))))</f>
        <v/>
      </c>
      <c r="AE25" s="741" t="n"/>
      <c r="AF25" s="742" t="n"/>
      <c r="AG25" s="741" t="n"/>
      <c r="AH25" s="742" t="n"/>
      <c r="AI25" s="800" t="n"/>
      <c r="AJ25" s="801" t="n"/>
      <c r="AK25" s="800" t="n"/>
      <c r="AL25" s="801" t="n"/>
      <c r="AM25" s="741" t="n"/>
      <c r="AN25" s="742" t="n"/>
      <c r="AO25" s="741" t="n"/>
      <c r="AP25" s="742" t="n"/>
      <c r="AQ25" s="732" t="n"/>
    </row>
    <row r="26">
      <c r="A26" s="735">
        <f>IF(AND(AA26=1,AB26=1),1,IF(AND(AA26=1,AB26=2),2,IF(AND(AA26=1,AB26=3),3,IF(AND(AA26=1,AB26=4),4,IF(AND(AA26=1,AB26=5),5,IF(AND(AA26=2,AB26=1),6,IF(AND(AA26=2,AB26=2),7,IF(AND(AA26=2,AB26=3),8,IF(AND(AA26=2,AB26=4),9,IF(AND(AA26=2,AB26=5),10,IF(AND(AA26=3,AB26=1),11,IF(AND(AA26=3,AB26=2),12,IF(AND(AA26=3,AB26=3),13,IF(AND(AA26=3,AB26=4),14,IF(AND(AA26=3,AB26=5),15,IF(AND(AA26=4,AB26=1),16,IF(AND(AA26=4,AB26=2),17,IF(AND(AA26=4,AB26=3),18,IF(AND(AA26=4,AB26=4),19,IF(AND(AA26=4,AB26=5),20,IF(AND(AA26=5,AB26=1),21,IF(AND(AA26=5,AB26=2),22,IF(AND(AA26=5,AB26=3),23,IF(AND(AA26=5,AB26=4),24,IF(AND(AA26=5,AB26=5),25,"")))))))))))))))))))))))))</f>
        <v/>
      </c>
      <c r="B26" s="735">
        <f>IF(A26="","",(COUNTIF($A$10:A26,A26))/100)</f>
        <v/>
      </c>
      <c r="C26" s="735">
        <f>IFERROR(A26+B26,"")</f>
        <v/>
      </c>
      <c r="D26" s="776" t="n">
        <v>17</v>
      </c>
      <c r="E26" s="779" t="n"/>
      <c r="F26" s="779" t="n"/>
      <c r="G26" s="779" t="n"/>
      <c r="H26" s="776" t="n"/>
      <c r="I26" s="776" t="n"/>
      <c r="J26" s="776">
        <f>IF(OR(H26="",I26=""),"",H26*I26)</f>
        <v/>
      </c>
      <c r="K26" s="778">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779" t="n"/>
      <c r="M26" s="779" t="n"/>
      <c r="N26" s="779" t="n"/>
      <c r="O26" s="779" t="n"/>
      <c r="P26" s="779" t="n"/>
      <c r="Q26" s="779" t="n"/>
      <c r="R26" s="779" t="n"/>
      <c r="S26" s="779" t="n"/>
      <c r="T26" s="779">
        <f>IFERROR(SUM(O26:S26),"")</f>
        <v/>
      </c>
      <c r="U26" s="779" t="n"/>
      <c r="V26" s="779" t="n"/>
      <c r="W26" s="779" t="n"/>
      <c r="X26" s="779" t="n"/>
      <c r="Y26" s="779" t="n"/>
      <c r="Z26" s="779" t="n"/>
      <c r="AA26" s="776">
        <f>IF(J26="","",IF(OR(N26="",N26="IMPACTO"),H26,IF(T26&lt;=50,H26,IF(AND(T26&lt;=75,H26&lt;5),H26+1,IF(AND(T26&lt;=75,H26=5),H26,IF(AND(T26&lt;=100,H26&lt;4),H26+2,IF(AND(T26&lt;=100,H26=4),H26+1,IF(AND(T26&lt;=100,H26=5),H26,""))))))))</f>
        <v/>
      </c>
      <c r="AB26" s="776">
        <f>IF(J26="","",IF(OR(N26="",N26="PROBABILIDAD"),I26,IF(T26&lt;=50,I26,IF(AND(T26&lt;=75,I26&lt;5),I26+1,IF(AND(T26&lt;=75,I26=5),I26,IF(AND(T26&lt;=100,I26&lt;4),I26+2,IF(AND(T26&lt;=100,I26=4),I26+1,IF(AND(T26&lt;=100,I26=5),I26,""))))))))</f>
        <v/>
      </c>
      <c r="AC26" s="776">
        <f>IF(OR(AA26="",AB26=""),"",AA26*AB26)</f>
        <v/>
      </c>
      <c r="AD26" s="778">
        <f>IF(AC26="","",IF(AND(AA26=1,AB26=1),"BAJO",IF(AND(AA26=1,AB26=2),"BAJO",IF(AND(AA26=1,AB26=3),"MODERADO",IF(AND(AA26=1,AB26=4),"FAVORABLE",IF(AND(AA26=1,AB26=5),"FAVORABLE",IF(AND(AA26=2,AB26=1),"BAJO",IF(AND(AA26=2,AB26=2),"BAJO",IF(AND(AA26=2,AB26=3),"MODERADO",IF(AND(AA26=2,AB26=4),"FAVORABLE",IF(AND(AA26=2,AB26=5),"ALTO",IF(AND(AA26=3,AB26=1),"BAJO",IF(AND(AA26=3,AB26=2),"MODERADO",IF(AND(AA26=3,AB26=3),"FAVORABLE",IF(AND(AA26=3,AB26=4),"ALTO",IF(AND(AA26=3,AB26=5),"ALTO",IF(AND(AA26=4,AB26=1),"MODERADO",IF(AND(AA26=4,AB26=2),"FAVORABLE",IF(AND(AA26=4,AB26=3),"FAVORABLE",IF(AND(AA26=4,AB26=4),"ALTO",IF(AND(AA26=4,AB26=5),"ALTO",IF(AND(AA26=5,AB26=1),"FAVORABLE",IF(AND(AA26=5,AB26=2),"FAVORABLE",IF(AND(AA26=5,AB26=3),"ALTO",IF(AND(AA26=5,AB26=4),"ALTO",IF(AND(AA26=5,AB26=5),"ALTO",""))))))))))))))))))))))))))</f>
        <v/>
      </c>
      <c r="AE26" s="741" t="n"/>
      <c r="AF26" s="742" t="n"/>
      <c r="AG26" s="741" t="n"/>
      <c r="AH26" s="742" t="n"/>
      <c r="AI26" s="800" t="n"/>
      <c r="AJ26" s="801" t="n"/>
      <c r="AK26" s="800" t="n"/>
      <c r="AL26" s="801" t="n"/>
      <c r="AM26" s="741" t="n"/>
      <c r="AN26" s="742" t="n"/>
      <c r="AO26" s="741" t="n"/>
      <c r="AP26" s="742" t="n"/>
      <c r="AQ26" s="732" t="n"/>
    </row>
    <row r="27">
      <c r="A27" s="735">
        <f>IF(AND(AA27=1,AB27=1),1,IF(AND(AA27=1,AB27=2),2,IF(AND(AA27=1,AB27=3),3,IF(AND(AA27=1,AB27=4),4,IF(AND(AA27=1,AB27=5),5,IF(AND(AA27=2,AB27=1),6,IF(AND(AA27=2,AB27=2),7,IF(AND(AA27=2,AB27=3),8,IF(AND(AA27=2,AB27=4),9,IF(AND(AA27=2,AB27=5),10,IF(AND(AA27=3,AB27=1),11,IF(AND(AA27=3,AB27=2),12,IF(AND(AA27=3,AB27=3),13,IF(AND(AA27=3,AB27=4),14,IF(AND(AA27=3,AB27=5),15,IF(AND(AA27=4,AB27=1),16,IF(AND(AA27=4,AB27=2),17,IF(AND(AA27=4,AB27=3),18,IF(AND(AA27=4,AB27=4),19,IF(AND(AA27=4,AB27=5),20,IF(AND(AA27=5,AB27=1),21,IF(AND(AA27=5,AB27=2),22,IF(AND(AA27=5,AB27=3),23,IF(AND(AA27=5,AB27=4),24,IF(AND(AA27=5,AB27=5),25,"")))))))))))))))))))))))))</f>
        <v/>
      </c>
      <c r="B27" s="735">
        <f>IF(A27="","",(COUNTIF($A$10:A27,A27))/100)</f>
        <v/>
      </c>
      <c r="C27" s="735">
        <f>IFERROR(A27+B27,"")</f>
        <v/>
      </c>
      <c r="D27" s="776" t="n">
        <v>18</v>
      </c>
      <c r="E27" s="779" t="n"/>
      <c r="F27" s="779" t="n"/>
      <c r="G27" s="779" t="n"/>
      <c r="H27" s="776" t="n"/>
      <c r="I27" s="776" t="n"/>
      <c r="J27" s="776">
        <f>IF(OR(H27="",I27=""),"",H27*I27)</f>
        <v/>
      </c>
      <c r="K27" s="778">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779" t="n"/>
      <c r="M27" s="779" t="n"/>
      <c r="N27" s="779" t="n"/>
      <c r="O27" s="779" t="n"/>
      <c r="P27" s="779" t="n"/>
      <c r="Q27" s="779" t="n"/>
      <c r="R27" s="779" t="n"/>
      <c r="S27" s="779" t="n"/>
      <c r="T27" s="779">
        <f>IFERROR(SUM(O27:S27),"")</f>
        <v/>
      </c>
      <c r="U27" s="779" t="n"/>
      <c r="V27" s="779" t="n"/>
      <c r="W27" s="779" t="n"/>
      <c r="X27" s="779" t="n"/>
      <c r="Y27" s="779" t="n"/>
      <c r="Z27" s="779" t="n"/>
      <c r="AA27" s="776">
        <f>IF(J27="","",IF(OR(N27="",N27="IMPACTO"),H27,IF(T27&lt;=50,H27,IF(AND(T27&lt;=75,H27&lt;5),H27+1,IF(AND(T27&lt;=75,H27=5),H27,IF(AND(T27&lt;=100,H27&lt;4),H27+2,IF(AND(T27&lt;=100,H27=4),H27+1,IF(AND(T27&lt;=100,H27=5),H27,""))))))))</f>
        <v/>
      </c>
      <c r="AB27" s="776">
        <f>IF(J27="","",IF(OR(N27="",N27="PROBABILIDAD"),I27,IF(T27&lt;=50,I27,IF(AND(T27&lt;=75,I27&lt;5),I27+1,IF(AND(T27&lt;=75,I27=5),I27,IF(AND(T27&lt;=100,I27&lt;4),I27+2,IF(AND(T27&lt;=100,I27=4),I27+1,IF(AND(T27&lt;=100,I27=5),I27,""))))))))</f>
        <v/>
      </c>
      <c r="AC27" s="776">
        <f>IF(OR(AA27="",AB27=""),"",AA27*AB27)</f>
        <v/>
      </c>
      <c r="AD27" s="778">
        <f>IF(AC27="","",IF(AND(AA27=1,AB27=1),"BAJO",IF(AND(AA27=1,AB27=2),"BAJO",IF(AND(AA27=1,AB27=3),"MODERADO",IF(AND(AA27=1,AB27=4),"FAVORABLE",IF(AND(AA27=1,AB27=5),"FAVORABLE",IF(AND(AA27=2,AB27=1),"BAJO",IF(AND(AA27=2,AB27=2),"BAJO",IF(AND(AA27=2,AB27=3),"MODERADO",IF(AND(AA27=2,AB27=4),"FAVORABLE",IF(AND(AA27=2,AB27=5),"ALTO",IF(AND(AA27=3,AB27=1),"BAJO",IF(AND(AA27=3,AB27=2),"MODERADO",IF(AND(AA27=3,AB27=3),"FAVORABLE",IF(AND(AA27=3,AB27=4),"ALTO",IF(AND(AA27=3,AB27=5),"ALTO",IF(AND(AA27=4,AB27=1),"MODERADO",IF(AND(AA27=4,AB27=2),"FAVORABLE",IF(AND(AA27=4,AB27=3),"FAVORABLE",IF(AND(AA27=4,AB27=4),"ALTO",IF(AND(AA27=4,AB27=5),"ALTO",IF(AND(AA27=5,AB27=1),"FAVORABLE",IF(AND(AA27=5,AB27=2),"FAVORABLE",IF(AND(AA27=5,AB27=3),"ALTO",IF(AND(AA27=5,AB27=4),"ALTO",IF(AND(AA27=5,AB27=5),"ALTO",""))))))))))))))))))))))))))</f>
        <v/>
      </c>
      <c r="AE27" s="741" t="n"/>
      <c r="AF27" s="742" t="n"/>
      <c r="AG27" s="741" t="n"/>
      <c r="AH27" s="742" t="n"/>
      <c r="AI27" s="800" t="n"/>
      <c r="AJ27" s="801" t="n"/>
      <c r="AK27" s="800" t="n"/>
      <c r="AL27" s="801" t="n"/>
      <c r="AM27" s="741" t="n"/>
      <c r="AN27" s="742" t="n"/>
      <c r="AO27" s="741" t="n"/>
      <c r="AP27" s="742" t="n"/>
      <c r="AQ27" s="732" t="n"/>
    </row>
    <row r="28">
      <c r="A28" s="735">
        <f>IF(AND(AA28=1,AB28=1),1,IF(AND(AA28=1,AB28=2),2,IF(AND(AA28=1,AB28=3),3,IF(AND(AA28=1,AB28=4),4,IF(AND(AA28=1,AB28=5),5,IF(AND(AA28=2,AB28=1),6,IF(AND(AA28=2,AB28=2),7,IF(AND(AA28=2,AB28=3),8,IF(AND(AA28=2,AB28=4),9,IF(AND(AA28=2,AB28=5),10,IF(AND(AA28=3,AB28=1),11,IF(AND(AA28=3,AB28=2),12,IF(AND(AA28=3,AB28=3),13,IF(AND(AA28=3,AB28=4),14,IF(AND(AA28=3,AB28=5),15,IF(AND(AA28=4,AB28=1),16,IF(AND(AA28=4,AB28=2),17,IF(AND(AA28=4,AB28=3),18,IF(AND(AA28=4,AB28=4),19,IF(AND(AA28=4,AB28=5),20,IF(AND(AA28=5,AB28=1),21,IF(AND(AA28=5,AB28=2),22,IF(AND(AA28=5,AB28=3),23,IF(AND(AA28=5,AB28=4),24,IF(AND(AA28=5,AB28=5),25,"")))))))))))))))))))))))))</f>
        <v/>
      </c>
      <c r="B28" s="735">
        <f>IF(A28="","",(COUNTIF($A$10:A28,A28))/100)</f>
        <v/>
      </c>
      <c r="C28" s="735">
        <f>IFERROR(A28+B28,"")</f>
        <v/>
      </c>
      <c r="D28" s="776" t="n">
        <v>19</v>
      </c>
      <c r="E28" s="779" t="n"/>
      <c r="F28" s="779" t="n"/>
      <c r="G28" s="779" t="n"/>
      <c r="H28" s="776" t="n"/>
      <c r="I28" s="776" t="n"/>
      <c r="J28" s="776">
        <f>IF(OR(H28="",I28=""),"",H28*I28)</f>
        <v/>
      </c>
      <c r="K28" s="778">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779" t="n"/>
      <c r="M28" s="779" t="n"/>
      <c r="N28" s="779" t="n"/>
      <c r="O28" s="779" t="n"/>
      <c r="P28" s="779" t="n"/>
      <c r="Q28" s="779" t="n"/>
      <c r="R28" s="779" t="n"/>
      <c r="S28" s="779" t="n"/>
      <c r="T28" s="779">
        <f>IFERROR(SUM(O28:S28),"")</f>
        <v/>
      </c>
      <c r="U28" s="779" t="n"/>
      <c r="V28" s="779" t="n"/>
      <c r="W28" s="779" t="n"/>
      <c r="X28" s="779" t="n"/>
      <c r="Y28" s="779" t="n"/>
      <c r="Z28" s="779" t="n"/>
      <c r="AA28" s="776">
        <f>IF(J28="","",IF(OR(N28="",N28="IMPACTO"),H28,IF(T28&lt;=50,H28,IF(AND(T28&lt;=75,H28&lt;5),H28+1,IF(AND(T28&lt;=75,H28=5),H28,IF(AND(T28&lt;=100,H28&lt;4),H28+2,IF(AND(T28&lt;=100,H28=4),H28+1,IF(AND(T28&lt;=100,H28=5),H28,""))))))))</f>
        <v/>
      </c>
      <c r="AB28" s="776">
        <f>IF(J28="","",IF(OR(N28="",N28="PROBABILIDAD"),I28,IF(T28&lt;=50,I28,IF(AND(T28&lt;=75,I28&lt;5),I28+1,IF(AND(T28&lt;=75,I28=5),I28,IF(AND(T28&lt;=100,I28&lt;4),I28+2,IF(AND(T28&lt;=100,I28=4),I28+1,IF(AND(T28&lt;=100,I28=5),I28,""))))))))</f>
        <v/>
      </c>
      <c r="AC28" s="776">
        <f>IF(OR(AA28="",AB28=""),"",AA28*AB28)</f>
        <v/>
      </c>
      <c r="AD28" s="778">
        <f>IF(AC28="","",IF(AND(AA28=1,AB28=1),"BAJO",IF(AND(AA28=1,AB28=2),"BAJO",IF(AND(AA28=1,AB28=3),"MODERADO",IF(AND(AA28=1,AB28=4),"FAVORABLE",IF(AND(AA28=1,AB28=5),"FAVORABLE",IF(AND(AA28=2,AB28=1),"BAJO",IF(AND(AA28=2,AB28=2),"BAJO",IF(AND(AA28=2,AB28=3),"MODERADO",IF(AND(AA28=2,AB28=4),"FAVORABLE",IF(AND(AA28=2,AB28=5),"ALTO",IF(AND(AA28=3,AB28=1),"BAJO",IF(AND(AA28=3,AB28=2),"MODERADO",IF(AND(AA28=3,AB28=3),"FAVORABLE",IF(AND(AA28=3,AB28=4),"ALTO",IF(AND(AA28=3,AB28=5),"ALTO",IF(AND(AA28=4,AB28=1),"MODERADO",IF(AND(AA28=4,AB28=2),"FAVORABLE",IF(AND(AA28=4,AB28=3),"FAVORABLE",IF(AND(AA28=4,AB28=4),"ALTO",IF(AND(AA28=4,AB28=5),"ALTO",IF(AND(AA28=5,AB28=1),"FAVORABLE",IF(AND(AA28=5,AB28=2),"FAVORABLE",IF(AND(AA28=5,AB28=3),"ALTO",IF(AND(AA28=5,AB28=4),"ALTO",IF(AND(AA28=5,AB28=5),"ALTO",""))))))))))))))))))))))))))</f>
        <v/>
      </c>
      <c r="AE28" s="741" t="n"/>
      <c r="AF28" s="742" t="n"/>
      <c r="AG28" s="741" t="n"/>
      <c r="AH28" s="742" t="n"/>
      <c r="AI28" s="800" t="n"/>
      <c r="AJ28" s="801" t="n"/>
      <c r="AK28" s="800" t="n"/>
      <c r="AL28" s="801" t="n"/>
      <c r="AM28" s="741" t="n"/>
      <c r="AN28" s="742" t="n"/>
      <c r="AO28" s="741" t="n"/>
      <c r="AP28" s="742" t="n"/>
      <c r="AQ28" s="732" t="n"/>
    </row>
    <row r="29">
      <c r="A29" s="735">
        <f>IF(AND(AA29=1,AB29=1),1,IF(AND(AA29=1,AB29=2),2,IF(AND(AA29=1,AB29=3),3,IF(AND(AA29=1,AB29=4),4,IF(AND(AA29=1,AB29=5),5,IF(AND(AA29=2,AB29=1),6,IF(AND(AA29=2,AB29=2),7,IF(AND(AA29=2,AB29=3),8,IF(AND(AA29=2,AB29=4),9,IF(AND(AA29=2,AB29=5),10,IF(AND(AA29=3,AB29=1),11,IF(AND(AA29=3,AB29=2),12,IF(AND(AA29=3,AB29=3),13,IF(AND(AA29=3,AB29=4),14,IF(AND(AA29=3,AB29=5),15,IF(AND(AA29=4,AB29=1),16,IF(AND(AA29=4,AB29=2),17,IF(AND(AA29=4,AB29=3),18,IF(AND(AA29=4,AB29=4),19,IF(AND(AA29=4,AB29=5),20,IF(AND(AA29=5,AB29=1),21,IF(AND(AA29=5,AB29=2),22,IF(AND(AA29=5,AB29=3),23,IF(AND(AA29=5,AB29=4),24,IF(AND(AA29=5,AB29=5),25,"")))))))))))))))))))))))))</f>
        <v/>
      </c>
      <c r="B29" s="735">
        <f>IF(A29="","",(COUNTIF($A$10:A29,A29))/100)</f>
        <v/>
      </c>
      <c r="C29" s="735">
        <f>IFERROR(A29+B29,"")</f>
        <v/>
      </c>
      <c r="D29" s="776" t="n">
        <v>20</v>
      </c>
      <c r="E29" s="779" t="n"/>
      <c r="F29" s="779" t="n"/>
      <c r="G29" s="779" t="n"/>
      <c r="H29" s="776" t="n"/>
      <c r="I29" s="776" t="n"/>
      <c r="J29" s="776">
        <f>IF(OR(H29="",I29=""),"",H29*I29)</f>
        <v/>
      </c>
      <c r="K29" s="778">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779" t="n"/>
      <c r="M29" s="779" t="n"/>
      <c r="N29" s="779" t="n"/>
      <c r="O29" s="779" t="n"/>
      <c r="P29" s="779" t="n"/>
      <c r="Q29" s="779" t="n"/>
      <c r="R29" s="779" t="n"/>
      <c r="S29" s="779" t="n"/>
      <c r="T29" s="779">
        <f>IFERROR(SUM(O29:S29),"")</f>
        <v/>
      </c>
      <c r="U29" s="779" t="n"/>
      <c r="V29" s="779" t="n"/>
      <c r="W29" s="779" t="n"/>
      <c r="X29" s="779" t="n"/>
      <c r="Y29" s="779" t="n"/>
      <c r="Z29" s="779" t="n"/>
      <c r="AA29" s="776">
        <f>IF(J29="","",IF(OR(N29="",N29="IMPACTO"),H29,IF(T29&lt;=50,H29,IF(AND(T29&lt;=75,H29&lt;5),H29+1,IF(AND(T29&lt;=75,H29=5),H29,IF(AND(T29&lt;=100,H29&lt;4),H29+2,IF(AND(T29&lt;=100,H29=4),H29+1,IF(AND(T29&lt;=100,H29=5),H29,""))))))))</f>
        <v/>
      </c>
      <c r="AB29" s="776">
        <f>IF(J29="","",IF(OR(N29="",N29="PROBABILIDAD"),I29,IF(T29&lt;=50,I29,IF(AND(T29&lt;=75,I29&lt;5),I29+1,IF(AND(T29&lt;=75,I29=5),I29,IF(AND(T29&lt;=100,I29&lt;4),I29+2,IF(AND(T29&lt;=100,I29=4),I29+1,IF(AND(T29&lt;=100,I29=5),I29,""))))))))</f>
        <v/>
      </c>
      <c r="AC29" s="776">
        <f>IF(OR(AA29="",AB29=""),"",AA29*AB29)</f>
        <v/>
      </c>
      <c r="AD29" s="778">
        <f>IF(AC29="","",IF(AND(AA29=1,AB29=1),"BAJO",IF(AND(AA29=1,AB29=2),"BAJO",IF(AND(AA29=1,AB29=3),"MODERADO",IF(AND(AA29=1,AB29=4),"FAVORABLE",IF(AND(AA29=1,AB29=5),"FAVORABLE",IF(AND(AA29=2,AB29=1),"BAJO",IF(AND(AA29=2,AB29=2),"BAJO",IF(AND(AA29=2,AB29=3),"MODERADO",IF(AND(AA29=2,AB29=4),"FAVORABLE",IF(AND(AA29=2,AB29=5),"ALTO",IF(AND(AA29=3,AB29=1),"BAJO",IF(AND(AA29=3,AB29=2),"MODERADO",IF(AND(AA29=3,AB29=3),"FAVORABLE",IF(AND(AA29=3,AB29=4),"ALTO",IF(AND(AA29=3,AB29=5),"ALTO",IF(AND(AA29=4,AB29=1),"MODERADO",IF(AND(AA29=4,AB29=2),"FAVORABLE",IF(AND(AA29=4,AB29=3),"FAVORABLE",IF(AND(AA29=4,AB29=4),"ALTO",IF(AND(AA29=4,AB29=5),"ALTO",IF(AND(AA29=5,AB29=1),"FAVORABLE",IF(AND(AA29=5,AB29=2),"FAVORABLE",IF(AND(AA29=5,AB29=3),"ALTO",IF(AND(AA29=5,AB29=4),"ALTO",IF(AND(AA29=5,AB29=5),"ALTO",""))))))))))))))))))))))))))</f>
        <v/>
      </c>
      <c r="AE29" s="741" t="n"/>
      <c r="AF29" s="742" t="n"/>
      <c r="AG29" s="741" t="n"/>
      <c r="AH29" s="742" t="n"/>
      <c r="AI29" s="800" t="n"/>
      <c r="AJ29" s="801" t="n"/>
      <c r="AK29" s="800" t="n"/>
      <c r="AL29" s="801" t="n"/>
      <c r="AM29" s="741" t="n"/>
      <c r="AN29" s="742" t="n"/>
      <c r="AO29" s="741" t="n"/>
      <c r="AP29" s="742" t="n"/>
      <c r="AQ29" s="732" t="n"/>
    </row>
    <row r="30">
      <c r="A30" s="735">
        <f>IF(AND(AA30=1,AB30=1),1,IF(AND(AA30=1,AB30=2),2,IF(AND(AA30=1,AB30=3),3,IF(AND(AA30=1,AB30=4),4,IF(AND(AA30=1,AB30=5),5,IF(AND(AA30=2,AB30=1),6,IF(AND(AA30=2,AB30=2),7,IF(AND(AA30=2,AB30=3),8,IF(AND(AA30=2,AB30=4),9,IF(AND(AA30=2,AB30=5),10,IF(AND(AA30=3,AB30=1),11,IF(AND(AA30=3,AB30=2),12,IF(AND(AA30=3,AB30=3),13,IF(AND(AA30=3,AB30=4),14,IF(AND(AA30=3,AB30=5),15,IF(AND(AA30=4,AB30=1),16,IF(AND(AA30=4,AB30=2),17,IF(AND(AA30=4,AB30=3),18,IF(AND(AA30=4,AB30=4),19,IF(AND(AA30=4,AB30=5),20,IF(AND(AA30=5,AB30=1),21,IF(AND(AA30=5,AB30=2),22,IF(AND(AA30=5,AB30=3),23,IF(AND(AA30=5,AB30=4),24,IF(AND(AA30=5,AB30=5),25,"")))))))))))))))))))))))))</f>
        <v/>
      </c>
      <c r="B30" s="735">
        <f>IF(A30="","",(COUNTIF($A$10:A30,A30))/100)</f>
        <v/>
      </c>
      <c r="C30" s="735">
        <f>IFERROR(A30+B30,"")</f>
        <v/>
      </c>
      <c r="D30" s="776" t="n">
        <v>21</v>
      </c>
      <c r="E30" s="779" t="n"/>
      <c r="F30" s="779" t="n"/>
      <c r="G30" s="779" t="n"/>
      <c r="H30" s="776" t="n"/>
      <c r="I30" s="776" t="n"/>
      <c r="J30" s="776">
        <f>IF(OR(H30="",I30=""),"",H30*I30)</f>
        <v/>
      </c>
      <c r="K30" s="778">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779" t="n"/>
      <c r="M30" s="779" t="n"/>
      <c r="N30" s="779" t="n"/>
      <c r="O30" s="779" t="n"/>
      <c r="P30" s="779" t="n"/>
      <c r="Q30" s="779" t="n"/>
      <c r="R30" s="779" t="n"/>
      <c r="S30" s="779" t="n"/>
      <c r="T30" s="779">
        <f>IFERROR(SUM(O30:S30),"")</f>
        <v/>
      </c>
      <c r="U30" s="779" t="n"/>
      <c r="V30" s="779" t="n"/>
      <c r="W30" s="779" t="n"/>
      <c r="X30" s="779" t="n"/>
      <c r="Y30" s="779" t="n"/>
      <c r="Z30" s="779" t="n"/>
      <c r="AA30" s="776">
        <f>IF(J30="","",IF(OR(N30="",N30="IMPACTO"),H30,IF(T30&lt;=50,H30,IF(AND(T30&lt;=75,H30&lt;5),H30+1,IF(AND(T30&lt;=75,H30=5),H30,IF(AND(T30&lt;=100,H30&lt;4),H30+2,IF(AND(T30&lt;=100,H30=4),H30+1,IF(AND(T30&lt;=100,H30=5),H30,""))))))))</f>
        <v/>
      </c>
      <c r="AB30" s="776">
        <f>IF(J30="","",IF(OR(N30="",N30="PROBABILIDAD"),I30,IF(T30&lt;=50,I30,IF(AND(T30&lt;=75,I30&lt;5),I30+1,IF(AND(T30&lt;=75,I30=5),I30,IF(AND(T30&lt;=100,I30&lt;4),I30+2,IF(AND(T30&lt;=100,I30=4),I30+1,IF(AND(T30&lt;=100,I30=5),I30,""))))))))</f>
        <v/>
      </c>
      <c r="AC30" s="776">
        <f>IF(OR(AA30="",AB30=""),"",AA30*AB30)</f>
        <v/>
      </c>
      <c r="AD30" s="778">
        <f>IF(AC30="","",IF(AND(AA30=1,AB30=1),"BAJO",IF(AND(AA30=1,AB30=2),"BAJO",IF(AND(AA30=1,AB30=3),"MODERADO",IF(AND(AA30=1,AB30=4),"FAVORABLE",IF(AND(AA30=1,AB30=5),"FAVORABLE",IF(AND(AA30=2,AB30=1),"BAJO",IF(AND(AA30=2,AB30=2),"BAJO",IF(AND(AA30=2,AB30=3),"MODERADO",IF(AND(AA30=2,AB30=4),"FAVORABLE",IF(AND(AA30=2,AB30=5),"ALTO",IF(AND(AA30=3,AB30=1),"BAJO",IF(AND(AA30=3,AB30=2),"MODERADO",IF(AND(AA30=3,AB30=3),"FAVORABLE",IF(AND(AA30=3,AB30=4),"ALTO",IF(AND(AA30=3,AB30=5),"ALTO",IF(AND(AA30=4,AB30=1),"MODERADO",IF(AND(AA30=4,AB30=2),"FAVORABLE",IF(AND(AA30=4,AB30=3),"FAVORABLE",IF(AND(AA30=4,AB30=4),"ALTO",IF(AND(AA30=4,AB30=5),"ALTO",IF(AND(AA30=5,AB30=1),"FAVORABLE",IF(AND(AA30=5,AB30=2),"FAVORABLE",IF(AND(AA30=5,AB30=3),"ALTO",IF(AND(AA30=5,AB30=4),"ALTO",IF(AND(AA30=5,AB30=5),"ALTO",""))))))))))))))))))))))))))</f>
        <v/>
      </c>
      <c r="AE30" s="741" t="n"/>
      <c r="AF30" s="742" t="n"/>
      <c r="AG30" s="741" t="n"/>
      <c r="AH30" s="742" t="n"/>
      <c r="AI30" s="800" t="n"/>
      <c r="AJ30" s="801" t="n"/>
      <c r="AK30" s="800" t="n"/>
      <c r="AL30" s="801" t="n"/>
      <c r="AM30" s="741" t="n"/>
      <c r="AN30" s="742" t="n"/>
      <c r="AO30" s="741" t="n"/>
      <c r="AP30" s="742" t="n"/>
      <c r="AQ30" s="732" t="n"/>
    </row>
    <row r="31">
      <c r="A31" s="735">
        <f>IF(AND(AA31=1,AB31=1),1,IF(AND(AA31=1,AB31=2),2,IF(AND(AA31=1,AB31=3),3,IF(AND(AA31=1,AB31=4),4,IF(AND(AA31=1,AB31=5),5,IF(AND(AA31=2,AB31=1),6,IF(AND(AA31=2,AB31=2),7,IF(AND(AA31=2,AB31=3),8,IF(AND(AA31=2,AB31=4),9,IF(AND(AA31=2,AB31=5),10,IF(AND(AA31=3,AB31=1),11,IF(AND(AA31=3,AB31=2),12,IF(AND(AA31=3,AB31=3),13,IF(AND(AA31=3,AB31=4),14,IF(AND(AA31=3,AB31=5),15,IF(AND(AA31=4,AB31=1),16,IF(AND(AA31=4,AB31=2),17,IF(AND(AA31=4,AB31=3),18,IF(AND(AA31=4,AB31=4),19,IF(AND(AA31=4,AB31=5),20,IF(AND(AA31=5,AB31=1),21,IF(AND(AA31=5,AB31=2),22,IF(AND(AA31=5,AB31=3),23,IF(AND(AA31=5,AB31=4),24,IF(AND(AA31=5,AB31=5),25,"")))))))))))))))))))))))))</f>
        <v/>
      </c>
      <c r="B31" s="735">
        <f>IF(A31="","",(COUNTIF($A$10:A31,A31))/100)</f>
        <v/>
      </c>
      <c r="C31" s="735">
        <f>IFERROR(A31+B31,"")</f>
        <v/>
      </c>
      <c r="D31" s="776" t="n">
        <v>22</v>
      </c>
      <c r="E31" s="779" t="n"/>
      <c r="F31" s="779" t="n"/>
      <c r="G31" s="779" t="n"/>
      <c r="H31" s="776" t="n"/>
      <c r="I31" s="776" t="n"/>
      <c r="J31" s="776">
        <f>IF(OR(H31="",I31=""),"",H31*I31)</f>
        <v/>
      </c>
      <c r="K31" s="778">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779" t="n"/>
      <c r="M31" s="779" t="n"/>
      <c r="N31" s="779" t="n"/>
      <c r="O31" s="779" t="n"/>
      <c r="P31" s="779" t="n"/>
      <c r="Q31" s="779" t="n"/>
      <c r="R31" s="779" t="n"/>
      <c r="S31" s="779" t="n"/>
      <c r="T31" s="779">
        <f>IFERROR(SUM(O31:S31),"")</f>
        <v/>
      </c>
      <c r="U31" s="779" t="n"/>
      <c r="V31" s="779" t="n"/>
      <c r="W31" s="779" t="n"/>
      <c r="X31" s="779" t="n"/>
      <c r="Y31" s="779" t="n"/>
      <c r="Z31" s="779" t="n"/>
      <c r="AA31" s="776">
        <f>IF(J31="","",IF(OR(N31="",N31="IMPACTO"),H31,IF(T31&lt;=50,H31,IF(AND(T31&lt;=75,H31&lt;5),H31+1,IF(AND(T31&lt;=75,H31=5),H31,IF(AND(T31&lt;=100,H31&lt;4),H31+2,IF(AND(T31&lt;=100,H31=4),H31+1,IF(AND(T31&lt;=100,H31=5),H31,""))))))))</f>
        <v/>
      </c>
      <c r="AB31" s="776">
        <f>IF(J31="","",IF(OR(N31="",N31="PROBABILIDAD"),I31,IF(T31&lt;=50,I31,IF(AND(T31&lt;=75,I31&lt;5),I31+1,IF(AND(T31&lt;=75,I31=5),I31,IF(AND(T31&lt;=100,I31&lt;4),I31+2,IF(AND(T31&lt;=100,I31=4),I31+1,IF(AND(T31&lt;=100,I31=5),I31,""))))))))</f>
        <v/>
      </c>
      <c r="AC31" s="776">
        <f>IF(OR(AA31="",AB31=""),"",AA31*AB31)</f>
        <v/>
      </c>
      <c r="AD31" s="778">
        <f>IF(AC31="","",IF(AND(AA31=1,AB31=1),"BAJO",IF(AND(AA31=1,AB31=2),"BAJO",IF(AND(AA31=1,AB31=3),"MODERADO",IF(AND(AA31=1,AB31=4),"FAVORABLE",IF(AND(AA31=1,AB31=5),"FAVORABLE",IF(AND(AA31=2,AB31=1),"BAJO",IF(AND(AA31=2,AB31=2),"BAJO",IF(AND(AA31=2,AB31=3),"MODERADO",IF(AND(AA31=2,AB31=4),"FAVORABLE",IF(AND(AA31=2,AB31=5),"ALTO",IF(AND(AA31=3,AB31=1),"BAJO",IF(AND(AA31=3,AB31=2),"MODERADO",IF(AND(AA31=3,AB31=3),"FAVORABLE",IF(AND(AA31=3,AB31=4),"ALTO",IF(AND(AA31=3,AB31=5),"ALTO",IF(AND(AA31=4,AB31=1),"MODERADO",IF(AND(AA31=4,AB31=2),"FAVORABLE",IF(AND(AA31=4,AB31=3),"FAVORABLE",IF(AND(AA31=4,AB31=4),"ALTO",IF(AND(AA31=4,AB31=5),"ALTO",IF(AND(AA31=5,AB31=1),"FAVORABLE",IF(AND(AA31=5,AB31=2),"FAVORABLE",IF(AND(AA31=5,AB31=3),"ALTO",IF(AND(AA31=5,AB31=4),"ALTO",IF(AND(AA31=5,AB31=5),"ALTO",""))))))))))))))))))))))))))</f>
        <v/>
      </c>
      <c r="AE31" s="741" t="n"/>
      <c r="AF31" s="742" t="n"/>
      <c r="AG31" s="741" t="n"/>
      <c r="AH31" s="742" t="n"/>
      <c r="AI31" s="800" t="n"/>
      <c r="AJ31" s="801" t="n"/>
      <c r="AK31" s="800" t="n"/>
      <c r="AL31" s="801" t="n"/>
      <c r="AM31" s="741" t="n"/>
      <c r="AN31" s="742" t="n"/>
      <c r="AO31" s="741" t="n"/>
      <c r="AP31" s="742" t="n"/>
      <c r="AQ31" s="732" t="n"/>
    </row>
    <row r="32">
      <c r="A32" s="735">
        <f>IF(AND(AA32=1,AB32=1),1,IF(AND(AA32=1,AB32=2),2,IF(AND(AA32=1,AB32=3),3,IF(AND(AA32=1,AB32=4),4,IF(AND(AA32=1,AB32=5),5,IF(AND(AA32=2,AB32=1),6,IF(AND(AA32=2,AB32=2),7,IF(AND(AA32=2,AB32=3),8,IF(AND(AA32=2,AB32=4),9,IF(AND(AA32=2,AB32=5),10,IF(AND(AA32=3,AB32=1),11,IF(AND(AA32=3,AB32=2),12,IF(AND(AA32=3,AB32=3),13,IF(AND(AA32=3,AB32=4),14,IF(AND(AA32=3,AB32=5),15,IF(AND(AA32=4,AB32=1),16,IF(AND(AA32=4,AB32=2),17,IF(AND(AA32=4,AB32=3),18,IF(AND(AA32=4,AB32=4),19,IF(AND(AA32=4,AB32=5),20,IF(AND(AA32=5,AB32=1),21,IF(AND(AA32=5,AB32=2),22,IF(AND(AA32=5,AB32=3),23,IF(AND(AA32=5,AB32=4),24,IF(AND(AA32=5,AB32=5),25,"")))))))))))))))))))))))))</f>
        <v/>
      </c>
      <c r="B32" s="735">
        <f>IF(A32="","",(COUNTIF($A$10:A32,A32))/100)</f>
        <v/>
      </c>
      <c r="C32" s="735">
        <f>IFERROR(A32+B32,"")</f>
        <v/>
      </c>
      <c r="D32" s="776" t="n">
        <v>23</v>
      </c>
      <c r="E32" s="779" t="n"/>
      <c r="F32" s="779" t="n"/>
      <c r="G32" s="779" t="n"/>
      <c r="H32" s="776" t="n"/>
      <c r="I32" s="776" t="n"/>
      <c r="J32" s="776">
        <f>IF(OR(H32="",I32=""),"",H32*I32)</f>
        <v/>
      </c>
      <c r="K32" s="778">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779" t="n"/>
      <c r="M32" s="779" t="n"/>
      <c r="N32" s="779" t="n"/>
      <c r="O32" s="779" t="n"/>
      <c r="P32" s="779" t="n"/>
      <c r="Q32" s="779" t="n"/>
      <c r="R32" s="779" t="n"/>
      <c r="S32" s="779" t="n"/>
      <c r="T32" s="779">
        <f>IFERROR(SUM(O32:S32),"")</f>
        <v/>
      </c>
      <c r="U32" s="779" t="n"/>
      <c r="V32" s="779" t="n"/>
      <c r="W32" s="779" t="n"/>
      <c r="X32" s="779" t="n"/>
      <c r="Y32" s="779" t="n"/>
      <c r="Z32" s="779" t="n"/>
      <c r="AA32" s="776">
        <f>IF(J32="","",IF(OR(N32="",N32="IMPACTO"),H32,IF(T32&lt;=50,H32,IF(AND(T32&lt;=75,H32&lt;5),H32+1,IF(AND(T32&lt;=75,H32=5),H32,IF(AND(T32&lt;=100,H32&lt;4),H32+2,IF(AND(T32&lt;=100,H32=4),H32+1,IF(AND(T32&lt;=100,H32=5),H32,""))))))))</f>
        <v/>
      </c>
      <c r="AB32" s="776">
        <f>IF(J32="","",IF(OR(N32="",N32="PROBABILIDAD"),I32,IF(T32&lt;=50,I32,IF(AND(T32&lt;=75,I32&lt;5),I32+1,IF(AND(T32&lt;=75,I32=5),I32,IF(AND(T32&lt;=100,I32&lt;4),I32+2,IF(AND(T32&lt;=100,I32=4),I32+1,IF(AND(T32&lt;=100,I32=5),I32,""))))))))</f>
        <v/>
      </c>
      <c r="AC32" s="776">
        <f>IF(OR(AA32="",AB32=""),"",AA32*AB32)</f>
        <v/>
      </c>
      <c r="AD32" s="778">
        <f>IF(AC32="","",IF(AND(AA32=1,AB32=1),"BAJO",IF(AND(AA32=1,AB32=2),"BAJO",IF(AND(AA32=1,AB32=3),"MODERADO",IF(AND(AA32=1,AB32=4),"FAVORABLE",IF(AND(AA32=1,AB32=5),"FAVORABLE",IF(AND(AA32=2,AB32=1),"BAJO",IF(AND(AA32=2,AB32=2),"BAJO",IF(AND(AA32=2,AB32=3),"MODERADO",IF(AND(AA32=2,AB32=4),"FAVORABLE",IF(AND(AA32=2,AB32=5),"ALTO",IF(AND(AA32=3,AB32=1),"BAJO",IF(AND(AA32=3,AB32=2),"MODERADO",IF(AND(AA32=3,AB32=3),"FAVORABLE",IF(AND(AA32=3,AB32=4),"ALTO",IF(AND(AA32=3,AB32=5),"ALTO",IF(AND(AA32=4,AB32=1),"MODERADO",IF(AND(AA32=4,AB32=2),"FAVORABLE",IF(AND(AA32=4,AB32=3),"FAVORABLE",IF(AND(AA32=4,AB32=4),"ALTO",IF(AND(AA32=4,AB32=5),"ALTO",IF(AND(AA32=5,AB32=1),"FAVORABLE",IF(AND(AA32=5,AB32=2),"FAVORABLE",IF(AND(AA32=5,AB32=3),"ALTO",IF(AND(AA32=5,AB32=4),"ALTO",IF(AND(AA32=5,AB32=5),"ALTO",""))))))))))))))))))))))))))</f>
        <v/>
      </c>
      <c r="AE32" s="741" t="n"/>
      <c r="AF32" s="742" t="n"/>
      <c r="AG32" s="741" t="n"/>
      <c r="AH32" s="742" t="n"/>
      <c r="AI32" s="800" t="n"/>
      <c r="AJ32" s="801" t="n"/>
      <c r="AK32" s="800" t="n"/>
      <c r="AL32" s="801" t="n"/>
      <c r="AM32" s="741" t="n"/>
      <c r="AN32" s="742" t="n"/>
      <c r="AO32" s="741" t="n"/>
      <c r="AP32" s="742" t="n"/>
      <c r="AQ32" s="732" t="n"/>
    </row>
    <row r="33">
      <c r="A33" s="735">
        <f>IF(AND(AA33=1,AB33=1),1,IF(AND(AA33=1,AB33=2),2,IF(AND(AA33=1,AB33=3),3,IF(AND(AA33=1,AB33=4),4,IF(AND(AA33=1,AB33=5),5,IF(AND(AA33=2,AB33=1),6,IF(AND(AA33=2,AB33=2),7,IF(AND(AA33=2,AB33=3),8,IF(AND(AA33=2,AB33=4),9,IF(AND(AA33=2,AB33=5),10,IF(AND(AA33=3,AB33=1),11,IF(AND(AA33=3,AB33=2),12,IF(AND(AA33=3,AB33=3),13,IF(AND(AA33=3,AB33=4),14,IF(AND(AA33=3,AB33=5),15,IF(AND(AA33=4,AB33=1),16,IF(AND(AA33=4,AB33=2),17,IF(AND(AA33=4,AB33=3),18,IF(AND(AA33=4,AB33=4),19,IF(AND(AA33=4,AB33=5),20,IF(AND(AA33=5,AB33=1),21,IF(AND(AA33=5,AB33=2),22,IF(AND(AA33=5,AB33=3),23,IF(AND(AA33=5,AB33=4),24,IF(AND(AA33=5,AB33=5),25,"")))))))))))))))))))))))))</f>
        <v/>
      </c>
      <c r="B33" s="735">
        <f>IF(A33="","",(COUNTIF($A$10:A33,A33))/100)</f>
        <v/>
      </c>
      <c r="C33" s="735">
        <f>IFERROR(A33+B33,"")</f>
        <v/>
      </c>
      <c r="D33" s="776" t="n">
        <v>24</v>
      </c>
      <c r="E33" s="779" t="n"/>
      <c r="F33" s="779" t="n"/>
      <c r="G33" s="779" t="n"/>
      <c r="H33" s="776" t="n"/>
      <c r="I33" s="776" t="n"/>
      <c r="J33" s="776">
        <f>IF(OR(H33="",I33=""),"",H33*I33)</f>
        <v/>
      </c>
      <c r="K33" s="778">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779" t="n"/>
      <c r="M33" s="779" t="n"/>
      <c r="N33" s="779" t="n"/>
      <c r="O33" s="779" t="n"/>
      <c r="P33" s="779" t="n"/>
      <c r="Q33" s="779" t="n"/>
      <c r="R33" s="779" t="n"/>
      <c r="S33" s="779" t="n"/>
      <c r="T33" s="779">
        <f>IFERROR(SUM(O33:S33),"")</f>
        <v/>
      </c>
      <c r="U33" s="779" t="n"/>
      <c r="V33" s="779" t="n"/>
      <c r="W33" s="779" t="n"/>
      <c r="X33" s="779" t="n"/>
      <c r="Y33" s="779" t="n"/>
      <c r="Z33" s="779" t="n"/>
      <c r="AA33" s="776">
        <f>IF(J33="","",IF(OR(N33="",N33="IMPACTO"),H33,IF(T33&lt;=50,H33,IF(AND(T33&lt;=75,H33&lt;5),H33+1,IF(AND(T33&lt;=75,H33=5),H33,IF(AND(T33&lt;=100,H33&lt;4),H33+2,IF(AND(T33&lt;=100,H33=4),H33+1,IF(AND(T33&lt;=100,H33=5),H33,""))))))))</f>
        <v/>
      </c>
      <c r="AB33" s="776">
        <f>IF(J33="","",IF(OR(N33="",N33="PROBABILIDAD"),I33,IF(T33&lt;=50,I33,IF(AND(T33&lt;=75,I33&lt;5),I33+1,IF(AND(T33&lt;=75,I33=5),I33,IF(AND(T33&lt;=100,I33&lt;4),I33+2,IF(AND(T33&lt;=100,I33=4),I33+1,IF(AND(T33&lt;=100,I33=5),I33,""))))))))</f>
        <v/>
      </c>
      <c r="AC33" s="776">
        <f>IF(OR(AA33="",AB33=""),"",AA33*AB33)</f>
        <v/>
      </c>
      <c r="AD33" s="778">
        <f>IF(AC33="","",IF(AND(AA33=1,AB33=1),"BAJO",IF(AND(AA33=1,AB33=2),"BAJO",IF(AND(AA33=1,AB33=3),"MODERADO",IF(AND(AA33=1,AB33=4),"FAVORABLE",IF(AND(AA33=1,AB33=5),"FAVORABLE",IF(AND(AA33=2,AB33=1),"BAJO",IF(AND(AA33=2,AB33=2),"BAJO",IF(AND(AA33=2,AB33=3),"MODERADO",IF(AND(AA33=2,AB33=4),"FAVORABLE",IF(AND(AA33=2,AB33=5),"ALTO",IF(AND(AA33=3,AB33=1),"BAJO",IF(AND(AA33=3,AB33=2),"MODERADO",IF(AND(AA33=3,AB33=3),"FAVORABLE",IF(AND(AA33=3,AB33=4),"ALTO",IF(AND(AA33=3,AB33=5),"ALTO",IF(AND(AA33=4,AB33=1),"MODERADO",IF(AND(AA33=4,AB33=2),"FAVORABLE",IF(AND(AA33=4,AB33=3),"FAVORABLE",IF(AND(AA33=4,AB33=4),"ALTO",IF(AND(AA33=4,AB33=5),"ALTO",IF(AND(AA33=5,AB33=1),"FAVORABLE",IF(AND(AA33=5,AB33=2),"FAVORABLE",IF(AND(AA33=5,AB33=3),"ALTO",IF(AND(AA33=5,AB33=4),"ALTO",IF(AND(AA33=5,AB33=5),"ALTO",""))))))))))))))))))))))))))</f>
        <v/>
      </c>
      <c r="AE33" s="741" t="n"/>
      <c r="AF33" s="742" t="n"/>
      <c r="AG33" s="741" t="n"/>
      <c r="AH33" s="742" t="n"/>
      <c r="AI33" s="800" t="n"/>
      <c r="AJ33" s="801" t="n"/>
      <c r="AK33" s="800" t="n"/>
      <c r="AL33" s="801" t="n"/>
      <c r="AM33" s="741" t="n"/>
      <c r="AN33" s="742" t="n"/>
      <c r="AO33" s="741" t="n"/>
      <c r="AP33" s="742" t="n"/>
      <c r="AQ33" s="732" t="n"/>
    </row>
    <row r="34">
      <c r="A34" s="735">
        <f>IF(AND(AA34=1,AB34=1),1,IF(AND(AA34=1,AB34=2),2,IF(AND(AA34=1,AB34=3),3,IF(AND(AA34=1,AB34=4),4,IF(AND(AA34=1,AB34=5),5,IF(AND(AA34=2,AB34=1),6,IF(AND(AA34=2,AB34=2),7,IF(AND(AA34=2,AB34=3),8,IF(AND(AA34=2,AB34=4),9,IF(AND(AA34=2,AB34=5),10,IF(AND(AA34=3,AB34=1),11,IF(AND(AA34=3,AB34=2),12,IF(AND(AA34=3,AB34=3),13,IF(AND(AA34=3,AB34=4),14,IF(AND(AA34=3,AB34=5),15,IF(AND(AA34=4,AB34=1),16,IF(AND(AA34=4,AB34=2),17,IF(AND(AA34=4,AB34=3),18,IF(AND(AA34=4,AB34=4),19,IF(AND(AA34=4,AB34=5),20,IF(AND(AA34=5,AB34=1),21,IF(AND(AA34=5,AB34=2),22,IF(AND(AA34=5,AB34=3),23,IF(AND(AA34=5,AB34=4),24,IF(AND(AA34=5,AB34=5),25,"")))))))))))))))))))))))))</f>
        <v/>
      </c>
      <c r="B34" s="735">
        <f>IF(A34="","",(COUNTIF($A$10:A34,A34))/100)</f>
        <v/>
      </c>
      <c r="C34" s="735">
        <f>IFERROR(A34+B34,"")</f>
        <v/>
      </c>
      <c r="D34" s="776" t="n">
        <v>25</v>
      </c>
      <c r="E34" s="779" t="n"/>
      <c r="F34" s="779" t="n"/>
      <c r="G34" s="779" t="n"/>
      <c r="H34" s="776" t="n"/>
      <c r="I34" s="776" t="n"/>
      <c r="J34" s="776">
        <f>IF(OR(H34="",I34=""),"",H34*I34)</f>
        <v/>
      </c>
      <c r="K34" s="778">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779" t="n"/>
      <c r="M34" s="779" t="n"/>
      <c r="N34" s="779" t="n"/>
      <c r="O34" s="779" t="n"/>
      <c r="P34" s="779" t="n"/>
      <c r="Q34" s="779" t="n"/>
      <c r="R34" s="779" t="n"/>
      <c r="S34" s="779" t="n"/>
      <c r="T34" s="779">
        <f>IFERROR(SUM(O34:S34),"")</f>
        <v/>
      </c>
      <c r="U34" s="779" t="n"/>
      <c r="V34" s="779" t="n"/>
      <c r="W34" s="779" t="n"/>
      <c r="X34" s="779" t="n"/>
      <c r="Y34" s="779" t="n"/>
      <c r="Z34" s="779" t="n"/>
      <c r="AA34" s="776">
        <f>IF(J34="","",IF(OR(N34="",N34="IMPACTO"),H34,IF(T34&lt;=50,H34,IF(AND(T34&lt;=75,H34&lt;5),H34+1,IF(AND(T34&lt;=75,H34=5),H34,IF(AND(T34&lt;=100,H34&lt;4),H34+2,IF(AND(T34&lt;=100,H34=4),H34+1,IF(AND(T34&lt;=100,H34=5),H34,""))))))))</f>
        <v/>
      </c>
      <c r="AB34" s="776">
        <f>IF(J34="","",IF(OR(N34="",N34="PROBABILIDAD"),I34,IF(T34&lt;=50,I34,IF(AND(T34&lt;=75,I34&lt;5),I34+1,IF(AND(T34&lt;=75,I34=5),I34,IF(AND(T34&lt;=100,I34&lt;4),I34+2,IF(AND(T34&lt;=100,I34=4),I34+1,IF(AND(T34&lt;=100,I34=5),I34,""))))))))</f>
        <v/>
      </c>
      <c r="AC34" s="776">
        <f>IF(OR(AA34="",AB34=""),"",AA34*AB34)</f>
        <v/>
      </c>
      <c r="AD34" s="778">
        <f>IF(AC34="","",IF(AND(AA34=1,AB34=1),"BAJO",IF(AND(AA34=1,AB34=2),"BAJO",IF(AND(AA34=1,AB34=3),"MODERADO",IF(AND(AA34=1,AB34=4),"FAVORABLE",IF(AND(AA34=1,AB34=5),"FAVORABLE",IF(AND(AA34=2,AB34=1),"BAJO",IF(AND(AA34=2,AB34=2),"BAJO",IF(AND(AA34=2,AB34=3),"MODERADO",IF(AND(AA34=2,AB34=4),"FAVORABLE",IF(AND(AA34=2,AB34=5),"ALTO",IF(AND(AA34=3,AB34=1),"BAJO",IF(AND(AA34=3,AB34=2),"MODERADO",IF(AND(AA34=3,AB34=3),"FAVORABLE",IF(AND(AA34=3,AB34=4),"ALTO",IF(AND(AA34=3,AB34=5),"ALTO",IF(AND(AA34=4,AB34=1),"MODERADO",IF(AND(AA34=4,AB34=2),"FAVORABLE",IF(AND(AA34=4,AB34=3),"FAVORABLE",IF(AND(AA34=4,AB34=4),"ALTO",IF(AND(AA34=4,AB34=5),"ALTO",IF(AND(AA34=5,AB34=1),"FAVORABLE",IF(AND(AA34=5,AB34=2),"FAVORABLE",IF(AND(AA34=5,AB34=3),"ALTO",IF(AND(AA34=5,AB34=4),"ALTO",IF(AND(AA34=5,AB34=5),"ALTO",""))))))))))))))))))))))))))</f>
        <v/>
      </c>
      <c r="AE34" s="741" t="n"/>
      <c r="AF34" s="742" t="n"/>
      <c r="AG34" s="741" t="n"/>
      <c r="AH34" s="742" t="n"/>
      <c r="AI34" s="800" t="n"/>
      <c r="AJ34" s="801" t="n"/>
      <c r="AK34" s="800" t="n"/>
      <c r="AL34" s="801" t="n"/>
      <c r="AM34" s="741" t="n"/>
      <c r="AN34" s="742" t="n"/>
      <c r="AO34" s="741" t="n"/>
      <c r="AP34" s="742" t="n"/>
      <c r="AQ34" s="732" t="n"/>
    </row>
    <row r="35">
      <c r="A35" s="735">
        <f>IF(AND(AA35=1,AB35=1),1,IF(AND(AA35=1,AB35=2),2,IF(AND(AA35=1,AB35=3),3,IF(AND(AA35=1,AB35=4),4,IF(AND(AA35=1,AB35=5),5,IF(AND(AA35=2,AB35=1),6,IF(AND(AA35=2,AB35=2),7,IF(AND(AA35=2,AB35=3),8,IF(AND(AA35=2,AB35=4),9,IF(AND(AA35=2,AB35=5),10,IF(AND(AA35=3,AB35=1),11,IF(AND(AA35=3,AB35=2),12,IF(AND(AA35=3,AB35=3),13,IF(AND(AA35=3,AB35=4),14,IF(AND(AA35=3,AB35=5),15,IF(AND(AA35=4,AB35=1),16,IF(AND(AA35=4,AB35=2),17,IF(AND(AA35=4,AB35=3),18,IF(AND(AA35=4,AB35=4),19,IF(AND(AA35=4,AB35=5),20,IF(AND(AA35=5,AB35=1),21,IF(AND(AA35=5,AB35=2),22,IF(AND(AA35=5,AB35=3),23,IF(AND(AA35=5,AB35=4),24,IF(AND(AA35=5,AB35=5),25,"")))))))))))))))))))))))))</f>
        <v/>
      </c>
      <c r="B35" s="735">
        <f>IF(A35="","",(COUNTIF($A$10:A35,A35))/100)</f>
        <v/>
      </c>
      <c r="C35" s="735">
        <f>IFERROR(A35+B35,"")</f>
        <v/>
      </c>
      <c r="D35" s="776" t="n">
        <v>26</v>
      </c>
      <c r="E35" s="779" t="n"/>
      <c r="F35" s="779" t="n"/>
      <c r="G35" s="779" t="n"/>
      <c r="H35" s="776" t="n"/>
      <c r="I35" s="776" t="n"/>
      <c r="J35" s="776">
        <f>IF(OR(H35="",I35=""),"",H35*I35)</f>
        <v/>
      </c>
      <c r="K35" s="778">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779" t="n"/>
      <c r="M35" s="779" t="n"/>
      <c r="N35" s="779" t="n"/>
      <c r="O35" s="779" t="n"/>
      <c r="P35" s="779" t="n"/>
      <c r="Q35" s="779" t="n"/>
      <c r="R35" s="779" t="n"/>
      <c r="S35" s="779" t="n"/>
      <c r="T35" s="779">
        <f>IFERROR(SUM(O35:S35),"")</f>
        <v/>
      </c>
      <c r="U35" s="779" t="n"/>
      <c r="V35" s="779" t="n"/>
      <c r="W35" s="779" t="n"/>
      <c r="X35" s="779" t="n"/>
      <c r="Y35" s="779" t="n"/>
      <c r="Z35" s="779" t="n"/>
      <c r="AA35" s="776">
        <f>IF(J35="","",IF(OR(N35="",N35="IMPACTO"),H35,IF(T35&lt;=50,H35,IF(AND(T35&lt;=75,H35&lt;5),H35+1,IF(AND(T35&lt;=75,H35=5),H35,IF(AND(T35&lt;=100,H35&lt;4),H35+2,IF(AND(T35&lt;=100,H35=4),H35+1,IF(AND(T35&lt;=100,H35=5),H35,""))))))))</f>
        <v/>
      </c>
      <c r="AB35" s="776">
        <f>IF(J35="","",IF(OR(N35="",N35="PROBABILIDAD"),I35,IF(T35&lt;=50,I35,IF(AND(T35&lt;=75,I35&lt;5),I35+1,IF(AND(T35&lt;=75,I35=5),I35,IF(AND(T35&lt;=100,I35&lt;4),I35+2,IF(AND(T35&lt;=100,I35=4),I35+1,IF(AND(T35&lt;=100,I35=5),I35,""))))))))</f>
        <v/>
      </c>
      <c r="AC35" s="776">
        <f>IF(OR(AA35="",AB35=""),"",AA35*AB35)</f>
        <v/>
      </c>
      <c r="AD35" s="778">
        <f>IF(AC35="","",IF(AND(AA35=1,AB35=1),"BAJO",IF(AND(AA35=1,AB35=2),"BAJO",IF(AND(AA35=1,AB35=3),"MODERADO",IF(AND(AA35=1,AB35=4),"FAVORABLE",IF(AND(AA35=1,AB35=5),"FAVORABLE",IF(AND(AA35=2,AB35=1),"BAJO",IF(AND(AA35=2,AB35=2),"BAJO",IF(AND(AA35=2,AB35=3),"MODERADO",IF(AND(AA35=2,AB35=4),"FAVORABLE",IF(AND(AA35=2,AB35=5),"ALTO",IF(AND(AA35=3,AB35=1),"BAJO",IF(AND(AA35=3,AB35=2),"MODERADO",IF(AND(AA35=3,AB35=3),"FAVORABLE",IF(AND(AA35=3,AB35=4),"ALTO",IF(AND(AA35=3,AB35=5),"ALTO",IF(AND(AA35=4,AB35=1),"MODERADO",IF(AND(AA35=4,AB35=2),"FAVORABLE",IF(AND(AA35=4,AB35=3),"FAVORABLE",IF(AND(AA35=4,AB35=4),"ALTO",IF(AND(AA35=4,AB35=5),"ALTO",IF(AND(AA35=5,AB35=1),"FAVORABLE",IF(AND(AA35=5,AB35=2),"FAVORABLE",IF(AND(AA35=5,AB35=3),"ALTO",IF(AND(AA35=5,AB35=4),"ALTO",IF(AND(AA35=5,AB35=5),"ALTO",""))))))))))))))))))))))))))</f>
        <v/>
      </c>
      <c r="AE35" s="741" t="n"/>
      <c r="AF35" s="742" t="n"/>
      <c r="AG35" s="741" t="n"/>
      <c r="AH35" s="742" t="n"/>
      <c r="AI35" s="800" t="n"/>
      <c r="AJ35" s="801" t="n"/>
      <c r="AK35" s="800" t="n"/>
      <c r="AL35" s="801" t="n"/>
      <c r="AM35" s="741" t="n"/>
      <c r="AN35" s="742" t="n"/>
      <c r="AO35" s="741" t="n"/>
      <c r="AP35" s="742" t="n"/>
      <c r="AQ35" s="732" t="n"/>
    </row>
    <row r="36">
      <c r="A36" s="735">
        <f>IF(AND(AA36=1,AB36=1),1,IF(AND(AA36=1,AB36=2),2,IF(AND(AA36=1,AB36=3),3,IF(AND(AA36=1,AB36=4),4,IF(AND(AA36=1,AB36=5),5,IF(AND(AA36=2,AB36=1),6,IF(AND(AA36=2,AB36=2),7,IF(AND(AA36=2,AB36=3),8,IF(AND(AA36=2,AB36=4),9,IF(AND(AA36=2,AB36=5),10,IF(AND(AA36=3,AB36=1),11,IF(AND(AA36=3,AB36=2),12,IF(AND(AA36=3,AB36=3),13,IF(AND(AA36=3,AB36=4),14,IF(AND(AA36=3,AB36=5),15,IF(AND(AA36=4,AB36=1),16,IF(AND(AA36=4,AB36=2),17,IF(AND(AA36=4,AB36=3),18,IF(AND(AA36=4,AB36=4),19,IF(AND(AA36=4,AB36=5),20,IF(AND(AA36=5,AB36=1),21,IF(AND(AA36=5,AB36=2),22,IF(AND(AA36=5,AB36=3),23,IF(AND(AA36=5,AB36=4),24,IF(AND(AA36=5,AB36=5),25,"")))))))))))))))))))))))))</f>
        <v/>
      </c>
      <c r="B36" s="735">
        <f>IF(A36="","",(COUNTIF($A$10:A36,A36))/100)</f>
        <v/>
      </c>
      <c r="C36" s="735">
        <f>IFERROR(A36+B36,"")</f>
        <v/>
      </c>
      <c r="D36" s="776" t="n">
        <v>27</v>
      </c>
      <c r="E36" s="779" t="n"/>
      <c r="F36" s="779" t="n"/>
      <c r="G36" s="779" t="n"/>
      <c r="H36" s="776" t="n"/>
      <c r="I36" s="776" t="n"/>
      <c r="J36" s="776">
        <f>IF(OR(H36="",I36=""),"",H36*I36)</f>
        <v/>
      </c>
      <c r="K36" s="778">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779" t="n"/>
      <c r="M36" s="779" t="n"/>
      <c r="N36" s="779" t="n"/>
      <c r="O36" s="779" t="n"/>
      <c r="P36" s="779" t="n"/>
      <c r="Q36" s="779" t="n"/>
      <c r="R36" s="779" t="n"/>
      <c r="S36" s="779" t="n"/>
      <c r="T36" s="779">
        <f>IFERROR(SUM(O36:S36),"")</f>
        <v/>
      </c>
      <c r="U36" s="779" t="n"/>
      <c r="V36" s="779" t="n"/>
      <c r="W36" s="779" t="n"/>
      <c r="X36" s="779" t="n"/>
      <c r="Y36" s="779" t="n"/>
      <c r="Z36" s="779" t="n"/>
      <c r="AA36" s="776">
        <f>IF(J36="","",IF(OR(N36="",N36="IMPACTO"),H36,IF(T36&lt;=50,H36,IF(AND(T36&lt;=75,H36&lt;5),H36+1,IF(AND(T36&lt;=75,H36=5),H36,IF(AND(T36&lt;=100,H36&lt;4),H36+2,IF(AND(T36&lt;=100,H36=4),H36+1,IF(AND(T36&lt;=100,H36=5),H36,""))))))))</f>
        <v/>
      </c>
      <c r="AB36" s="776">
        <f>IF(J36="","",IF(OR(N36="",N36="PROBABILIDAD"),I36,IF(T36&lt;=50,I36,IF(AND(T36&lt;=75,I36&lt;5),I36+1,IF(AND(T36&lt;=75,I36=5),I36,IF(AND(T36&lt;=100,I36&lt;4),I36+2,IF(AND(T36&lt;=100,I36=4),I36+1,IF(AND(T36&lt;=100,I36=5),I36,""))))))))</f>
        <v/>
      </c>
      <c r="AC36" s="776">
        <f>IF(OR(AA36="",AB36=""),"",AA36*AB36)</f>
        <v/>
      </c>
      <c r="AD36" s="778">
        <f>IF(AC36="","",IF(AND(AA36=1,AB36=1),"BAJO",IF(AND(AA36=1,AB36=2),"BAJO",IF(AND(AA36=1,AB36=3),"MODERADO",IF(AND(AA36=1,AB36=4),"FAVORABLE",IF(AND(AA36=1,AB36=5),"FAVORABLE",IF(AND(AA36=2,AB36=1),"BAJO",IF(AND(AA36=2,AB36=2),"BAJO",IF(AND(AA36=2,AB36=3),"MODERADO",IF(AND(AA36=2,AB36=4),"FAVORABLE",IF(AND(AA36=2,AB36=5),"ALTO",IF(AND(AA36=3,AB36=1),"BAJO",IF(AND(AA36=3,AB36=2),"MODERADO",IF(AND(AA36=3,AB36=3),"FAVORABLE",IF(AND(AA36=3,AB36=4),"ALTO",IF(AND(AA36=3,AB36=5),"ALTO",IF(AND(AA36=4,AB36=1),"MODERADO",IF(AND(AA36=4,AB36=2),"FAVORABLE",IF(AND(AA36=4,AB36=3),"FAVORABLE",IF(AND(AA36=4,AB36=4),"ALTO",IF(AND(AA36=4,AB36=5),"ALTO",IF(AND(AA36=5,AB36=1),"FAVORABLE",IF(AND(AA36=5,AB36=2),"FAVORABLE",IF(AND(AA36=5,AB36=3),"ALTO",IF(AND(AA36=5,AB36=4),"ALTO",IF(AND(AA36=5,AB36=5),"ALTO",""))))))))))))))))))))))))))</f>
        <v/>
      </c>
      <c r="AE36" s="741" t="n"/>
      <c r="AF36" s="742" t="n"/>
      <c r="AG36" s="741" t="n"/>
      <c r="AH36" s="742" t="n"/>
      <c r="AI36" s="800" t="n"/>
      <c r="AJ36" s="801" t="n"/>
      <c r="AK36" s="800" t="n"/>
      <c r="AL36" s="801" t="n"/>
      <c r="AM36" s="741" t="n"/>
      <c r="AN36" s="742" t="n"/>
      <c r="AO36" s="741" t="n"/>
      <c r="AP36" s="742" t="n"/>
      <c r="AQ36" s="732" t="n"/>
    </row>
    <row r="37">
      <c r="A37" s="735">
        <f>IF(AND(AA37=1,AB37=1),1,IF(AND(AA37=1,AB37=2),2,IF(AND(AA37=1,AB37=3),3,IF(AND(AA37=1,AB37=4),4,IF(AND(AA37=1,AB37=5),5,IF(AND(AA37=2,AB37=1),6,IF(AND(AA37=2,AB37=2),7,IF(AND(AA37=2,AB37=3),8,IF(AND(AA37=2,AB37=4),9,IF(AND(AA37=2,AB37=5),10,IF(AND(AA37=3,AB37=1),11,IF(AND(AA37=3,AB37=2),12,IF(AND(AA37=3,AB37=3),13,IF(AND(AA37=3,AB37=4),14,IF(AND(AA37=3,AB37=5),15,IF(AND(AA37=4,AB37=1),16,IF(AND(AA37=4,AB37=2),17,IF(AND(AA37=4,AB37=3),18,IF(AND(AA37=4,AB37=4),19,IF(AND(AA37=4,AB37=5),20,IF(AND(AA37=5,AB37=1),21,IF(AND(AA37=5,AB37=2),22,IF(AND(AA37=5,AB37=3),23,IF(AND(AA37=5,AB37=4),24,IF(AND(AA37=5,AB37=5),25,"")))))))))))))))))))))))))</f>
        <v/>
      </c>
      <c r="B37" s="735">
        <f>IF(A37="","",(COUNTIF($A$10:A37,A37))/100)</f>
        <v/>
      </c>
      <c r="C37" s="735">
        <f>IFERROR(A37+B37,"")</f>
        <v/>
      </c>
      <c r="D37" s="776" t="n">
        <v>28</v>
      </c>
      <c r="E37" s="779" t="n"/>
      <c r="F37" s="779" t="n"/>
      <c r="G37" s="779" t="n"/>
      <c r="H37" s="776" t="n"/>
      <c r="I37" s="776" t="n"/>
      <c r="J37" s="776">
        <f>IF(OR(H37="",I37=""),"",H37*I37)</f>
        <v/>
      </c>
      <c r="K37" s="778">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779" t="n"/>
      <c r="M37" s="779" t="n"/>
      <c r="N37" s="779" t="n"/>
      <c r="O37" s="779" t="n"/>
      <c r="P37" s="779" t="n"/>
      <c r="Q37" s="779" t="n"/>
      <c r="R37" s="779" t="n"/>
      <c r="S37" s="779" t="n"/>
      <c r="T37" s="779">
        <f>IFERROR(SUM(O37:S37),"")</f>
        <v/>
      </c>
      <c r="U37" s="779" t="n"/>
      <c r="V37" s="779" t="n"/>
      <c r="W37" s="779" t="n"/>
      <c r="X37" s="779" t="n"/>
      <c r="Y37" s="779" t="n"/>
      <c r="Z37" s="779" t="n"/>
      <c r="AA37" s="776">
        <f>IF(J37="","",IF(OR(N37="",N37="IMPACTO"),H37,IF(T37&lt;=50,H37,IF(AND(T37&lt;=75,H37&lt;5),H37+1,IF(AND(T37&lt;=75,H37=5),H37,IF(AND(T37&lt;=100,H37&lt;4),H37+2,IF(AND(T37&lt;=100,H37=4),H37+1,IF(AND(T37&lt;=100,H37=5),H37,""))))))))</f>
        <v/>
      </c>
      <c r="AB37" s="776">
        <f>IF(J37="","",IF(OR(N37="",N37="PROBABILIDAD"),I37,IF(T37&lt;=50,I37,IF(AND(T37&lt;=75,I37&lt;5),I37+1,IF(AND(T37&lt;=75,I37=5),I37,IF(AND(T37&lt;=100,I37&lt;4),I37+2,IF(AND(T37&lt;=100,I37=4),I37+1,IF(AND(T37&lt;=100,I37=5),I37,""))))))))</f>
        <v/>
      </c>
      <c r="AC37" s="776">
        <f>IF(OR(AA37="",AB37=""),"",AA37*AB37)</f>
        <v/>
      </c>
      <c r="AD37" s="778">
        <f>IF(AC37="","",IF(AND(AA37=1,AB37=1),"BAJO",IF(AND(AA37=1,AB37=2),"BAJO",IF(AND(AA37=1,AB37=3),"MODERADO",IF(AND(AA37=1,AB37=4),"FAVORABLE",IF(AND(AA37=1,AB37=5),"FAVORABLE",IF(AND(AA37=2,AB37=1),"BAJO",IF(AND(AA37=2,AB37=2),"BAJO",IF(AND(AA37=2,AB37=3),"MODERADO",IF(AND(AA37=2,AB37=4),"FAVORABLE",IF(AND(AA37=2,AB37=5),"ALTO",IF(AND(AA37=3,AB37=1),"BAJO",IF(AND(AA37=3,AB37=2),"MODERADO",IF(AND(AA37=3,AB37=3),"FAVORABLE",IF(AND(AA37=3,AB37=4),"ALTO",IF(AND(AA37=3,AB37=5),"ALTO",IF(AND(AA37=4,AB37=1),"MODERADO",IF(AND(AA37=4,AB37=2),"FAVORABLE",IF(AND(AA37=4,AB37=3),"FAVORABLE",IF(AND(AA37=4,AB37=4),"ALTO",IF(AND(AA37=4,AB37=5),"ALTO",IF(AND(AA37=5,AB37=1),"FAVORABLE",IF(AND(AA37=5,AB37=2),"FAVORABLE",IF(AND(AA37=5,AB37=3),"ALTO",IF(AND(AA37=5,AB37=4),"ALTO",IF(AND(AA37=5,AB37=5),"ALTO",""))))))))))))))))))))))))))</f>
        <v/>
      </c>
      <c r="AE37" s="741" t="n"/>
      <c r="AF37" s="742" t="n"/>
      <c r="AG37" s="741" t="n"/>
      <c r="AH37" s="742" t="n"/>
      <c r="AI37" s="800" t="n"/>
      <c r="AJ37" s="801" t="n"/>
      <c r="AK37" s="800" t="n"/>
      <c r="AL37" s="801" t="n"/>
      <c r="AM37" s="741" t="n"/>
      <c r="AN37" s="742" t="n"/>
      <c r="AO37" s="741" t="n"/>
      <c r="AP37" s="742" t="n"/>
      <c r="AQ37" s="732" t="n"/>
    </row>
    <row r="38">
      <c r="A38" s="735">
        <f>IF(AND(AA38=1,AB38=1),1,IF(AND(AA38=1,AB38=2),2,IF(AND(AA38=1,AB38=3),3,IF(AND(AA38=1,AB38=4),4,IF(AND(AA38=1,AB38=5),5,IF(AND(AA38=2,AB38=1),6,IF(AND(AA38=2,AB38=2),7,IF(AND(AA38=2,AB38=3),8,IF(AND(AA38=2,AB38=4),9,IF(AND(AA38=2,AB38=5),10,IF(AND(AA38=3,AB38=1),11,IF(AND(AA38=3,AB38=2),12,IF(AND(AA38=3,AB38=3),13,IF(AND(AA38=3,AB38=4),14,IF(AND(AA38=3,AB38=5),15,IF(AND(AA38=4,AB38=1),16,IF(AND(AA38=4,AB38=2),17,IF(AND(AA38=4,AB38=3),18,IF(AND(AA38=4,AB38=4),19,IF(AND(AA38=4,AB38=5),20,IF(AND(AA38=5,AB38=1),21,IF(AND(AA38=5,AB38=2),22,IF(AND(AA38=5,AB38=3),23,IF(AND(AA38=5,AB38=4),24,IF(AND(AA38=5,AB38=5),25,"")))))))))))))))))))))))))</f>
        <v/>
      </c>
      <c r="B38" s="735">
        <f>IF(A38="","",(COUNTIF($A$10:A38,A38))/100)</f>
        <v/>
      </c>
      <c r="C38" s="735">
        <f>IFERROR(A38+B38,"")</f>
        <v/>
      </c>
      <c r="D38" s="776" t="n">
        <v>29</v>
      </c>
      <c r="E38" s="779" t="n"/>
      <c r="F38" s="779" t="n"/>
      <c r="G38" s="779" t="n"/>
      <c r="H38" s="776" t="n"/>
      <c r="I38" s="776" t="n"/>
      <c r="J38" s="776">
        <f>IF(OR(H38="",I38=""),"",H38*I38)</f>
        <v/>
      </c>
      <c r="K38" s="778">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779" t="n"/>
      <c r="M38" s="779" t="n"/>
      <c r="N38" s="779" t="n"/>
      <c r="O38" s="779" t="n"/>
      <c r="P38" s="779" t="n"/>
      <c r="Q38" s="779" t="n"/>
      <c r="R38" s="779" t="n"/>
      <c r="S38" s="779" t="n"/>
      <c r="T38" s="779">
        <f>IFERROR(SUM(O38:S38),"")</f>
        <v/>
      </c>
      <c r="U38" s="779" t="n"/>
      <c r="V38" s="779" t="n"/>
      <c r="W38" s="779" t="n"/>
      <c r="X38" s="779" t="n"/>
      <c r="Y38" s="779" t="n"/>
      <c r="Z38" s="779" t="n"/>
      <c r="AA38" s="776">
        <f>IF(J38="","",IF(OR(N38="",N38="IMPACTO"),H38,IF(T38&lt;=50,H38,IF(AND(T38&lt;=75,H38&lt;5),H38+1,IF(AND(T38&lt;=75,H38=5),H38,IF(AND(T38&lt;=100,H38&lt;4),H38+2,IF(AND(T38&lt;=100,H38=4),H38+1,IF(AND(T38&lt;=100,H38=5),H38,""))))))))</f>
        <v/>
      </c>
      <c r="AB38" s="776">
        <f>IF(J38="","",IF(OR(N38="",N38="PROBABILIDAD"),I38,IF(T38&lt;=50,I38,IF(AND(T38&lt;=75,I38&lt;5),I38+1,IF(AND(T38&lt;=75,I38=5),I38,IF(AND(T38&lt;=100,I38&lt;4),I38+2,IF(AND(T38&lt;=100,I38=4),I38+1,IF(AND(T38&lt;=100,I38=5),I38,""))))))))</f>
        <v/>
      </c>
      <c r="AC38" s="776">
        <f>IF(OR(AA38="",AB38=""),"",AA38*AB38)</f>
        <v/>
      </c>
      <c r="AD38" s="778">
        <f>IF(AC38="","",IF(AND(AA38=1,AB38=1),"BAJO",IF(AND(AA38=1,AB38=2),"BAJO",IF(AND(AA38=1,AB38=3),"MODERADO",IF(AND(AA38=1,AB38=4),"FAVORABLE",IF(AND(AA38=1,AB38=5),"FAVORABLE",IF(AND(AA38=2,AB38=1),"BAJO",IF(AND(AA38=2,AB38=2),"BAJO",IF(AND(AA38=2,AB38=3),"MODERADO",IF(AND(AA38=2,AB38=4),"FAVORABLE",IF(AND(AA38=2,AB38=5),"ALTO",IF(AND(AA38=3,AB38=1),"BAJO",IF(AND(AA38=3,AB38=2),"MODERADO",IF(AND(AA38=3,AB38=3),"FAVORABLE",IF(AND(AA38=3,AB38=4),"ALTO",IF(AND(AA38=3,AB38=5),"ALTO",IF(AND(AA38=4,AB38=1),"MODERADO",IF(AND(AA38=4,AB38=2),"FAVORABLE",IF(AND(AA38=4,AB38=3),"FAVORABLE",IF(AND(AA38=4,AB38=4),"ALTO",IF(AND(AA38=4,AB38=5),"ALTO",IF(AND(AA38=5,AB38=1),"FAVORABLE",IF(AND(AA38=5,AB38=2),"FAVORABLE",IF(AND(AA38=5,AB38=3),"ALTO",IF(AND(AA38=5,AB38=4),"ALTO",IF(AND(AA38=5,AB38=5),"ALTO",""))))))))))))))))))))))))))</f>
        <v/>
      </c>
      <c r="AE38" s="741" t="n"/>
      <c r="AF38" s="742" t="n"/>
      <c r="AG38" s="741" t="n"/>
      <c r="AH38" s="742" t="n"/>
      <c r="AI38" s="800" t="n"/>
      <c r="AJ38" s="801" t="n"/>
      <c r="AK38" s="800" t="n"/>
      <c r="AL38" s="801" t="n"/>
      <c r="AM38" s="741" t="n"/>
      <c r="AN38" s="742" t="n"/>
      <c r="AO38" s="741" t="n"/>
      <c r="AP38" s="742" t="n"/>
      <c r="AQ38" s="732" t="n"/>
    </row>
    <row r="39">
      <c r="A39" s="735">
        <f>IF(AND(AA39=1,AB39=1),1,IF(AND(AA39=1,AB39=2),2,IF(AND(AA39=1,AB39=3),3,IF(AND(AA39=1,AB39=4),4,IF(AND(AA39=1,AB39=5),5,IF(AND(AA39=2,AB39=1),6,IF(AND(AA39=2,AB39=2),7,IF(AND(AA39=2,AB39=3),8,IF(AND(AA39=2,AB39=4),9,IF(AND(AA39=2,AB39=5),10,IF(AND(AA39=3,AB39=1),11,IF(AND(AA39=3,AB39=2),12,IF(AND(AA39=3,AB39=3),13,IF(AND(AA39=3,AB39=4),14,IF(AND(AA39=3,AB39=5),15,IF(AND(AA39=4,AB39=1),16,IF(AND(AA39=4,AB39=2),17,IF(AND(AA39=4,AB39=3),18,IF(AND(AA39=4,AB39=4),19,IF(AND(AA39=4,AB39=5),20,IF(AND(AA39=5,AB39=1),21,IF(AND(AA39=5,AB39=2),22,IF(AND(AA39=5,AB39=3),23,IF(AND(AA39=5,AB39=4),24,IF(AND(AA39=5,AB39=5),25,"")))))))))))))))))))))))))</f>
        <v/>
      </c>
      <c r="B39" s="735">
        <f>IF(A39="","",(COUNTIF($A$10:A39,A39))/100)</f>
        <v/>
      </c>
      <c r="C39" s="735">
        <f>IFERROR(A39+B39,"")</f>
        <v/>
      </c>
      <c r="D39" s="776" t="n">
        <v>30</v>
      </c>
      <c r="E39" s="779" t="n"/>
      <c r="F39" s="779" t="n"/>
      <c r="G39" s="779" t="n"/>
      <c r="H39" s="776" t="n"/>
      <c r="I39" s="776" t="n"/>
      <c r="J39" s="776">
        <f>IF(OR(H39="",I39=""),"",H39*I39)</f>
        <v/>
      </c>
      <c r="K39" s="778">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779" t="n"/>
      <c r="M39" s="779" t="n"/>
      <c r="N39" s="779" t="n"/>
      <c r="O39" s="779" t="n"/>
      <c r="P39" s="779" t="n"/>
      <c r="Q39" s="779" t="n"/>
      <c r="R39" s="779" t="n"/>
      <c r="S39" s="779" t="n"/>
      <c r="T39" s="779">
        <f>IFERROR(SUM(O39:S39),"")</f>
        <v/>
      </c>
      <c r="U39" s="779" t="n"/>
      <c r="V39" s="779" t="n"/>
      <c r="W39" s="779" t="n"/>
      <c r="X39" s="779" t="n"/>
      <c r="Y39" s="779" t="n"/>
      <c r="Z39" s="779" t="n"/>
      <c r="AA39" s="776">
        <f>IF(J39="","",IF(OR(N39="",N39="IMPACTO"),H39,IF(T39&lt;=50,H39,IF(AND(T39&lt;=75,H39&lt;5),H39+1,IF(AND(T39&lt;=75,H39=5),H39,IF(AND(T39&lt;=100,H39&lt;4),H39+2,IF(AND(T39&lt;=100,H39=4),H39+1,IF(AND(T39&lt;=100,H39=5),H39,""))))))))</f>
        <v/>
      </c>
      <c r="AB39" s="776">
        <f>IF(J39="","",IF(OR(N39="",N39="PROBABILIDAD"),I39,IF(T39&lt;=50,I39,IF(AND(T39&lt;=75,I39&lt;5),I39+1,IF(AND(T39&lt;=75,I39=5),I39,IF(AND(T39&lt;=100,I39&lt;4),I39+2,IF(AND(T39&lt;=100,I39=4),I39+1,IF(AND(T39&lt;=100,I39=5),I39,""))))))))</f>
        <v/>
      </c>
      <c r="AC39" s="776">
        <f>IF(OR(AA39="",AB39=""),"",AA39*AB39)</f>
        <v/>
      </c>
      <c r="AD39" s="778">
        <f>IF(AC39="","",IF(AND(AA39=1,AB39=1),"BAJO",IF(AND(AA39=1,AB39=2),"BAJO",IF(AND(AA39=1,AB39=3),"MODERADO",IF(AND(AA39=1,AB39=4),"FAVORABLE",IF(AND(AA39=1,AB39=5),"FAVORABLE",IF(AND(AA39=2,AB39=1),"BAJO",IF(AND(AA39=2,AB39=2),"BAJO",IF(AND(AA39=2,AB39=3),"MODERADO",IF(AND(AA39=2,AB39=4),"FAVORABLE",IF(AND(AA39=2,AB39=5),"ALTO",IF(AND(AA39=3,AB39=1),"BAJO",IF(AND(AA39=3,AB39=2),"MODERADO",IF(AND(AA39=3,AB39=3),"FAVORABLE",IF(AND(AA39=3,AB39=4),"ALTO",IF(AND(AA39=3,AB39=5),"ALTO",IF(AND(AA39=4,AB39=1),"MODERADO",IF(AND(AA39=4,AB39=2),"FAVORABLE",IF(AND(AA39=4,AB39=3),"FAVORABLE",IF(AND(AA39=4,AB39=4),"ALTO",IF(AND(AA39=4,AB39=5),"ALTO",IF(AND(AA39=5,AB39=1),"FAVORABLE",IF(AND(AA39=5,AB39=2),"FAVORABLE",IF(AND(AA39=5,AB39=3),"ALTO",IF(AND(AA39=5,AB39=4),"ALTO",IF(AND(AA39=5,AB39=5),"ALTO",""))))))))))))))))))))))))))</f>
        <v/>
      </c>
      <c r="AE39" s="741" t="n"/>
      <c r="AF39" s="742" t="n"/>
      <c r="AG39" s="741" t="n"/>
      <c r="AH39" s="742" t="n"/>
      <c r="AI39" s="800" t="n"/>
      <c r="AJ39" s="801" t="n"/>
      <c r="AK39" s="800" t="n"/>
      <c r="AL39" s="801" t="n"/>
      <c r="AM39" s="741" t="n"/>
      <c r="AN39" s="742" t="n"/>
      <c r="AO39" s="741" t="n"/>
      <c r="AP39" s="742" t="n"/>
      <c r="AQ39" s="732" t="n"/>
    </row>
    <row r="40">
      <c r="A40" s="735">
        <f>IF(AND(AA40=1,AB40=1),1,IF(AND(AA40=1,AB40=2),2,IF(AND(AA40=1,AB40=3),3,IF(AND(AA40=1,AB40=4),4,IF(AND(AA40=1,AB40=5),5,IF(AND(AA40=2,AB40=1),6,IF(AND(AA40=2,AB40=2),7,IF(AND(AA40=2,AB40=3),8,IF(AND(AA40=2,AB40=4),9,IF(AND(AA40=2,AB40=5),10,IF(AND(AA40=3,AB40=1),11,IF(AND(AA40=3,AB40=2),12,IF(AND(AA40=3,AB40=3),13,IF(AND(AA40=3,AB40=4),14,IF(AND(AA40=3,AB40=5),15,IF(AND(AA40=4,AB40=1),16,IF(AND(AA40=4,AB40=2),17,IF(AND(AA40=4,AB40=3),18,IF(AND(AA40=4,AB40=4),19,IF(AND(AA40=4,AB40=5),20,IF(AND(AA40=5,AB40=1),21,IF(AND(AA40=5,AB40=2),22,IF(AND(AA40=5,AB40=3),23,IF(AND(AA40=5,AB40=4),24,IF(AND(AA40=5,AB40=5),25,"")))))))))))))))))))))))))</f>
        <v/>
      </c>
      <c r="B40" s="735">
        <f>IF(A40="","",(COUNTIF($A$10:A40,A40))/100)</f>
        <v/>
      </c>
      <c r="C40" s="735">
        <f>IFERROR(A40+B40,"")</f>
        <v/>
      </c>
      <c r="D40" s="776" t="n">
        <v>31</v>
      </c>
      <c r="E40" s="779" t="n"/>
      <c r="F40" s="779" t="n"/>
      <c r="G40" s="779" t="n"/>
      <c r="H40" s="776" t="n"/>
      <c r="I40" s="776" t="n"/>
      <c r="J40" s="776">
        <f>IF(OR(H40="",I40=""),"",H40*I40)</f>
        <v/>
      </c>
      <c r="K40" s="778">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779" t="n"/>
      <c r="M40" s="779" t="n"/>
      <c r="N40" s="779" t="n"/>
      <c r="O40" s="779" t="n"/>
      <c r="P40" s="779" t="n"/>
      <c r="Q40" s="779" t="n"/>
      <c r="R40" s="779" t="n"/>
      <c r="S40" s="779" t="n"/>
      <c r="T40" s="779">
        <f>IFERROR(SUM(O40:S40),"")</f>
        <v/>
      </c>
      <c r="U40" s="779" t="n"/>
      <c r="V40" s="779" t="n"/>
      <c r="W40" s="779" t="n"/>
      <c r="X40" s="779" t="n"/>
      <c r="Y40" s="779" t="n"/>
      <c r="Z40" s="779" t="n"/>
      <c r="AA40" s="776">
        <f>IF(J40="","",IF(OR(N40="",N40="IMPACTO"),H40,IF(T40&lt;=50,H40,IF(AND(T40&lt;=75,H40&lt;5),H40+1,IF(AND(T40&lt;=75,H40=5),H40,IF(AND(T40&lt;=100,H40&lt;4),H40+2,IF(AND(T40&lt;=100,H40=4),H40+1,IF(AND(T40&lt;=100,H40=5),H40,""))))))))</f>
        <v/>
      </c>
      <c r="AB40" s="776">
        <f>IF(J40="","",IF(OR(N40="",N40="PROBABILIDAD"),I40,IF(T40&lt;=50,I40,IF(AND(T40&lt;=75,I40&lt;5),I40+1,IF(AND(T40&lt;=75,I40=5),I40,IF(AND(T40&lt;=100,I40&lt;4),I40+2,IF(AND(T40&lt;=100,I40=4),I40+1,IF(AND(T40&lt;=100,I40=5),I40,""))))))))</f>
        <v/>
      </c>
      <c r="AC40" s="776">
        <f>IF(OR(AA40="",AB40=""),"",AA40*AB40)</f>
        <v/>
      </c>
      <c r="AD40" s="778">
        <f>IF(AC40="","",IF(AND(AA40=1,AB40=1),"BAJO",IF(AND(AA40=1,AB40=2),"BAJO",IF(AND(AA40=1,AB40=3),"MODERADO",IF(AND(AA40=1,AB40=4),"FAVORABLE",IF(AND(AA40=1,AB40=5),"FAVORABLE",IF(AND(AA40=2,AB40=1),"BAJO",IF(AND(AA40=2,AB40=2),"BAJO",IF(AND(AA40=2,AB40=3),"MODERADO",IF(AND(AA40=2,AB40=4),"FAVORABLE",IF(AND(AA40=2,AB40=5),"ALTO",IF(AND(AA40=3,AB40=1),"BAJO",IF(AND(AA40=3,AB40=2),"MODERADO",IF(AND(AA40=3,AB40=3),"FAVORABLE",IF(AND(AA40=3,AB40=4),"ALTO",IF(AND(AA40=3,AB40=5),"ALTO",IF(AND(AA40=4,AB40=1),"MODERADO",IF(AND(AA40=4,AB40=2),"FAVORABLE",IF(AND(AA40=4,AB40=3),"FAVORABLE",IF(AND(AA40=4,AB40=4),"ALTO",IF(AND(AA40=4,AB40=5),"ALTO",IF(AND(AA40=5,AB40=1),"FAVORABLE",IF(AND(AA40=5,AB40=2),"FAVORABLE",IF(AND(AA40=5,AB40=3),"ALTO",IF(AND(AA40=5,AB40=4),"ALTO",IF(AND(AA40=5,AB40=5),"ALTO",""))))))))))))))))))))))))))</f>
        <v/>
      </c>
      <c r="AE40" s="741" t="n"/>
      <c r="AF40" s="742" t="n"/>
      <c r="AG40" s="741" t="n"/>
      <c r="AH40" s="742" t="n"/>
      <c r="AI40" s="800" t="n"/>
      <c r="AJ40" s="801" t="n"/>
      <c r="AK40" s="800" t="n"/>
      <c r="AL40" s="801" t="n"/>
      <c r="AM40" s="741" t="n"/>
      <c r="AN40" s="742" t="n"/>
      <c r="AO40" s="741" t="n"/>
      <c r="AP40" s="742" t="n"/>
      <c r="AQ40" s="732" t="n"/>
    </row>
    <row r="41">
      <c r="A41" s="735">
        <f>IF(AND(AA41=1,AB41=1),1,IF(AND(AA41=1,AB41=2),2,IF(AND(AA41=1,AB41=3),3,IF(AND(AA41=1,AB41=4),4,IF(AND(AA41=1,AB41=5),5,IF(AND(AA41=2,AB41=1),6,IF(AND(AA41=2,AB41=2),7,IF(AND(AA41=2,AB41=3),8,IF(AND(AA41=2,AB41=4),9,IF(AND(AA41=2,AB41=5),10,IF(AND(AA41=3,AB41=1),11,IF(AND(AA41=3,AB41=2),12,IF(AND(AA41=3,AB41=3),13,IF(AND(AA41=3,AB41=4),14,IF(AND(AA41=3,AB41=5),15,IF(AND(AA41=4,AB41=1),16,IF(AND(AA41=4,AB41=2),17,IF(AND(AA41=4,AB41=3),18,IF(AND(AA41=4,AB41=4),19,IF(AND(AA41=4,AB41=5),20,IF(AND(AA41=5,AB41=1),21,IF(AND(AA41=5,AB41=2),22,IF(AND(AA41=5,AB41=3),23,IF(AND(AA41=5,AB41=4),24,IF(AND(AA41=5,AB41=5),25,"")))))))))))))))))))))))))</f>
        <v/>
      </c>
      <c r="B41" s="735">
        <f>IF(A41="","",(COUNTIF($A$10:A41,A41))/100)</f>
        <v/>
      </c>
      <c r="C41" s="735">
        <f>IFERROR(A41+B41,"")</f>
        <v/>
      </c>
      <c r="D41" s="776" t="n">
        <v>32</v>
      </c>
      <c r="E41" s="779" t="n"/>
      <c r="F41" s="779" t="n"/>
      <c r="G41" s="779" t="n"/>
      <c r="H41" s="776" t="n"/>
      <c r="I41" s="776" t="n"/>
      <c r="J41" s="776">
        <f>IF(OR(H41="",I41=""),"",H41*I41)</f>
        <v/>
      </c>
      <c r="K41" s="778">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779" t="n"/>
      <c r="M41" s="779" t="n"/>
      <c r="N41" s="779" t="n"/>
      <c r="O41" s="779" t="n"/>
      <c r="P41" s="779" t="n"/>
      <c r="Q41" s="779" t="n"/>
      <c r="R41" s="779" t="n"/>
      <c r="S41" s="779" t="n"/>
      <c r="T41" s="779">
        <f>IFERROR(SUM(O41:S41),"")</f>
        <v/>
      </c>
      <c r="U41" s="779" t="n"/>
      <c r="V41" s="779" t="n"/>
      <c r="W41" s="779" t="n"/>
      <c r="X41" s="779" t="n"/>
      <c r="Y41" s="779" t="n"/>
      <c r="Z41" s="779" t="n"/>
      <c r="AA41" s="776">
        <f>IF(J41="","",IF(OR(N41="",N41="IMPACTO"),H41,IF(T41&lt;=50,H41,IF(AND(T41&lt;=75,H41&lt;5),H41+1,IF(AND(T41&lt;=75,H41=5),H41,IF(AND(T41&lt;=100,H41&lt;4),H41+2,IF(AND(T41&lt;=100,H41=4),H41+1,IF(AND(T41&lt;=100,H41=5),H41,""))))))))</f>
        <v/>
      </c>
      <c r="AB41" s="776">
        <f>IF(J41="","",IF(OR(N41="",N41="PROBABILIDAD"),I41,IF(T41&lt;=50,I41,IF(AND(T41&lt;=75,I41&lt;5),I41+1,IF(AND(T41&lt;=75,I41=5),I41,IF(AND(T41&lt;=100,I41&lt;4),I41+2,IF(AND(T41&lt;=100,I41=4),I41+1,IF(AND(T41&lt;=100,I41=5),I41,""))))))))</f>
        <v/>
      </c>
      <c r="AC41" s="776">
        <f>IF(OR(AA41="",AB41=""),"",AA41*AB41)</f>
        <v/>
      </c>
      <c r="AD41" s="778">
        <f>IF(AC41="","",IF(AND(AA41=1,AB41=1),"BAJO",IF(AND(AA41=1,AB41=2),"BAJO",IF(AND(AA41=1,AB41=3),"MODERADO",IF(AND(AA41=1,AB41=4),"FAVORABLE",IF(AND(AA41=1,AB41=5),"FAVORABLE",IF(AND(AA41=2,AB41=1),"BAJO",IF(AND(AA41=2,AB41=2),"BAJO",IF(AND(AA41=2,AB41=3),"MODERADO",IF(AND(AA41=2,AB41=4),"FAVORABLE",IF(AND(AA41=2,AB41=5),"ALTO",IF(AND(AA41=3,AB41=1),"BAJO",IF(AND(AA41=3,AB41=2),"MODERADO",IF(AND(AA41=3,AB41=3),"FAVORABLE",IF(AND(AA41=3,AB41=4),"ALTO",IF(AND(AA41=3,AB41=5),"ALTO",IF(AND(AA41=4,AB41=1),"MODERADO",IF(AND(AA41=4,AB41=2),"FAVORABLE",IF(AND(AA41=4,AB41=3),"FAVORABLE",IF(AND(AA41=4,AB41=4),"ALTO",IF(AND(AA41=4,AB41=5),"ALTO",IF(AND(AA41=5,AB41=1),"FAVORABLE",IF(AND(AA41=5,AB41=2),"FAVORABLE",IF(AND(AA41=5,AB41=3),"ALTO",IF(AND(AA41=5,AB41=4),"ALTO",IF(AND(AA41=5,AB41=5),"ALTO",""))))))))))))))))))))))))))</f>
        <v/>
      </c>
      <c r="AE41" s="741" t="n"/>
      <c r="AF41" s="742" t="n"/>
      <c r="AG41" s="741" t="n"/>
      <c r="AH41" s="742" t="n"/>
      <c r="AI41" s="800" t="n"/>
      <c r="AJ41" s="801" t="n"/>
      <c r="AK41" s="800" t="n"/>
      <c r="AL41" s="801" t="n"/>
      <c r="AM41" s="741" t="n"/>
      <c r="AN41" s="742" t="n"/>
      <c r="AO41" s="741" t="n"/>
      <c r="AP41" s="742" t="n"/>
      <c r="AQ41" s="732" t="n"/>
    </row>
    <row r="42">
      <c r="A42" s="735">
        <f>IF(AND(AA42=1,AB42=1),1,IF(AND(AA42=1,AB42=2),2,IF(AND(AA42=1,AB42=3),3,IF(AND(AA42=1,AB42=4),4,IF(AND(AA42=1,AB42=5),5,IF(AND(AA42=2,AB42=1),6,IF(AND(AA42=2,AB42=2),7,IF(AND(AA42=2,AB42=3),8,IF(AND(AA42=2,AB42=4),9,IF(AND(AA42=2,AB42=5),10,IF(AND(AA42=3,AB42=1),11,IF(AND(AA42=3,AB42=2),12,IF(AND(AA42=3,AB42=3),13,IF(AND(AA42=3,AB42=4),14,IF(AND(AA42=3,AB42=5),15,IF(AND(AA42=4,AB42=1),16,IF(AND(AA42=4,AB42=2),17,IF(AND(AA42=4,AB42=3),18,IF(AND(AA42=4,AB42=4),19,IF(AND(AA42=4,AB42=5),20,IF(AND(AA42=5,AB42=1),21,IF(AND(AA42=5,AB42=2),22,IF(AND(AA42=5,AB42=3),23,IF(AND(AA42=5,AB42=4),24,IF(AND(AA42=5,AB42=5),25,"")))))))))))))))))))))))))</f>
        <v/>
      </c>
      <c r="B42" s="735">
        <f>IF(A42="","",(COUNTIF($A$10:A42,A42))/100)</f>
        <v/>
      </c>
      <c r="C42" s="735">
        <f>IFERROR(A42+B42,"")</f>
        <v/>
      </c>
      <c r="D42" s="776" t="n">
        <v>33</v>
      </c>
      <c r="E42" s="779" t="n"/>
      <c r="F42" s="779" t="n"/>
      <c r="G42" s="779" t="n"/>
      <c r="H42" s="776" t="n"/>
      <c r="I42" s="776" t="n"/>
      <c r="J42" s="776">
        <f>IF(OR(H42="",I42=""),"",H42*I42)</f>
        <v/>
      </c>
      <c r="K42" s="778">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779" t="n"/>
      <c r="M42" s="779" t="n"/>
      <c r="N42" s="779" t="n"/>
      <c r="O42" s="779" t="n"/>
      <c r="P42" s="779" t="n"/>
      <c r="Q42" s="779" t="n"/>
      <c r="R42" s="779" t="n"/>
      <c r="S42" s="779" t="n"/>
      <c r="T42" s="779">
        <f>IFERROR(SUM(O42:S42),"")</f>
        <v/>
      </c>
      <c r="U42" s="779" t="n"/>
      <c r="V42" s="779" t="n"/>
      <c r="W42" s="779" t="n"/>
      <c r="X42" s="779" t="n"/>
      <c r="Y42" s="779" t="n"/>
      <c r="Z42" s="779" t="n"/>
      <c r="AA42" s="776">
        <f>IF(J42="","",IF(OR(N42="",N42="IMPACTO"),H42,IF(T42&lt;=50,H42,IF(AND(T42&lt;=75,H42&lt;5),H42+1,IF(AND(T42&lt;=75,H42=5),H42,IF(AND(T42&lt;=100,H42&lt;4),H42+2,IF(AND(T42&lt;=100,H42=4),H42+1,IF(AND(T42&lt;=100,H42=5),H42,""))))))))</f>
        <v/>
      </c>
      <c r="AB42" s="776">
        <f>IF(J42="","",IF(OR(N42="",N42="PROBABILIDAD"),I42,IF(T42&lt;=50,I42,IF(AND(T42&lt;=75,I42&lt;5),I42+1,IF(AND(T42&lt;=75,I42=5),I42,IF(AND(T42&lt;=100,I42&lt;4),I42+2,IF(AND(T42&lt;=100,I42=4),I42+1,IF(AND(T42&lt;=100,I42=5),I42,""))))))))</f>
        <v/>
      </c>
      <c r="AC42" s="776">
        <f>IF(OR(AA42="",AB42=""),"",AA42*AB42)</f>
        <v/>
      </c>
      <c r="AD42" s="778">
        <f>IF(AC42="","",IF(AND(AA42=1,AB42=1),"BAJO",IF(AND(AA42=1,AB42=2),"BAJO",IF(AND(AA42=1,AB42=3),"MODERADO",IF(AND(AA42=1,AB42=4),"FAVORABLE",IF(AND(AA42=1,AB42=5),"FAVORABLE",IF(AND(AA42=2,AB42=1),"BAJO",IF(AND(AA42=2,AB42=2),"BAJO",IF(AND(AA42=2,AB42=3),"MODERADO",IF(AND(AA42=2,AB42=4),"FAVORABLE",IF(AND(AA42=2,AB42=5),"ALTO",IF(AND(AA42=3,AB42=1),"BAJO",IF(AND(AA42=3,AB42=2),"MODERADO",IF(AND(AA42=3,AB42=3),"FAVORABLE",IF(AND(AA42=3,AB42=4),"ALTO",IF(AND(AA42=3,AB42=5),"ALTO",IF(AND(AA42=4,AB42=1),"MODERADO",IF(AND(AA42=4,AB42=2),"FAVORABLE",IF(AND(AA42=4,AB42=3),"FAVORABLE",IF(AND(AA42=4,AB42=4),"ALTO",IF(AND(AA42=4,AB42=5),"ALTO",IF(AND(AA42=5,AB42=1),"FAVORABLE",IF(AND(AA42=5,AB42=2),"FAVORABLE",IF(AND(AA42=5,AB42=3),"ALTO",IF(AND(AA42=5,AB42=4),"ALTO",IF(AND(AA42=5,AB42=5),"ALTO",""))))))))))))))))))))))))))</f>
        <v/>
      </c>
      <c r="AE42" s="741" t="n"/>
      <c r="AF42" s="742" t="n"/>
      <c r="AG42" s="741" t="n"/>
      <c r="AH42" s="742" t="n"/>
      <c r="AI42" s="800" t="n"/>
      <c r="AJ42" s="801" t="n"/>
      <c r="AK42" s="800" t="n"/>
      <c r="AL42" s="801" t="n"/>
      <c r="AM42" s="741" t="n"/>
      <c r="AN42" s="742" t="n"/>
      <c r="AO42" s="741" t="n"/>
      <c r="AP42" s="742" t="n"/>
      <c r="AQ42" s="732" t="n"/>
    </row>
    <row r="43">
      <c r="A43" s="735">
        <f>IF(AND(AA43=1,AB43=1),1,IF(AND(AA43=1,AB43=2),2,IF(AND(AA43=1,AB43=3),3,IF(AND(AA43=1,AB43=4),4,IF(AND(AA43=1,AB43=5),5,IF(AND(AA43=2,AB43=1),6,IF(AND(AA43=2,AB43=2),7,IF(AND(AA43=2,AB43=3),8,IF(AND(AA43=2,AB43=4),9,IF(AND(AA43=2,AB43=5),10,IF(AND(AA43=3,AB43=1),11,IF(AND(AA43=3,AB43=2),12,IF(AND(AA43=3,AB43=3),13,IF(AND(AA43=3,AB43=4),14,IF(AND(AA43=3,AB43=5),15,IF(AND(AA43=4,AB43=1),16,IF(AND(AA43=4,AB43=2),17,IF(AND(AA43=4,AB43=3),18,IF(AND(AA43=4,AB43=4),19,IF(AND(AA43=4,AB43=5),20,IF(AND(AA43=5,AB43=1),21,IF(AND(AA43=5,AB43=2),22,IF(AND(AA43=5,AB43=3),23,IF(AND(AA43=5,AB43=4),24,IF(AND(AA43=5,AB43=5),25,"")))))))))))))))))))))))))</f>
        <v/>
      </c>
      <c r="B43" s="735">
        <f>IF(A43="","",(COUNTIF($A$10:A43,A43))/100)</f>
        <v/>
      </c>
      <c r="C43" s="735">
        <f>IFERROR(A43+B43,"")</f>
        <v/>
      </c>
      <c r="D43" s="776" t="n">
        <v>34</v>
      </c>
      <c r="E43" s="779" t="n"/>
      <c r="F43" s="779" t="n"/>
      <c r="G43" s="779" t="n"/>
      <c r="H43" s="776" t="n"/>
      <c r="I43" s="776" t="n"/>
      <c r="J43" s="776">
        <f>IF(OR(H43="",I43=""),"",H43*I43)</f>
        <v/>
      </c>
      <c r="K43" s="778">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779" t="n"/>
      <c r="M43" s="779" t="n"/>
      <c r="N43" s="779" t="n"/>
      <c r="O43" s="779" t="n"/>
      <c r="P43" s="779" t="n"/>
      <c r="Q43" s="779" t="n"/>
      <c r="R43" s="779" t="n"/>
      <c r="S43" s="779" t="n"/>
      <c r="T43" s="779">
        <f>IFERROR(SUM(O43:S43),"")</f>
        <v/>
      </c>
      <c r="U43" s="779" t="n"/>
      <c r="V43" s="779" t="n"/>
      <c r="W43" s="779" t="n"/>
      <c r="X43" s="779" t="n"/>
      <c r="Y43" s="779" t="n"/>
      <c r="Z43" s="779" t="n"/>
      <c r="AA43" s="776">
        <f>IF(J43="","",IF(OR(N43="",N43="IMPACTO"),H43,IF(T43&lt;=50,H43,IF(AND(T43&lt;=75,H43&lt;5),H43+1,IF(AND(T43&lt;=75,H43=5),H43,IF(AND(T43&lt;=100,H43&lt;4),H43+2,IF(AND(T43&lt;=100,H43=4),H43+1,IF(AND(T43&lt;=100,H43=5),H43,""))))))))</f>
        <v/>
      </c>
      <c r="AB43" s="776">
        <f>IF(J43="","",IF(OR(N43="",N43="PROBABILIDAD"),I43,IF(T43&lt;=50,I43,IF(AND(T43&lt;=75,I43&lt;5),I43+1,IF(AND(T43&lt;=75,I43=5),I43,IF(AND(T43&lt;=100,I43&lt;4),I43+2,IF(AND(T43&lt;=100,I43=4),I43+1,IF(AND(T43&lt;=100,I43=5),I43,""))))))))</f>
        <v/>
      </c>
      <c r="AC43" s="776">
        <f>IF(OR(AA43="",AB43=""),"",AA43*AB43)</f>
        <v/>
      </c>
      <c r="AD43" s="778">
        <f>IF(AC43="","",IF(AND(AA43=1,AB43=1),"BAJO",IF(AND(AA43=1,AB43=2),"BAJO",IF(AND(AA43=1,AB43=3),"MODERADO",IF(AND(AA43=1,AB43=4),"FAVORABLE",IF(AND(AA43=1,AB43=5),"FAVORABLE",IF(AND(AA43=2,AB43=1),"BAJO",IF(AND(AA43=2,AB43=2),"BAJO",IF(AND(AA43=2,AB43=3),"MODERADO",IF(AND(AA43=2,AB43=4),"FAVORABLE",IF(AND(AA43=2,AB43=5),"ALTO",IF(AND(AA43=3,AB43=1),"BAJO",IF(AND(AA43=3,AB43=2),"MODERADO",IF(AND(AA43=3,AB43=3),"FAVORABLE",IF(AND(AA43=3,AB43=4),"ALTO",IF(AND(AA43=3,AB43=5),"ALTO",IF(AND(AA43=4,AB43=1),"MODERADO",IF(AND(AA43=4,AB43=2),"FAVORABLE",IF(AND(AA43=4,AB43=3),"FAVORABLE",IF(AND(AA43=4,AB43=4),"ALTO",IF(AND(AA43=4,AB43=5),"ALTO",IF(AND(AA43=5,AB43=1),"FAVORABLE",IF(AND(AA43=5,AB43=2),"FAVORABLE",IF(AND(AA43=5,AB43=3),"ALTO",IF(AND(AA43=5,AB43=4),"ALTO",IF(AND(AA43=5,AB43=5),"ALTO",""))))))))))))))))))))))))))</f>
        <v/>
      </c>
      <c r="AE43" s="741" t="n"/>
      <c r="AF43" s="742" t="n"/>
      <c r="AG43" s="741" t="n"/>
      <c r="AH43" s="742" t="n"/>
      <c r="AI43" s="800" t="n"/>
      <c r="AJ43" s="801" t="n"/>
      <c r="AK43" s="800" t="n"/>
      <c r="AL43" s="801" t="n"/>
      <c r="AM43" s="741" t="n"/>
      <c r="AN43" s="742" t="n"/>
      <c r="AO43" s="741" t="n"/>
      <c r="AP43" s="742" t="n"/>
      <c r="AQ43" s="732" t="n"/>
    </row>
    <row r="44">
      <c r="A44" s="735">
        <f>IF(AND(AA44=1,AB44=1),1,IF(AND(AA44=1,AB44=2),2,IF(AND(AA44=1,AB44=3),3,IF(AND(AA44=1,AB44=4),4,IF(AND(AA44=1,AB44=5),5,IF(AND(AA44=2,AB44=1),6,IF(AND(AA44=2,AB44=2),7,IF(AND(AA44=2,AB44=3),8,IF(AND(AA44=2,AB44=4),9,IF(AND(AA44=2,AB44=5),10,IF(AND(AA44=3,AB44=1),11,IF(AND(AA44=3,AB44=2),12,IF(AND(AA44=3,AB44=3),13,IF(AND(AA44=3,AB44=4),14,IF(AND(AA44=3,AB44=5),15,IF(AND(AA44=4,AB44=1),16,IF(AND(AA44=4,AB44=2),17,IF(AND(AA44=4,AB44=3),18,IF(AND(AA44=4,AB44=4),19,IF(AND(AA44=4,AB44=5),20,IF(AND(AA44=5,AB44=1),21,IF(AND(AA44=5,AB44=2),22,IF(AND(AA44=5,AB44=3),23,IF(AND(AA44=5,AB44=4),24,IF(AND(AA44=5,AB44=5),25,"")))))))))))))))))))))))))</f>
        <v/>
      </c>
      <c r="B44" s="735">
        <f>IF(A44="","",(COUNTIF($A$10:A44,A44))/100)</f>
        <v/>
      </c>
      <c r="C44" s="735">
        <f>IFERROR(A44+B44,"")</f>
        <v/>
      </c>
      <c r="D44" s="776" t="n">
        <v>35</v>
      </c>
      <c r="E44" s="779" t="n"/>
      <c r="F44" s="779" t="n"/>
      <c r="G44" s="779" t="n"/>
      <c r="H44" s="776" t="n"/>
      <c r="I44" s="776" t="n"/>
      <c r="J44" s="776">
        <f>IF(OR(H44="",I44=""),"",H44*I44)</f>
        <v/>
      </c>
      <c r="K44" s="778">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779" t="n"/>
      <c r="M44" s="779" t="n"/>
      <c r="N44" s="779" t="n"/>
      <c r="O44" s="779" t="n"/>
      <c r="P44" s="779" t="n"/>
      <c r="Q44" s="779" t="n"/>
      <c r="R44" s="779" t="n"/>
      <c r="S44" s="779" t="n"/>
      <c r="T44" s="779">
        <f>IFERROR(SUM(O44:S44),"")</f>
        <v/>
      </c>
      <c r="U44" s="779" t="n"/>
      <c r="V44" s="779" t="n"/>
      <c r="W44" s="779" t="n"/>
      <c r="X44" s="779" t="n"/>
      <c r="Y44" s="779" t="n"/>
      <c r="Z44" s="779" t="n"/>
      <c r="AA44" s="776">
        <f>IF(J44="","",IF(OR(N44="",N44="IMPACTO"),H44,IF(T44&lt;=50,H44,IF(AND(T44&lt;=75,H44&lt;5),H44+1,IF(AND(T44&lt;=75,H44=5),H44,IF(AND(T44&lt;=100,H44&lt;4),H44+2,IF(AND(T44&lt;=100,H44=4),H44+1,IF(AND(T44&lt;=100,H44=5),H44,""))))))))</f>
        <v/>
      </c>
      <c r="AB44" s="776">
        <f>IF(J44="","",IF(OR(N44="",N44="PROBABILIDAD"),I44,IF(T44&lt;=50,I44,IF(AND(T44&lt;=75,I44&lt;5),I44+1,IF(AND(T44&lt;=75,I44=5),I44,IF(AND(T44&lt;=100,I44&lt;4),I44+2,IF(AND(T44&lt;=100,I44=4),I44+1,IF(AND(T44&lt;=100,I44=5),I44,""))))))))</f>
        <v/>
      </c>
      <c r="AC44" s="776">
        <f>IF(OR(AA44="",AB44=""),"",AA44*AB44)</f>
        <v/>
      </c>
      <c r="AD44" s="778">
        <f>IF(AC44="","",IF(AND(AA44=1,AB44=1),"BAJO",IF(AND(AA44=1,AB44=2),"BAJO",IF(AND(AA44=1,AB44=3),"MODERADO",IF(AND(AA44=1,AB44=4),"FAVORABLE",IF(AND(AA44=1,AB44=5),"FAVORABLE",IF(AND(AA44=2,AB44=1),"BAJO",IF(AND(AA44=2,AB44=2),"BAJO",IF(AND(AA44=2,AB44=3),"MODERADO",IF(AND(AA44=2,AB44=4),"FAVORABLE",IF(AND(AA44=2,AB44=5),"ALTO",IF(AND(AA44=3,AB44=1),"BAJO",IF(AND(AA44=3,AB44=2),"MODERADO",IF(AND(AA44=3,AB44=3),"FAVORABLE",IF(AND(AA44=3,AB44=4),"ALTO",IF(AND(AA44=3,AB44=5),"ALTO",IF(AND(AA44=4,AB44=1),"MODERADO",IF(AND(AA44=4,AB44=2),"FAVORABLE",IF(AND(AA44=4,AB44=3),"FAVORABLE",IF(AND(AA44=4,AB44=4),"ALTO",IF(AND(AA44=4,AB44=5),"ALTO",IF(AND(AA44=5,AB44=1),"FAVORABLE",IF(AND(AA44=5,AB44=2),"FAVORABLE",IF(AND(AA44=5,AB44=3),"ALTO",IF(AND(AA44=5,AB44=4),"ALTO",IF(AND(AA44=5,AB44=5),"ALTO",""))))))))))))))))))))))))))</f>
        <v/>
      </c>
      <c r="AE44" s="741" t="n"/>
      <c r="AF44" s="742" t="n"/>
      <c r="AG44" s="741" t="n"/>
      <c r="AH44" s="742" t="n"/>
      <c r="AI44" s="800" t="n"/>
      <c r="AJ44" s="801" t="n"/>
      <c r="AK44" s="800" t="n"/>
      <c r="AL44" s="801" t="n"/>
      <c r="AM44" s="741" t="n"/>
      <c r="AN44" s="742" t="n"/>
      <c r="AO44" s="741" t="n"/>
      <c r="AP44" s="742" t="n"/>
      <c r="AQ44" s="732" t="n"/>
    </row>
    <row r="45">
      <c r="A45" s="735">
        <f>IF(AND(AA45=1,AB45=1),1,IF(AND(AA45=1,AB45=2),2,IF(AND(AA45=1,AB45=3),3,IF(AND(AA45=1,AB45=4),4,IF(AND(AA45=1,AB45=5),5,IF(AND(AA45=2,AB45=1),6,IF(AND(AA45=2,AB45=2),7,IF(AND(AA45=2,AB45=3),8,IF(AND(AA45=2,AB45=4),9,IF(AND(AA45=2,AB45=5),10,IF(AND(AA45=3,AB45=1),11,IF(AND(AA45=3,AB45=2),12,IF(AND(AA45=3,AB45=3),13,IF(AND(AA45=3,AB45=4),14,IF(AND(AA45=3,AB45=5),15,IF(AND(AA45=4,AB45=1),16,IF(AND(AA45=4,AB45=2),17,IF(AND(AA45=4,AB45=3),18,IF(AND(AA45=4,AB45=4),19,IF(AND(AA45=4,AB45=5),20,IF(AND(AA45=5,AB45=1),21,IF(AND(AA45=5,AB45=2),22,IF(AND(AA45=5,AB45=3),23,IF(AND(AA45=5,AB45=4),24,IF(AND(AA45=5,AB45=5),25,"")))))))))))))))))))))))))</f>
        <v/>
      </c>
      <c r="B45" s="735">
        <f>IF(A45="","",(COUNTIF($A$10:A45,A45))/100)</f>
        <v/>
      </c>
      <c r="C45" s="735">
        <f>IFERROR(A45+B45,"")</f>
        <v/>
      </c>
      <c r="D45" s="776" t="n">
        <v>36</v>
      </c>
      <c r="E45" s="779" t="n"/>
      <c r="F45" s="779" t="n"/>
      <c r="G45" s="779" t="n"/>
      <c r="H45" s="776" t="n"/>
      <c r="I45" s="776" t="n"/>
      <c r="J45" s="776">
        <f>IF(OR(H45="",I45=""),"",H45*I45)</f>
        <v/>
      </c>
      <c r="K45" s="778">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779" t="n"/>
      <c r="M45" s="779" t="n"/>
      <c r="N45" s="779" t="n"/>
      <c r="O45" s="779" t="n"/>
      <c r="P45" s="779" t="n"/>
      <c r="Q45" s="779" t="n"/>
      <c r="R45" s="779" t="n"/>
      <c r="S45" s="779" t="n"/>
      <c r="T45" s="779">
        <f>IFERROR(SUM(O45:S45),"")</f>
        <v/>
      </c>
      <c r="U45" s="779" t="n"/>
      <c r="V45" s="779" t="n"/>
      <c r="W45" s="779" t="n"/>
      <c r="X45" s="779" t="n"/>
      <c r="Y45" s="779" t="n"/>
      <c r="Z45" s="779" t="n"/>
      <c r="AA45" s="776">
        <f>IF(J45="","",IF(OR(N45="",N45="IMPACTO"),H45,IF(T45&lt;=50,H45,IF(AND(T45&lt;=75,H45&lt;5),H45+1,IF(AND(T45&lt;=75,H45=5),H45,IF(AND(T45&lt;=100,H45&lt;4),H45+2,IF(AND(T45&lt;=100,H45=4),H45+1,IF(AND(T45&lt;=100,H45=5),H45,""))))))))</f>
        <v/>
      </c>
      <c r="AB45" s="776">
        <f>IF(J45="","",IF(OR(N45="",N45="PROBABILIDAD"),I45,IF(T45&lt;=50,I45,IF(AND(T45&lt;=75,I45&lt;5),I45+1,IF(AND(T45&lt;=75,I45=5),I45,IF(AND(T45&lt;=100,I45&lt;4),I45+2,IF(AND(T45&lt;=100,I45=4),I45+1,IF(AND(T45&lt;=100,I45=5),I45,""))))))))</f>
        <v/>
      </c>
      <c r="AC45" s="776">
        <f>IF(OR(AA45="",AB45=""),"",AA45*AB45)</f>
        <v/>
      </c>
      <c r="AD45" s="778">
        <f>IF(AC45="","",IF(AND(AA45=1,AB45=1),"BAJO",IF(AND(AA45=1,AB45=2),"BAJO",IF(AND(AA45=1,AB45=3),"MODERADO",IF(AND(AA45=1,AB45=4),"FAVORABLE",IF(AND(AA45=1,AB45=5),"FAVORABLE",IF(AND(AA45=2,AB45=1),"BAJO",IF(AND(AA45=2,AB45=2),"BAJO",IF(AND(AA45=2,AB45=3),"MODERADO",IF(AND(AA45=2,AB45=4),"FAVORABLE",IF(AND(AA45=2,AB45=5),"ALTO",IF(AND(AA45=3,AB45=1),"BAJO",IF(AND(AA45=3,AB45=2),"MODERADO",IF(AND(AA45=3,AB45=3),"FAVORABLE",IF(AND(AA45=3,AB45=4),"ALTO",IF(AND(AA45=3,AB45=5),"ALTO",IF(AND(AA45=4,AB45=1),"MODERADO",IF(AND(AA45=4,AB45=2),"FAVORABLE",IF(AND(AA45=4,AB45=3),"FAVORABLE",IF(AND(AA45=4,AB45=4),"ALTO",IF(AND(AA45=4,AB45=5),"ALTO",IF(AND(AA45=5,AB45=1),"FAVORABLE",IF(AND(AA45=5,AB45=2),"FAVORABLE",IF(AND(AA45=5,AB45=3),"ALTO",IF(AND(AA45=5,AB45=4),"ALTO",IF(AND(AA45=5,AB45=5),"ALTO",""))))))))))))))))))))))))))</f>
        <v/>
      </c>
      <c r="AE45" s="741" t="n"/>
      <c r="AF45" s="742" t="n"/>
      <c r="AG45" s="741" t="n"/>
      <c r="AH45" s="742" t="n"/>
      <c r="AI45" s="800" t="n"/>
      <c r="AJ45" s="801" t="n"/>
      <c r="AK45" s="800" t="n"/>
      <c r="AL45" s="801" t="n"/>
      <c r="AM45" s="741" t="n"/>
      <c r="AN45" s="742" t="n"/>
      <c r="AO45" s="741" t="n"/>
      <c r="AP45" s="742" t="n"/>
      <c r="AQ45" s="732" t="n"/>
    </row>
    <row r="46">
      <c r="A46" s="735">
        <f>IF(AND(AA46=1,AB46=1),1,IF(AND(AA46=1,AB46=2),2,IF(AND(AA46=1,AB46=3),3,IF(AND(AA46=1,AB46=4),4,IF(AND(AA46=1,AB46=5),5,IF(AND(AA46=2,AB46=1),6,IF(AND(AA46=2,AB46=2),7,IF(AND(AA46=2,AB46=3),8,IF(AND(AA46=2,AB46=4),9,IF(AND(AA46=2,AB46=5),10,IF(AND(AA46=3,AB46=1),11,IF(AND(AA46=3,AB46=2),12,IF(AND(AA46=3,AB46=3),13,IF(AND(AA46=3,AB46=4),14,IF(AND(AA46=3,AB46=5),15,IF(AND(AA46=4,AB46=1),16,IF(AND(AA46=4,AB46=2),17,IF(AND(AA46=4,AB46=3),18,IF(AND(AA46=4,AB46=4),19,IF(AND(AA46=4,AB46=5),20,IF(AND(AA46=5,AB46=1),21,IF(AND(AA46=5,AB46=2),22,IF(AND(AA46=5,AB46=3),23,IF(AND(AA46=5,AB46=4),24,IF(AND(AA46=5,AB46=5),25,"")))))))))))))))))))))))))</f>
        <v/>
      </c>
      <c r="B46" s="735">
        <f>IF(A46="","",(COUNTIF($A$10:A46,A46))/100)</f>
        <v/>
      </c>
      <c r="C46" s="735">
        <f>IFERROR(A46+B46,"")</f>
        <v/>
      </c>
      <c r="D46" s="776" t="n">
        <v>37</v>
      </c>
      <c r="E46" s="779" t="n"/>
      <c r="F46" s="779" t="n"/>
      <c r="G46" s="779" t="n"/>
      <c r="H46" s="776" t="n"/>
      <c r="I46" s="776" t="n"/>
      <c r="J46" s="776">
        <f>IF(OR(H46="",I46=""),"",H46*I46)</f>
        <v/>
      </c>
      <c r="K46" s="778">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779" t="n"/>
      <c r="M46" s="779" t="n"/>
      <c r="N46" s="779" t="n"/>
      <c r="O46" s="779" t="n"/>
      <c r="P46" s="779" t="n"/>
      <c r="Q46" s="779" t="n"/>
      <c r="R46" s="779" t="n"/>
      <c r="S46" s="779" t="n"/>
      <c r="T46" s="779">
        <f>IFERROR(SUM(O46:S46),"")</f>
        <v/>
      </c>
      <c r="U46" s="779" t="n"/>
      <c r="V46" s="779" t="n"/>
      <c r="W46" s="779" t="n"/>
      <c r="X46" s="779" t="n"/>
      <c r="Y46" s="779" t="n"/>
      <c r="Z46" s="779" t="n"/>
      <c r="AA46" s="776">
        <f>IF(J46="","",IF(OR(N46="",N46="IMPACTO"),H46,IF(T46&lt;=50,H46,IF(AND(T46&lt;=75,H46&lt;5),H46+1,IF(AND(T46&lt;=75,H46=5),H46,IF(AND(T46&lt;=100,H46&lt;4),H46+2,IF(AND(T46&lt;=100,H46=4),H46+1,IF(AND(T46&lt;=100,H46=5),H46,""))))))))</f>
        <v/>
      </c>
      <c r="AB46" s="776">
        <f>IF(J46="","",IF(OR(N46="",N46="PROBABILIDAD"),I46,IF(T46&lt;=50,I46,IF(AND(T46&lt;=75,I46&lt;5),I46+1,IF(AND(T46&lt;=75,I46=5),I46,IF(AND(T46&lt;=100,I46&lt;4),I46+2,IF(AND(T46&lt;=100,I46=4),I46+1,IF(AND(T46&lt;=100,I46=5),I46,""))))))))</f>
        <v/>
      </c>
      <c r="AC46" s="776">
        <f>IF(OR(AA46="",AB46=""),"",AA46*AB46)</f>
        <v/>
      </c>
      <c r="AD46" s="778">
        <f>IF(AC46="","",IF(AND(AA46=1,AB46=1),"BAJO",IF(AND(AA46=1,AB46=2),"BAJO",IF(AND(AA46=1,AB46=3),"MODERADO",IF(AND(AA46=1,AB46=4),"FAVORABLE",IF(AND(AA46=1,AB46=5),"FAVORABLE",IF(AND(AA46=2,AB46=1),"BAJO",IF(AND(AA46=2,AB46=2),"BAJO",IF(AND(AA46=2,AB46=3),"MODERADO",IF(AND(AA46=2,AB46=4),"FAVORABLE",IF(AND(AA46=2,AB46=5),"ALTO",IF(AND(AA46=3,AB46=1),"BAJO",IF(AND(AA46=3,AB46=2),"MODERADO",IF(AND(AA46=3,AB46=3),"FAVORABLE",IF(AND(AA46=3,AB46=4),"ALTO",IF(AND(AA46=3,AB46=5),"ALTO",IF(AND(AA46=4,AB46=1),"MODERADO",IF(AND(AA46=4,AB46=2),"FAVORABLE",IF(AND(AA46=4,AB46=3),"FAVORABLE",IF(AND(AA46=4,AB46=4),"ALTO",IF(AND(AA46=4,AB46=5),"ALTO",IF(AND(AA46=5,AB46=1),"FAVORABLE",IF(AND(AA46=5,AB46=2),"FAVORABLE",IF(AND(AA46=5,AB46=3),"ALTO",IF(AND(AA46=5,AB46=4),"ALTO",IF(AND(AA46=5,AB46=5),"ALTO",""))))))))))))))))))))))))))</f>
        <v/>
      </c>
      <c r="AE46" s="741" t="n"/>
      <c r="AF46" s="742" t="n"/>
      <c r="AG46" s="741" t="n"/>
      <c r="AH46" s="742" t="n"/>
      <c r="AI46" s="800" t="n"/>
      <c r="AJ46" s="801" t="n"/>
      <c r="AK46" s="800" t="n"/>
      <c r="AL46" s="801" t="n"/>
      <c r="AM46" s="741" t="n"/>
      <c r="AN46" s="742" t="n"/>
      <c r="AO46" s="741" t="n"/>
      <c r="AP46" s="742" t="n"/>
      <c r="AQ46" s="732" t="n"/>
    </row>
    <row r="47">
      <c r="A47" s="735">
        <f>IF(AND(AA47=1,AB47=1),1,IF(AND(AA47=1,AB47=2),2,IF(AND(AA47=1,AB47=3),3,IF(AND(AA47=1,AB47=4),4,IF(AND(AA47=1,AB47=5),5,IF(AND(AA47=2,AB47=1),6,IF(AND(AA47=2,AB47=2),7,IF(AND(AA47=2,AB47=3),8,IF(AND(AA47=2,AB47=4),9,IF(AND(AA47=2,AB47=5),10,IF(AND(AA47=3,AB47=1),11,IF(AND(AA47=3,AB47=2),12,IF(AND(AA47=3,AB47=3),13,IF(AND(AA47=3,AB47=4),14,IF(AND(AA47=3,AB47=5),15,IF(AND(AA47=4,AB47=1),16,IF(AND(AA47=4,AB47=2),17,IF(AND(AA47=4,AB47=3),18,IF(AND(AA47=4,AB47=4),19,IF(AND(AA47=4,AB47=5),20,IF(AND(AA47=5,AB47=1),21,IF(AND(AA47=5,AB47=2),22,IF(AND(AA47=5,AB47=3),23,IF(AND(AA47=5,AB47=4),24,IF(AND(AA47=5,AB47=5),25,"")))))))))))))))))))))))))</f>
        <v/>
      </c>
      <c r="B47" s="735">
        <f>IF(A47="","",(COUNTIF($A$10:A47,A47))/100)</f>
        <v/>
      </c>
      <c r="C47" s="735">
        <f>IFERROR(A47+B47,"")</f>
        <v/>
      </c>
      <c r="D47" s="776" t="n">
        <v>38</v>
      </c>
      <c r="E47" s="779" t="n"/>
      <c r="F47" s="779" t="n"/>
      <c r="G47" s="779" t="n"/>
      <c r="H47" s="776" t="n"/>
      <c r="I47" s="776" t="n"/>
      <c r="J47" s="776">
        <f>IF(OR(H47="",I47=""),"",H47*I47)</f>
        <v/>
      </c>
      <c r="K47" s="778">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779" t="n"/>
      <c r="M47" s="779" t="n"/>
      <c r="N47" s="779" t="n"/>
      <c r="O47" s="779" t="n"/>
      <c r="P47" s="779" t="n"/>
      <c r="Q47" s="779" t="n"/>
      <c r="R47" s="779" t="n"/>
      <c r="S47" s="779" t="n"/>
      <c r="T47" s="779">
        <f>IFERROR(SUM(O47:S47),"")</f>
        <v/>
      </c>
      <c r="U47" s="779" t="n"/>
      <c r="V47" s="779" t="n"/>
      <c r="W47" s="779" t="n"/>
      <c r="X47" s="779" t="n"/>
      <c r="Y47" s="779" t="n"/>
      <c r="Z47" s="779" t="n"/>
      <c r="AA47" s="776">
        <f>IF(J47="","",IF(OR(N47="",N47="IMPACTO"),H47,IF(T47&lt;=50,H47,IF(AND(T47&lt;=75,H47&lt;5),H47+1,IF(AND(T47&lt;=75,H47=5),H47,IF(AND(T47&lt;=100,H47&lt;4),H47+2,IF(AND(T47&lt;=100,H47=4),H47+1,IF(AND(T47&lt;=100,H47=5),H47,""))))))))</f>
        <v/>
      </c>
      <c r="AB47" s="776">
        <f>IF(J47="","",IF(OR(N47="",N47="PROBABILIDAD"),I47,IF(T47&lt;=50,I47,IF(AND(T47&lt;=75,I47&lt;5),I47+1,IF(AND(T47&lt;=75,I47=5),I47,IF(AND(T47&lt;=100,I47&lt;4),I47+2,IF(AND(T47&lt;=100,I47=4),I47+1,IF(AND(T47&lt;=100,I47=5),I47,""))))))))</f>
        <v/>
      </c>
      <c r="AC47" s="776">
        <f>IF(OR(AA47="",AB47=""),"",AA47*AB47)</f>
        <v/>
      </c>
      <c r="AD47" s="778">
        <f>IF(AC47="","",IF(AND(AA47=1,AB47=1),"BAJO",IF(AND(AA47=1,AB47=2),"BAJO",IF(AND(AA47=1,AB47=3),"MODERADO",IF(AND(AA47=1,AB47=4),"FAVORABLE",IF(AND(AA47=1,AB47=5),"FAVORABLE",IF(AND(AA47=2,AB47=1),"BAJO",IF(AND(AA47=2,AB47=2),"BAJO",IF(AND(AA47=2,AB47=3),"MODERADO",IF(AND(AA47=2,AB47=4),"FAVORABLE",IF(AND(AA47=2,AB47=5),"ALTO",IF(AND(AA47=3,AB47=1),"BAJO",IF(AND(AA47=3,AB47=2),"MODERADO",IF(AND(AA47=3,AB47=3),"FAVORABLE",IF(AND(AA47=3,AB47=4),"ALTO",IF(AND(AA47=3,AB47=5),"ALTO",IF(AND(AA47=4,AB47=1),"MODERADO",IF(AND(AA47=4,AB47=2),"FAVORABLE",IF(AND(AA47=4,AB47=3),"FAVORABLE",IF(AND(AA47=4,AB47=4),"ALTO",IF(AND(AA47=4,AB47=5),"ALTO",IF(AND(AA47=5,AB47=1),"FAVORABLE",IF(AND(AA47=5,AB47=2),"FAVORABLE",IF(AND(AA47=5,AB47=3),"ALTO",IF(AND(AA47=5,AB47=4),"ALTO",IF(AND(AA47=5,AB47=5),"ALTO",""))))))))))))))))))))))))))</f>
        <v/>
      </c>
      <c r="AE47" s="741" t="n"/>
      <c r="AF47" s="742" t="n"/>
      <c r="AG47" s="741" t="n"/>
      <c r="AH47" s="742" t="n"/>
      <c r="AI47" s="800" t="n"/>
      <c r="AJ47" s="801" t="n"/>
      <c r="AK47" s="800" t="n"/>
      <c r="AL47" s="801" t="n"/>
      <c r="AM47" s="741" t="n"/>
      <c r="AN47" s="742" t="n"/>
      <c r="AO47" s="741" t="n"/>
      <c r="AP47" s="742" t="n"/>
      <c r="AQ47" s="732" t="n"/>
    </row>
    <row r="48">
      <c r="A48" s="735">
        <f>IF(AND(AA48=1,AB48=1),1,IF(AND(AA48=1,AB48=2),2,IF(AND(AA48=1,AB48=3),3,IF(AND(AA48=1,AB48=4),4,IF(AND(AA48=1,AB48=5),5,IF(AND(AA48=2,AB48=1),6,IF(AND(AA48=2,AB48=2),7,IF(AND(AA48=2,AB48=3),8,IF(AND(AA48=2,AB48=4),9,IF(AND(AA48=2,AB48=5),10,IF(AND(AA48=3,AB48=1),11,IF(AND(AA48=3,AB48=2),12,IF(AND(AA48=3,AB48=3),13,IF(AND(AA48=3,AB48=4),14,IF(AND(AA48=3,AB48=5),15,IF(AND(AA48=4,AB48=1),16,IF(AND(AA48=4,AB48=2),17,IF(AND(AA48=4,AB48=3),18,IF(AND(AA48=4,AB48=4),19,IF(AND(AA48=4,AB48=5),20,IF(AND(AA48=5,AB48=1),21,IF(AND(AA48=5,AB48=2),22,IF(AND(AA48=5,AB48=3),23,IF(AND(AA48=5,AB48=4),24,IF(AND(AA48=5,AB48=5),25,"")))))))))))))))))))))))))</f>
        <v/>
      </c>
      <c r="B48" s="735">
        <f>IF(A48="","",(COUNTIF($A$10:A48,A48))/100)</f>
        <v/>
      </c>
      <c r="C48" s="735">
        <f>IFERROR(A48+B48,"")</f>
        <v/>
      </c>
      <c r="D48" s="776" t="n">
        <v>39</v>
      </c>
      <c r="E48" s="779" t="n"/>
      <c r="F48" s="779" t="n"/>
      <c r="G48" s="779" t="n"/>
      <c r="H48" s="776" t="n"/>
      <c r="I48" s="776" t="n"/>
      <c r="J48" s="776">
        <f>IF(OR(H48="",I48=""),"",H48*I48)</f>
        <v/>
      </c>
      <c r="K48" s="778">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779" t="n"/>
      <c r="M48" s="779" t="n"/>
      <c r="N48" s="779" t="n"/>
      <c r="O48" s="779" t="n"/>
      <c r="P48" s="779" t="n"/>
      <c r="Q48" s="779" t="n"/>
      <c r="R48" s="779" t="n"/>
      <c r="S48" s="779" t="n"/>
      <c r="T48" s="779">
        <f>IFERROR(SUM(O48:S48),"")</f>
        <v/>
      </c>
      <c r="U48" s="779" t="n"/>
      <c r="V48" s="779" t="n"/>
      <c r="W48" s="779" t="n"/>
      <c r="X48" s="779" t="n"/>
      <c r="Y48" s="779" t="n"/>
      <c r="Z48" s="779" t="n"/>
      <c r="AA48" s="776">
        <f>IF(J48="","",IF(OR(N48="",N48="IMPACTO"),H48,IF(T48&lt;=50,H48,IF(AND(T48&lt;=75,H48&lt;5),H48+1,IF(AND(T48&lt;=75,H48=5),H48,IF(AND(T48&lt;=100,H48&lt;4),H48+2,IF(AND(T48&lt;=100,H48=4),H48+1,IF(AND(T48&lt;=100,H48=5),H48,""))))))))</f>
        <v/>
      </c>
      <c r="AB48" s="776">
        <f>IF(J48="","",IF(OR(N48="",N48="PROBABILIDAD"),I48,IF(T48&lt;=50,I48,IF(AND(T48&lt;=75,I48&lt;5),I48+1,IF(AND(T48&lt;=75,I48=5),I48,IF(AND(T48&lt;=100,I48&lt;4),I48+2,IF(AND(T48&lt;=100,I48=4),I48+1,IF(AND(T48&lt;=100,I48=5),I48,""))))))))</f>
        <v/>
      </c>
      <c r="AC48" s="776">
        <f>IF(OR(AA48="",AB48=""),"",AA48*AB48)</f>
        <v/>
      </c>
      <c r="AD48" s="778">
        <f>IF(AC48="","",IF(AND(AA48=1,AB48=1),"BAJO",IF(AND(AA48=1,AB48=2),"BAJO",IF(AND(AA48=1,AB48=3),"MODERADO",IF(AND(AA48=1,AB48=4),"FAVORABLE",IF(AND(AA48=1,AB48=5),"FAVORABLE",IF(AND(AA48=2,AB48=1),"BAJO",IF(AND(AA48=2,AB48=2),"BAJO",IF(AND(AA48=2,AB48=3),"MODERADO",IF(AND(AA48=2,AB48=4),"FAVORABLE",IF(AND(AA48=2,AB48=5),"ALTO",IF(AND(AA48=3,AB48=1),"BAJO",IF(AND(AA48=3,AB48=2),"MODERADO",IF(AND(AA48=3,AB48=3),"FAVORABLE",IF(AND(AA48=3,AB48=4),"ALTO",IF(AND(AA48=3,AB48=5),"ALTO",IF(AND(AA48=4,AB48=1),"MODERADO",IF(AND(AA48=4,AB48=2),"FAVORABLE",IF(AND(AA48=4,AB48=3),"FAVORABLE",IF(AND(AA48=4,AB48=4),"ALTO",IF(AND(AA48=4,AB48=5),"ALTO",IF(AND(AA48=5,AB48=1),"FAVORABLE",IF(AND(AA48=5,AB48=2),"FAVORABLE",IF(AND(AA48=5,AB48=3),"ALTO",IF(AND(AA48=5,AB48=4),"ALTO",IF(AND(AA48=5,AB48=5),"ALTO",""))))))))))))))))))))))))))</f>
        <v/>
      </c>
      <c r="AE48" s="741" t="n"/>
      <c r="AF48" s="742" t="n"/>
      <c r="AG48" s="741" t="n"/>
      <c r="AH48" s="742" t="n"/>
      <c r="AI48" s="800" t="n"/>
      <c r="AJ48" s="801" t="n"/>
      <c r="AK48" s="800" t="n"/>
      <c r="AL48" s="801" t="n"/>
      <c r="AM48" s="741" t="n"/>
      <c r="AN48" s="742" t="n"/>
      <c r="AO48" s="741" t="n"/>
      <c r="AP48" s="742" t="n"/>
      <c r="AQ48" s="732" t="n"/>
    </row>
    <row r="49">
      <c r="A49" s="735">
        <f>IF(AND(AA49=1,AB49=1),1,IF(AND(AA49=1,AB49=2),2,IF(AND(AA49=1,AB49=3),3,IF(AND(AA49=1,AB49=4),4,IF(AND(AA49=1,AB49=5),5,IF(AND(AA49=2,AB49=1),6,IF(AND(AA49=2,AB49=2),7,IF(AND(AA49=2,AB49=3),8,IF(AND(AA49=2,AB49=4),9,IF(AND(AA49=2,AB49=5),10,IF(AND(AA49=3,AB49=1),11,IF(AND(AA49=3,AB49=2),12,IF(AND(AA49=3,AB49=3),13,IF(AND(AA49=3,AB49=4),14,IF(AND(AA49=3,AB49=5),15,IF(AND(AA49=4,AB49=1),16,IF(AND(AA49=4,AB49=2),17,IF(AND(AA49=4,AB49=3),18,IF(AND(AA49=4,AB49=4),19,IF(AND(AA49=4,AB49=5),20,IF(AND(AA49=5,AB49=1),21,IF(AND(AA49=5,AB49=2),22,IF(AND(AA49=5,AB49=3),23,IF(AND(AA49=5,AB49=4),24,IF(AND(AA49=5,AB49=5),25,"")))))))))))))))))))))))))</f>
        <v/>
      </c>
      <c r="B49" s="735">
        <f>IF(A49="","",(COUNTIF($A$10:A49,A49))/100)</f>
        <v/>
      </c>
      <c r="C49" s="735">
        <f>IFERROR(A49+B49,"")</f>
        <v/>
      </c>
      <c r="D49" s="776" t="n">
        <v>40</v>
      </c>
      <c r="E49" s="779" t="n"/>
      <c r="F49" s="779" t="n"/>
      <c r="G49" s="779" t="n"/>
      <c r="H49" s="776" t="n"/>
      <c r="I49" s="776" t="n"/>
      <c r="J49" s="776">
        <f>IF(OR(H49="",I49=""),"",H49*I49)</f>
        <v/>
      </c>
      <c r="K49" s="778">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779" t="n"/>
      <c r="M49" s="779" t="n"/>
      <c r="N49" s="779" t="n"/>
      <c r="O49" s="779" t="n"/>
      <c r="P49" s="779" t="n"/>
      <c r="Q49" s="779" t="n"/>
      <c r="R49" s="779" t="n"/>
      <c r="S49" s="779" t="n"/>
      <c r="T49" s="779">
        <f>IFERROR(SUM(O49:S49),"")</f>
        <v/>
      </c>
      <c r="U49" s="779" t="n"/>
      <c r="V49" s="779" t="n"/>
      <c r="W49" s="779" t="n"/>
      <c r="X49" s="779" t="n"/>
      <c r="Y49" s="779" t="n"/>
      <c r="Z49" s="779" t="n"/>
      <c r="AA49" s="776">
        <f>IF(J49="","",IF(OR(N49="",N49="IMPACTO"),H49,IF(T49&lt;=50,H49,IF(AND(T49&lt;=75,H49&lt;5),H49+1,IF(AND(T49&lt;=75,H49=5),H49,IF(AND(T49&lt;=100,H49&lt;4),H49+2,IF(AND(T49&lt;=100,H49=4),H49+1,IF(AND(T49&lt;=100,H49=5),H49,""))))))))</f>
        <v/>
      </c>
      <c r="AB49" s="776">
        <f>IF(J49="","",IF(OR(N49="",N49="PROBABILIDAD"),I49,IF(T49&lt;=50,I49,IF(AND(T49&lt;=75,I49&lt;5),I49+1,IF(AND(T49&lt;=75,I49=5),I49,IF(AND(T49&lt;=100,I49&lt;4),I49+2,IF(AND(T49&lt;=100,I49=4),I49+1,IF(AND(T49&lt;=100,I49=5),I49,""))))))))</f>
        <v/>
      </c>
      <c r="AC49" s="776">
        <f>IF(OR(AA49="",AB49=""),"",AA49*AB49)</f>
        <v/>
      </c>
      <c r="AD49" s="778">
        <f>IF(AC49="","",IF(AND(AA49=1,AB49=1),"BAJO",IF(AND(AA49=1,AB49=2),"BAJO",IF(AND(AA49=1,AB49=3),"MODERADO",IF(AND(AA49=1,AB49=4),"FAVORABLE",IF(AND(AA49=1,AB49=5),"FAVORABLE",IF(AND(AA49=2,AB49=1),"BAJO",IF(AND(AA49=2,AB49=2),"BAJO",IF(AND(AA49=2,AB49=3),"MODERADO",IF(AND(AA49=2,AB49=4),"FAVORABLE",IF(AND(AA49=2,AB49=5),"ALTO",IF(AND(AA49=3,AB49=1),"BAJO",IF(AND(AA49=3,AB49=2),"MODERADO",IF(AND(AA49=3,AB49=3),"FAVORABLE",IF(AND(AA49=3,AB49=4),"ALTO",IF(AND(AA49=3,AB49=5),"ALTO",IF(AND(AA49=4,AB49=1),"MODERADO",IF(AND(AA49=4,AB49=2),"FAVORABLE",IF(AND(AA49=4,AB49=3),"FAVORABLE",IF(AND(AA49=4,AB49=4),"ALTO",IF(AND(AA49=4,AB49=5),"ALTO",IF(AND(AA49=5,AB49=1),"FAVORABLE",IF(AND(AA49=5,AB49=2),"FAVORABLE",IF(AND(AA49=5,AB49=3),"ALTO",IF(AND(AA49=5,AB49=4),"ALTO",IF(AND(AA49=5,AB49=5),"ALTO",""))))))))))))))))))))))))))</f>
        <v/>
      </c>
      <c r="AE49" s="741" t="n"/>
      <c r="AF49" s="742" t="n"/>
      <c r="AG49" s="741" t="n"/>
      <c r="AH49" s="742" t="n"/>
      <c r="AI49" s="800" t="n"/>
      <c r="AJ49" s="801" t="n"/>
      <c r="AK49" s="800" t="n"/>
      <c r="AL49" s="801" t="n"/>
      <c r="AM49" s="741" t="n"/>
      <c r="AN49" s="742" t="n"/>
      <c r="AO49" s="741" t="n"/>
      <c r="AP49" s="742" t="n"/>
      <c r="AQ49" s="732" t="n"/>
    </row>
    <row r="50">
      <c r="A50" s="735">
        <f>IF(AND(AA50=1,AB50=1),1,IF(AND(AA50=1,AB50=2),2,IF(AND(AA50=1,AB50=3),3,IF(AND(AA50=1,AB50=4),4,IF(AND(AA50=1,AB50=5),5,IF(AND(AA50=2,AB50=1),6,IF(AND(AA50=2,AB50=2),7,IF(AND(AA50=2,AB50=3),8,IF(AND(AA50=2,AB50=4),9,IF(AND(AA50=2,AB50=5),10,IF(AND(AA50=3,AB50=1),11,IF(AND(AA50=3,AB50=2),12,IF(AND(AA50=3,AB50=3),13,IF(AND(AA50=3,AB50=4),14,IF(AND(AA50=3,AB50=5),15,IF(AND(AA50=4,AB50=1),16,IF(AND(AA50=4,AB50=2),17,IF(AND(AA50=4,AB50=3),18,IF(AND(AA50=4,AB50=4),19,IF(AND(AA50=4,AB50=5),20,IF(AND(AA50=5,AB50=1),21,IF(AND(AA50=5,AB50=2),22,IF(AND(AA50=5,AB50=3),23,IF(AND(AA50=5,AB50=4),24,IF(AND(AA50=5,AB50=5),25,"")))))))))))))))))))))))))</f>
        <v/>
      </c>
      <c r="B50" s="735">
        <f>IF(A50="","",(COUNTIF($A$10:A50,A50))/100)</f>
        <v/>
      </c>
      <c r="C50" s="735">
        <f>IFERROR(A50+B50,"")</f>
        <v/>
      </c>
      <c r="D50" s="776" t="n">
        <v>41</v>
      </c>
      <c r="E50" s="779" t="n"/>
      <c r="F50" s="779" t="n"/>
      <c r="G50" s="779" t="n"/>
      <c r="H50" s="776" t="n"/>
      <c r="I50" s="776" t="n"/>
      <c r="J50" s="776">
        <f>IF(OR(H50="",I50=""),"",H50*I50)</f>
        <v/>
      </c>
      <c r="K50" s="778">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779" t="n"/>
      <c r="M50" s="779" t="n"/>
      <c r="N50" s="779" t="n"/>
      <c r="O50" s="779" t="n"/>
      <c r="P50" s="779" t="n"/>
      <c r="Q50" s="779" t="n"/>
      <c r="R50" s="779" t="n"/>
      <c r="S50" s="779" t="n"/>
      <c r="T50" s="779">
        <f>IFERROR(SUM(O50:S50),"")</f>
        <v/>
      </c>
      <c r="U50" s="779" t="n"/>
      <c r="V50" s="779" t="n"/>
      <c r="W50" s="779" t="n"/>
      <c r="X50" s="779" t="n"/>
      <c r="Y50" s="779" t="n"/>
      <c r="Z50" s="779" t="n"/>
      <c r="AA50" s="776">
        <f>IF(J50="","",IF(OR(N50="",N50="IMPACTO"),H50,IF(T50&lt;=50,H50,IF(AND(T50&lt;=75,H50&lt;5),H50+1,IF(AND(T50&lt;=75,H50=5),H50,IF(AND(T50&lt;=100,H50&lt;4),H50+2,IF(AND(T50&lt;=100,H50=4),H50+1,IF(AND(T50&lt;=100,H50=5),H50,""))))))))</f>
        <v/>
      </c>
      <c r="AB50" s="776">
        <f>IF(J50="","",IF(OR(N50="",N50="PROBABILIDAD"),I50,IF(T50&lt;=50,I50,IF(AND(T50&lt;=75,I50&lt;5),I50+1,IF(AND(T50&lt;=75,I50=5),I50,IF(AND(T50&lt;=100,I50&lt;4),I50+2,IF(AND(T50&lt;=100,I50=4),I50+1,IF(AND(T50&lt;=100,I50=5),I50,""))))))))</f>
        <v/>
      </c>
      <c r="AC50" s="776">
        <f>IF(OR(AA50="",AB50=""),"",AA50*AB50)</f>
        <v/>
      </c>
      <c r="AD50" s="778">
        <f>IF(AC50="","",IF(AND(AA50=1,AB50=1),"BAJO",IF(AND(AA50=1,AB50=2),"BAJO",IF(AND(AA50=1,AB50=3),"MODERADO",IF(AND(AA50=1,AB50=4),"FAVORABLE",IF(AND(AA50=1,AB50=5),"FAVORABLE",IF(AND(AA50=2,AB50=1),"BAJO",IF(AND(AA50=2,AB50=2),"BAJO",IF(AND(AA50=2,AB50=3),"MODERADO",IF(AND(AA50=2,AB50=4),"FAVORABLE",IF(AND(AA50=2,AB50=5),"ALTO",IF(AND(AA50=3,AB50=1),"BAJO",IF(AND(AA50=3,AB50=2),"MODERADO",IF(AND(AA50=3,AB50=3),"FAVORABLE",IF(AND(AA50=3,AB50=4),"ALTO",IF(AND(AA50=3,AB50=5),"ALTO",IF(AND(AA50=4,AB50=1),"MODERADO",IF(AND(AA50=4,AB50=2),"FAVORABLE",IF(AND(AA50=4,AB50=3),"FAVORABLE",IF(AND(AA50=4,AB50=4),"ALTO",IF(AND(AA50=4,AB50=5),"ALTO",IF(AND(AA50=5,AB50=1),"FAVORABLE",IF(AND(AA50=5,AB50=2),"FAVORABLE",IF(AND(AA50=5,AB50=3),"ALTO",IF(AND(AA50=5,AB50=4),"ALTO",IF(AND(AA50=5,AB50=5),"ALTO",""))))))))))))))))))))))))))</f>
        <v/>
      </c>
      <c r="AE50" s="741" t="n"/>
      <c r="AF50" s="742" t="n"/>
      <c r="AG50" s="741" t="n"/>
      <c r="AH50" s="742" t="n"/>
      <c r="AI50" s="800" t="n"/>
      <c r="AJ50" s="801" t="n"/>
      <c r="AK50" s="800" t="n"/>
      <c r="AL50" s="801" t="n"/>
      <c r="AM50" s="741" t="n"/>
      <c r="AN50" s="742" t="n"/>
      <c r="AO50" s="741" t="n"/>
      <c r="AP50" s="742" t="n"/>
      <c r="AQ50" s="732" t="n"/>
    </row>
    <row r="51">
      <c r="A51" s="735">
        <f>IF(AND(AA51=1,AB51=1),1,IF(AND(AA51=1,AB51=2),2,IF(AND(AA51=1,AB51=3),3,IF(AND(AA51=1,AB51=4),4,IF(AND(AA51=1,AB51=5),5,IF(AND(AA51=2,AB51=1),6,IF(AND(AA51=2,AB51=2),7,IF(AND(AA51=2,AB51=3),8,IF(AND(AA51=2,AB51=4),9,IF(AND(AA51=2,AB51=5),10,IF(AND(AA51=3,AB51=1),11,IF(AND(AA51=3,AB51=2),12,IF(AND(AA51=3,AB51=3),13,IF(AND(AA51=3,AB51=4),14,IF(AND(AA51=3,AB51=5),15,IF(AND(AA51=4,AB51=1),16,IF(AND(AA51=4,AB51=2),17,IF(AND(AA51=4,AB51=3),18,IF(AND(AA51=4,AB51=4),19,IF(AND(AA51=4,AB51=5),20,IF(AND(AA51=5,AB51=1),21,IF(AND(AA51=5,AB51=2),22,IF(AND(AA51=5,AB51=3),23,IF(AND(AA51=5,AB51=4),24,IF(AND(AA51=5,AB51=5),25,"")))))))))))))))))))))))))</f>
        <v/>
      </c>
      <c r="B51" s="735">
        <f>IF(A51="","",(COUNTIF($A$10:A51,A51))/100)</f>
        <v/>
      </c>
      <c r="C51" s="735">
        <f>IFERROR(A51+B51,"")</f>
        <v/>
      </c>
      <c r="D51" s="776" t="n">
        <v>42</v>
      </c>
      <c r="E51" s="779" t="n"/>
      <c r="F51" s="779" t="n"/>
      <c r="G51" s="779" t="n"/>
      <c r="H51" s="776" t="n"/>
      <c r="I51" s="776" t="n"/>
      <c r="J51" s="776">
        <f>IF(OR(H51="",I51=""),"",H51*I51)</f>
        <v/>
      </c>
      <c r="K51" s="778">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779" t="n"/>
      <c r="M51" s="779" t="n"/>
      <c r="N51" s="779" t="n"/>
      <c r="O51" s="779" t="n"/>
      <c r="P51" s="779" t="n"/>
      <c r="Q51" s="779" t="n"/>
      <c r="R51" s="779" t="n"/>
      <c r="S51" s="779" t="n"/>
      <c r="T51" s="779">
        <f>IFERROR(SUM(O51:S51),"")</f>
        <v/>
      </c>
      <c r="U51" s="779" t="n"/>
      <c r="V51" s="779" t="n"/>
      <c r="W51" s="779" t="n"/>
      <c r="X51" s="779" t="n"/>
      <c r="Y51" s="779" t="n"/>
      <c r="Z51" s="779" t="n"/>
      <c r="AA51" s="776">
        <f>IF(J51="","",IF(OR(N51="",N51="IMPACTO"),H51,IF(T51&lt;=50,H51,IF(AND(T51&lt;=75,H51&lt;5),H51+1,IF(AND(T51&lt;=75,H51=5),H51,IF(AND(T51&lt;=100,H51&lt;4),H51+2,IF(AND(T51&lt;=100,H51=4),H51+1,IF(AND(T51&lt;=100,H51=5),H51,""))))))))</f>
        <v/>
      </c>
      <c r="AB51" s="776">
        <f>IF(J51="","",IF(OR(N51="",N51="PROBABILIDAD"),I51,IF(T51&lt;=50,I51,IF(AND(T51&lt;=75,I51&lt;5),I51+1,IF(AND(T51&lt;=75,I51=5),I51,IF(AND(T51&lt;=100,I51&lt;4),I51+2,IF(AND(T51&lt;=100,I51=4),I51+1,IF(AND(T51&lt;=100,I51=5),I51,""))))))))</f>
        <v/>
      </c>
      <c r="AC51" s="776">
        <f>IF(OR(AA51="",AB51=""),"",AA51*AB51)</f>
        <v/>
      </c>
      <c r="AD51" s="778">
        <f>IF(AC51="","",IF(AND(AA51=1,AB51=1),"BAJO",IF(AND(AA51=1,AB51=2),"BAJO",IF(AND(AA51=1,AB51=3),"MODERADO",IF(AND(AA51=1,AB51=4),"FAVORABLE",IF(AND(AA51=1,AB51=5),"FAVORABLE",IF(AND(AA51=2,AB51=1),"BAJO",IF(AND(AA51=2,AB51=2),"BAJO",IF(AND(AA51=2,AB51=3),"MODERADO",IF(AND(AA51=2,AB51=4),"FAVORABLE",IF(AND(AA51=2,AB51=5),"ALTO",IF(AND(AA51=3,AB51=1),"BAJO",IF(AND(AA51=3,AB51=2),"MODERADO",IF(AND(AA51=3,AB51=3),"FAVORABLE",IF(AND(AA51=3,AB51=4),"ALTO",IF(AND(AA51=3,AB51=5),"ALTO",IF(AND(AA51=4,AB51=1),"MODERADO",IF(AND(AA51=4,AB51=2),"FAVORABLE",IF(AND(AA51=4,AB51=3),"FAVORABLE",IF(AND(AA51=4,AB51=4),"ALTO",IF(AND(AA51=4,AB51=5),"ALTO",IF(AND(AA51=5,AB51=1),"FAVORABLE",IF(AND(AA51=5,AB51=2),"FAVORABLE",IF(AND(AA51=5,AB51=3),"ALTO",IF(AND(AA51=5,AB51=4),"ALTO",IF(AND(AA51=5,AB51=5),"ALTO",""))))))))))))))))))))))))))</f>
        <v/>
      </c>
      <c r="AE51" s="741" t="n"/>
      <c r="AF51" s="742" t="n"/>
      <c r="AG51" s="741" t="n"/>
      <c r="AH51" s="742" t="n"/>
      <c r="AI51" s="800" t="n"/>
      <c r="AJ51" s="801" t="n"/>
      <c r="AK51" s="800" t="n"/>
      <c r="AL51" s="801" t="n"/>
      <c r="AM51" s="741" t="n"/>
      <c r="AN51" s="742" t="n"/>
      <c r="AO51" s="741" t="n"/>
      <c r="AP51" s="742" t="n"/>
      <c r="AQ51" s="732" t="n"/>
    </row>
    <row r="52">
      <c r="A52" s="735">
        <f>IF(AND(AA52=1,AB52=1),1,IF(AND(AA52=1,AB52=2),2,IF(AND(AA52=1,AB52=3),3,IF(AND(AA52=1,AB52=4),4,IF(AND(AA52=1,AB52=5),5,IF(AND(AA52=2,AB52=1),6,IF(AND(AA52=2,AB52=2),7,IF(AND(AA52=2,AB52=3),8,IF(AND(AA52=2,AB52=4),9,IF(AND(AA52=2,AB52=5),10,IF(AND(AA52=3,AB52=1),11,IF(AND(AA52=3,AB52=2),12,IF(AND(AA52=3,AB52=3),13,IF(AND(AA52=3,AB52=4),14,IF(AND(AA52=3,AB52=5),15,IF(AND(AA52=4,AB52=1),16,IF(AND(AA52=4,AB52=2),17,IF(AND(AA52=4,AB52=3),18,IF(AND(AA52=4,AB52=4),19,IF(AND(AA52=4,AB52=5),20,IF(AND(AA52=5,AB52=1),21,IF(AND(AA52=5,AB52=2),22,IF(AND(AA52=5,AB52=3),23,IF(AND(AA52=5,AB52=4),24,IF(AND(AA52=5,AB52=5),25,"")))))))))))))))))))))))))</f>
        <v/>
      </c>
      <c r="B52" s="735">
        <f>IF(A52="","",(COUNTIF($A$10:A52,A52))/100)</f>
        <v/>
      </c>
      <c r="C52" s="735">
        <f>IFERROR(A52+B52,"")</f>
        <v/>
      </c>
      <c r="D52" s="776" t="n">
        <v>43</v>
      </c>
      <c r="E52" s="779" t="n"/>
      <c r="F52" s="779" t="n"/>
      <c r="G52" s="779" t="n"/>
      <c r="H52" s="776" t="n"/>
      <c r="I52" s="776" t="n"/>
      <c r="J52" s="776">
        <f>IF(OR(H52="",I52=""),"",H52*I52)</f>
        <v/>
      </c>
      <c r="K52" s="778">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779" t="n"/>
      <c r="M52" s="779" t="n"/>
      <c r="N52" s="779" t="n"/>
      <c r="O52" s="779" t="n"/>
      <c r="P52" s="779" t="n"/>
      <c r="Q52" s="779" t="n"/>
      <c r="R52" s="779" t="n"/>
      <c r="S52" s="779" t="n"/>
      <c r="T52" s="779">
        <f>IFERROR(SUM(O52:S52),"")</f>
        <v/>
      </c>
      <c r="U52" s="779" t="n"/>
      <c r="V52" s="779" t="n"/>
      <c r="W52" s="779" t="n"/>
      <c r="X52" s="779" t="n"/>
      <c r="Y52" s="779" t="n"/>
      <c r="Z52" s="779" t="n"/>
      <c r="AA52" s="776">
        <f>IF(J52="","",IF(OR(N52="",N52="IMPACTO"),H52,IF(T52&lt;=50,H52,IF(AND(T52&lt;=75,H52&lt;5),H52+1,IF(AND(T52&lt;=75,H52=5),H52,IF(AND(T52&lt;=100,H52&lt;4),H52+2,IF(AND(T52&lt;=100,H52=4),H52+1,IF(AND(T52&lt;=100,H52=5),H52,""))))))))</f>
        <v/>
      </c>
      <c r="AB52" s="776">
        <f>IF(J52="","",IF(OR(N52="",N52="PROBABILIDAD"),I52,IF(T52&lt;=50,I52,IF(AND(T52&lt;=75,I52&lt;5),I52+1,IF(AND(T52&lt;=75,I52=5),I52,IF(AND(T52&lt;=100,I52&lt;4),I52+2,IF(AND(T52&lt;=100,I52=4),I52+1,IF(AND(T52&lt;=100,I52=5),I52,""))))))))</f>
        <v/>
      </c>
      <c r="AC52" s="776">
        <f>IF(OR(AA52="",AB52=""),"",AA52*AB52)</f>
        <v/>
      </c>
      <c r="AD52" s="778">
        <f>IF(AC52="","",IF(AND(AA52=1,AB52=1),"BAJO",IF(AND(AA52=1,AB52=2),"BAJO",IF(AND(AA52=1,AB52=3),"MODERADO",IF(AND(AA52=1,AB52=4),"FAVORABLE",IF(AND(AA52=1,AB52=5),"FAVORABLE",IF(AND(AA52=2,AB52=1),"BAJO",IF(AND(AA52=2,AB52=2),"BAJO",IF(AND(AA52=2,AB52=3),"MODERADO",IF(AND(AA52=2,AB52=4),"FAVORABLE",IF(AND(AA52=2,AB52=5),"ALTO",IF(AND(AA52=3,AB52=1),"BAJO",IF(AND(AA52=3,AB52=2),"MODERADO",IF(AND(AA52=3,AB52=3),"FAVORABLE",IF(AND(AA52=3,AB52=4),"ALTO",IF(AND(AA52=3,AB52=5),"ALTO",IF(AND(AA52=4,AB52=1),"MODERADO",IF(AND(AA52=4,AB52=2),"FAVORABLE",IF(AND(AA52=4,AB52=3),"FAVORABLE",IF(AND(AA52=4,AB52=4),"ALTO",IF(AND(AA52=4,AB52=5),"ALTO",IF(AND(AA52=5,AB52=1),"FAVORABLE",IF(AND(AA52=5,AB52=2),"FAVORABLE",IF(AND(AA52=5,AB52=3),"ALTO",IF(AND(AA52=5,AB52=4),"ALTO",IF(AND(AA52=5,AB52=5),"ALTO",""))))))))))))))))))))))))))</f>
        <v/>
      </c>
      <c r="AE52" s="741" t="n"/>
      <c r="AF52" s="742" t="n"/>
      <c r="AG52" s="741" t="n"/>
      <c r="AH52" s="742" t="n"/>
      <c r="AI52" s="800" t="n"/>
      <c r="AJ52" s="801" t="n"/>
      <c r="AK52" s="800" t="n"/>
      <c r="AL52" s="801" t="n"/>
      <c r="AM52" s="741" t="n"/>
      <c r="AN52" s="742" t="n"/>
      <c r="AO52" s="741" t="n"/>
      <c r="AP52" s="742" t="n"/>
      <c r="AQ52" s="732" t="n"/>
    </row>
    <row r="53">
      <c r="A53" s="735">
        <f>IF(AND(AA53=1,AB53=1),1,IF(AND(AA53=1,AB53=2),2,IF(AND(AA53=1,AB53=3),3,IF(AND(AA53=1,AB53=4),4,IF(AND(AA53=1,AB53=5),5,IF(AND(AA53=2,AB53=1),6,IF(AND(AA53=2,AB53=2),7,IF(AND(AA53=2,AB53=3),8,IF(AND(AA53=2,AB53=4),9,IF(AND(AA53=2,AB53=5),10,IF(AND(AA53=3,AB53=1),11,IF(AND(AA53=3,AB53=2),12,IF(AND(AA53=3,AB53=3),13,IF(AND(AA53=3,AB53=4),14,IF(AND(AA53=3,AB53=5),15,IF(AND(AA53=4,AB53=1),16,IF(AND(AA53=4,AB53=2),17,IF(AND(AA53=4,AB53=3),18,IF(AND(AA53=4,AB53=4),19,IF(AND(AA53=4,AB53=5),20,IF(AND(AA53=5,AB53=1),21,IF(AND(AA53=5,AB53=2),22,IF(AND(AA53=5,AB53=3),23,IF(AND(AA53=5,AB53=4),24,IF(AND(AA53=5,AB53=5),25,"")))))))))))))))))))))))))</f>
        <v/>
      </c>
      <c r="B53" s="735">
        <f>IF(A53="","",(COUNTIF($A$10:A53,A53))/100)</f>
        <v/>
      </c>
      <c r="C53" s="735">
        <f>IFERROR(A53+B53,"")</f>
        <v/>
      </c>
      <c r="D53" s="776" t="n">
        <v>44</v>
      </c>
      <c r="E53" s="779" t="n"/>
      <c r="F53" s="779" t="n"/>
      <c r="G53" s="779" t="n"/>
      <c r="H53" s="776" t="n"/>
      <c r="I53" s="776" t="n"/>
      <c r="J53" s="776">
        <f>IF(OR(H53="",I53=""),"",H53*I53)</f>
        <v/>
      </c>
      <c r="K53" s="778">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779" t="n"/>
      <c r="M53" s="779" t="n"/>
      <c r="N53" s="779" t="n"/>
      <c r="O53" s="779" t="n"/>
      <c r="P53" s="779" t="n"/>
      <c r="Q53" s="779" t="n"/>
      <c r="R53" s="779" t="n"/>
      <c r="S53" s="779" t="n"/>
      <c r="T53" s="779">
        <f>IFERROR(SUM(O53:S53),"")</f>
        <v/>
      </c>
      <c r="U53" s="779" t="n"/>
      <c r="V53" s="779" t="n"/>
      <c r="W53" s="779" t="n"/>
      <c r="X53" s="779" t="n"/>
      <c r="Y53" s="779" t="n"/>
      <c r="Z53" s="779" t="n"/>
      <c r="AA53" s="776">
        <f>IF(J53="","",IF(OR(N53="",N53="IMPACTO"),H53,IF(T53&lt;=50,H53,IF(AND(T53&lt;=75,H53&lt;5),H53+1,IF(AND(T53&lt;=75,H53=5),H53,IF(AND(T53&lt;=100,H53&lt;4),H53+2,IF(AND(T53&lt;=100,H53=4),H53+1,IF(AND(T53&lt;=100,H53=5),H53,""))))))))</f>
        <v/>
      </c>
      <c r="AB53" s="776">
        <f>IF(J53="","",IF(OR(N53="",N53="PROBABILIDAD"),I53,IF(T53&lt;=50,I53,IF(AND(T53&lt;=75,I53&lt;5),I53+1,IF(AND(T53&lt;=75,I53=5),I53,IF(AND(T53&lt;=100,I53&lt;4),I53+2,IF(AND(T53&lt;=100,I53=4),I53+1,IF(AND(T53&lt;=100,I53=5),I53,""))))))))</f>
        <v/>
      </c>
      <c r="AC53" s="776">
        <f>IF(OR(AA53="",AB53=""),"",AA53*AB53)</f>
        <v/>
      </c>
      <c r="AD53" s="778">
        <f>IF(AC53="","",IF(AND(AA53=1,AB53=1),"BAJO",IF(AND(AA53=1,AB53=2),"BAJO",IF(AND(AA53=1,AB53=3),"MODERADO",IF(AND(AA53=1,AB53=4),"FAVORABLE",IF(AND(AA53=1,AB53=5),"FAVORABLE",IF(AND(AA53=2,AB53=1),"BAJO",IF(AND(AA53=2,AB53=2),"BAJO",IF(AND(AA53=2,AB53=3),"MODERADO",IF(AND(AA53=2,AB53=4),"FAVORABLE",IF(AND(AA53=2,AB53=5),"ALTO",IF(AND(AA53=3,AB53=1),"BAJO",IF(AND(AA53=3,AB53=2),"MODERADO",IF(AND(AA53=3,AB53=3),"FAVORABLE",IF(AND(AA53=3,AB53=4),"ALTO",IF(AND(AA53=3,AB53=5),"ALTO",IF(AND(AA53=4,AB53=1),"MODERADO",IF(AND(AA53=4,AB53=2),"FAVORABLE",IF(AND(AA53=4,AB53=3),"FAVORABLE",IF(AND(AA53=4,AB53=4),"ALTO",IF(AND(AA53=4,AB53=5),"ALTO",IF(AND(AA53=5,AB53=1),"FAVORABLE",IF(AND(AA53=5,AB53=2),"FAVORABLE",IF(AND(AA53=5,AB53=3),"ALTO",IF(AND(AA53=5,AB53=4),"ALTO",IF(AND(AA53=5,AB53=5),"ALTO",""))))))))))))))))))))))))))</f>
        <v/>
      </c>
      <c r="AE53" s="741" t="n"/>
      <c r="AF53" s="742" t="n"/>
      <c r="AG53" s="741" t="n"/>
      <c r="AH53" s="742" t="n"/>
      <c r="AI53" s="800" t="n"/>
      <c r="AJ53" s="801" t="n"/>
      <c r="AK53" s="800" t="n"/>
      <c r="AL53" s="801" t="n"/>
      <c r="AM53" s="741" t="n"/>
      <c r="AN53" s="742" t="n"/>
      <c r="AO53" s="741" t="n"/>
      <c r="AP53" s="742" t="n"/>
      <c r="AQ53" s="732" t="n"/>
    </row>
    <row r="54">
      <c r="A54" s="735">
        <f>IF(AND(AA54=1,AB54=1),1,IF(AND(AA54=1,AB54=2),2,IF(AND(AA54=1,AB54=3),3,IF(AND(AA54=1,AB54=4),4,IF(AND(AA54=1,AB54=5),5,IF(AND(AA54=2,AB54=1),6,IF(AND(AA54=2,AB54=2),7,IF(AND(AA54=2,AB54=3),8,IF(AND(AA54=2,AB54=4),9,IF(AND(AA54=2,AB54=5),10,IF(AND(AA54=3,AB54=1),11,IF(AND(AA54=3,AB54=2),12,IF(AND(AA54=3,AB54=3),13,IF(AND(AA54=3,AB54=4),14,IF(AND(AA54=3,AB54=5),15,IF(AND(AA54=4,AB54=1),16,IF(AND(AA54=4,AB54=2),17,IF(AND(AA54=4,AB54=3),18,IF(AND(AA54=4,AB54=4),19,IF(AND(AA54=4,AB54=5),20,IF(AND(AA54=5,AB54=1),21,IF(AND(AA54=5,AB54=2),22,IF(AND(AA54=5,AB54=3),23,IF(AND(AA54=5,AB54=4),24,IF(AND(AA54=5,AB54=5),25,"")))))))))))))))))))))))))</f>
        <v/>
      </c>
      <c r="B54" s="735">
        <f>IF(A54="","",(COUNTIF($A$10:A54,A54))/100)</f>
        <v/>
      </c>
      <c r="C54" s="735">
        <f>IFERROR(A54+B54,"")</f>
        <v/>
      </c>
      <c r="D54" s="776" t="n">
        <v>45</v>
      </c>
      <c r="E54" s="779" t="n"/>
      <c r="F54" s="779" t="n"/>
      <c r="G54" s="779" t="n"/>
      <c r="H54" s="776" t="n"/>
      <c r="I54" s="776" t="n"/>
      <c r="J54" s="776">
        <f>IF(OR(H54="",I54=""),"",H54*I54)</f>
        <v/>
      </c>
      <c r="K54" s="778">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779" t="n"/>
      <c r="M54" s="779" t="n"/>
      <c r="N54" s="779" t="n"/>
      <c r="O54" s="779" t="n"/>
      <c r="P54" s="779" t="n"/>
      <c r="Q54" s="779" t="n"/>
      <c r="R54" s="779" t="n"/>
      <c r="S54" s="779" t="n"/>
      <c r="T54" s="779">
        <f>IFERROR(SUM(O54:S54),"")</f>
        <v/>
      </c>
      <c r="U54" s="779" t="n"/>
      <c r="V54" s="779" t="n"/>
      <c r="W54" s="779" t="n"/>
      <c r="X54" s="779" t="n"/>
      <c r="Y54" s="779" t="n"/>
      <c r="Z54" s="779" t="n"/>
      <c r="AA54" s="776">
        <f>IF(J54="","",IF(OR(N54="",N54="IMPACTO"),H54,IF(T54&lt;=50,H54,IF(AND(T54&lt;=75,H54&lt;5),H54+1,IF(AND(T54&lt;=75,H54=5),H54,IF(AND(T54&lt;=100,H54&lt;4),H54+2,IF(AND(T54&lt;=100,H54=4),H54+1,IF(AND(T54&lt;=100,H54=5),H54,""))))))))</f>
        <v/>
      </c>
      <c r="AB54" s="776">
        <f>IF(J54="","",IF(OR(N54="",N54="PROBABILIDAD"),I54,IF(T54&lt;=50,I54,IF(AND(T54&lt;=75,I54&lt;5),I54+1,IF(AND(T54&lt;=75,I54=5),I54,IF(AND(T54&lt;=100,I54&lt;4),I54+2,IF(AND(T54&lt;=100,I54=4),I54+1,IF(AND(T54&lt;=100,I54=5),I54,""))))))))</f>
        <v/>
      </c>
      <c r="AC54" s="776">
        <f>IF(OR(AA54="",AB54=""),"",AA54*AB54)</f>
        <v/>
      </c>
      <c r="AD54" s="778">
        <f>IF(AC54="","",IF(AND(AA54=1,AB54=1),"BAJO",IF(AND(AA54=1,AB54=2),"BAJO",IF(AND(AA54=1,AB54=3),"MODERADO",IF(AND(AA54=1,AB54=4),"FAVORABLE",IF(AND(AA54=1,AB54=5),"FAVORABLE",IF(AND(AA54=2,AB54=1),"BAJO",IF(AND(AA54=2,AB54=2),"BAJO",IF(AND(AA54=2,AB54=3),"MODERADO",IF(AND(AA54=2,AB54=4),"FAVORABLE",IF(AND(AA54=2,AB54=5),"ALTO",IF(AND(AA54=3,AB54=1),"BAJO",IF(AND(AA54=3,AB54=2),"MODERADO",IF(AND(AA54=3,AB54=3),"FAVORABLE",IF(AND(AA54=3,AB54=4),"ALTO",IF(AND(AA54=3,AB54=5),"ALTO",IF(AND(AA54=4,AB54=1),"MODERADO",IF(AND(AA54=4,AB54=2),"FAVORABLE",IF(AND(AA54=4,AB54=3),"FAVORABLE",IF(AND(AA54=4,AB54=4),"ALTO",IF(AND(AA54=4,AB54=5),"ALTO",IF(AND(AA54=5,AB54=1),"FAVORABLE",IF(AND(AA54=5,AB54=2),"FAVORABLE",IF(AND(AA54=5,AB54=3),"ALTO",IF(AND(AA54=5,AB54=4),"ALTO",IF(AND(AA54=5,AB54=5),"ALTO",""))))))))))))))))))))))))))</f>
        <v/>
      </c>
      <c r="AE54" s="741" t="n"/>
      <c r="AF54" s="742" t="n"/>
      <c r="AG54" s="741" t="n"/>
      <c r="AH54" s="742" t="n"/>
      <c r="AI54" s="800" t="n"/>
      <c r="AJ54" s="801" t="n"/>
      <c r="AK54" s="800" t="n"/>
      <c r="AL54" s="801" t="n"/>
      <c r="AM54" s="741" t="n"/>
      <c r="AN54" s="742" t="n"/>
      <c r="AO54" s="741" t="n"/>
      <c r="AP54" s="742" t="n"/>
      <c r="AQ54" s="732" t="n"/>
    </row>
    <row r="55">
      <c r="A55" s="735">
        <f>IF(AND(AA55=1,AB55=1),1,IF(AND(AA55=1,AB55=2),2,IF(AND(AA55=1,AB55=3),3,IF(AND(AA55=1,AB55=4),4,IF(AND(AA55=1,AB55=5),5,IF(AND(AA55=2,AB55=1),6,IF(AND(AA55=2,AB55=2),7,IF(AND(AA55=2,AB55=3),8,IF(AND(AA55=2,AB55=4),9,IF(AND(AA55=2,AB55=5),10,IF(AND(AA55=3,AB55=1),11,IF(AND(AA55=3,AB55=2),12,IF(AND(AA55=3,AB55=3),13,IF(AND(AA55=3,AB55=4),14,IF(AND(AA55=3,AB55=5),15,IF(AND(AA55=4,AB55=1),16,IF(AND(AA55=4,AB55=2),17,IF(AND(AA55=4,AB55=3),18,IF(AND(AA55=4,AB55=4),19,IF(AND(AA55=4,AB55=5),20,IF(AND(AA55=5,AB55=1),21,IF(AND(AA55=5,AB55=2),22,IF(AND(AA55=5,AB55=3),23,IF(AND(AA55=5,AB55=4),24,IF(AND(AA55=5,AB55=5),25,"")))))))))))))))))))))))))</f>
        <v/>
      </c>
      <c r="B55" s="735">
        <f>IF(A55="","",(COUNTIF($A$10:A55,A55))/100)</f>
        <v/>
      </c>
      <c r="C55" s="735">
        <f>IFERROR(A55+B55,"")</f>
        <v/>
      </c>
      <c r="D55" s="776" t="n">
        <v>46</v>
      </c>
      <c r="E55" s="779" t="n"/>
      <c r="F55" s="779" t="n"/>
      <c r="G55" s="779" t="n"/>
      <c r="H55" s="776" t="n"/>
      <c r="I55" s="776" t="n"/>
      <c r="J55" s="776">
        <f>IF(OR(H55="",I55=""),"",H55*I55)</f>
        <v/>
      </c>
      <c r="K55" s="778">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779" t="n"/>
      <c r="M55" s="779" t="n"/>
      <c r="N55" s="779" t="n"/>
      <c r="O55" s="779" t="n"/>
      <c r="P55" s="779" t="n"/>
      <c r="Q55" s="779" t="n"/>
      <c r="R55" s="779" t="n"/>
      <c r="S55" s="779" t="n"/>
      <c r="T55" s="779">
        <f>IFERROR(SUM(O55:S55),"")</f>
        <v/>
      </c>
      <c r="U55" s="779" t="n"/>
      <c r="V55" s="779" t="n"/>
      <c r="W55" s="779" t="n"/>
      <c r="X55" s="779" t="n"/>
      <c r="Y55" s="779" t="n"/>
      <c r="Z55" s="779" t="n"/>
      <c r="AA55" s="776">
        <f>IF(J55="","",IF(OR(N55="",N55="IMPACTO"),H55,IF(T55&lt;=50,H55,IF(AND(T55&lt;=75,H55&lt;5),H55+1,IF(AND(T55&lt;=75,H55=5),H55,IF(AND(T55&lt;=100,H55&lt;4),H55+2,IF(AND(T55&lt;=100,H55=4),H55+1,IF(AND(T55&lt;=100,H55=5),H55,""))))))))</f>
        <v/>
      </c>
      <c r="AB55" s="776">
        <f>IF(J55="","",IF(OR(N55="",N55="PROBABILIDAD"),I55,IF(T55&lt;=50,I55,IF(AND(T55&lt;=75,I55&lt;5),I55+1,IF(AND(T55&lt;=75,I55=5),I55,IF(AND(T55&lt;=100,I55&lt;4),I55+2,IF(AND(T55&lt;=100,I55=4),I55+1,IF(AND(T55&lt;=100,I55=5),I55,""))))))))</f>
        <v/>
      </c>
      <c r="AC55" s="776">
        <f>IF(OR(AA55="",AB55=""),"",AA55*AB55)</f>
        <v/>
      </c>
      <c r="AD55" s="778">
        <f>IF(AC55="","",IF(AND(AA55=1,AB55=1),"BAJO",IF(AND(AA55=1,AB55=2),"BAJO",IF(AND(AA55=1,AB55=3),"MODERADO",IF(AND(AA55=1,AB55=4),"FAVORABLE",IF(AND(AA55=1,AB55=5),"FAVORABLE",IF(AND(AA55=2,AB55=1),"BAJO",IF(AND(AA55=2,AB55=2),"BAJO",IF(AND(AA55=2,AB55=3),"MODERADO",IF(AND(AA55=2,AB55=4),"FAVORABLE",IF(AND(AA55=2,AB55=5),"ALTO",IF(AND(AA55=3,AB55=1),"BAJO",IF(AND(AA55=3,AB55=2),"MODERADO",IF(AND(AA55=3,AB55=3),"FAVORABLE",IF(AND(AA55=3,AB55=4),"ALTO",IF(AND(AA55=3,AB55=5),"ALTO",IF(AND(AA55=4,AB55=1),"MODERADO",IF(AND(AA55=4,AB55=2),"FAVORABLE",IF(AND(AA55=4,AB55=3),"FAVORABLE",IF(AND(AA55=4,AB55=4),"ALTO",IF(AND(AA55=4,AB55=5),"ALTO",IF(AND(AA55=5,AB55=1),"FAVORABLE",IF(AND(AA55=5,AB55=2),"FAVORABLE",IF(AND(AA55=5,AB55=3),"ALTO",IF(AND(AA55=5,AB55=4),"ALTO",IF(AND(AA55=5,AB55=5),"ALTO",""))))))))))))))))))))))))))</f>
        <v/>
      </c>
      <c r="AE55" s="741" t="n"/>
      <c r="AF55" s="742" t="n"/>
      <c r="AG55" s="741" t="n"/>
      <c r="AH55" s="742" t="n"/>
      <c r="AI55" s="800" t="n"/>
      <c r="AJ55" s="801" t="n"/>
      <c r="AK55" s="800" t="n"/>
      <c r="AL55" s="801" t="n"/>
      <c r="AM55" s="741" t="n"/>
      <c r="AN55" s="742" t="n"/>
      <c r="AO55" s="741" t="n"/>
      <c r="AP55" s="742" t="n"/>
      <c r="AQ55" s="732" t="n"/>
    </row>
    <row r="56">
      <c r="A56" s="735">
        <f>IF(AND(AA56=1,AB56=1),1,IF(AND(AA56=1,AB56=2),2,IF(AND(AA56=1,AB56=3),3,IF(AND(AA56=1,AB56=4),4,IF(AND(AA56=1,AB56=5),5,IF(AND(AA56=2,AB56=1),6,IF(AND(AA56=2,AB56=2),7,IF(AND(AA56=2,AB56=3),8,IF(AND(AA56=2,AB56=4),9,IF(AND(AA56=2,AB56=5),10,IF(AND(AA56=3,AB56=1),11,IF(AND(AA56=3,AB56=2),12,IF(AND(AA56=3,AB56=3),13,IF(AND(AA56=3,AB56=4),14,IF(AND(AA56=3,AB56=5),15,IF(AND(AA56=4,AB56=1),16,IF(AND(AA56=4,AB56=2),17,IF(AND(AA56=4,AB56=3),18,IF(AND(AA56=4,AB56=4),19,IF(AND(AA56=4,AB56=5),20,IF(AND(AA56=5,AB56=1),21,IF(AND(AA56=5,AB56=2),22,IF(AND(AA56=5,AB56=3),23,IF(AND(AA56=5,AB56=4),24,IF(AND(AA56=5,AB56=5),25,"")))))))))))))))))))))))))</f>
        <v/>
      </c>
      <c r="B56" s="735">
        <f>IF(A56="","",(COUNTIF($A$10:A56,A56))/100)</f>
        <v/>
      </c>
      <c r="C56" s="735">
        <f>IFERROR(A56+B56,"")</f>
        <v/>
      </c>
      <c r="D56" s="776" t="n">
        <v>47</v>
      </c>
      <c r="E56" s="779" t="n"/>
      <c r="F56" s="779" t="n"/>
      <c r="G56" s="779" t="n"/>
      <c r="H56" s="776" t="n"/>
      <c r="I56" s="776" t="n"/>
      <c r="J56" s="776">
        <f>IF(OR(H56="",I56=""),"",H56*I56)</f>
        <v/>
      </c>
      <c r="K56" s="778">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779" t="n"/>
      <c r="M56" s="779" t="n"/>
      <c r="N56" s="779" t="n"/>
      <c r="O56" s="779" t="n"/>
      <c r="P56" s="779" t="n"/>
      <c r="Q56" s="779" t="n"/>
      <c r="R56" s="779" t="n"/>
      <c r="S56" s="779" t="n"/>
      <c r="T56" s="779">
        <f>IFERROR(SUM(O56:S56),"")</f>
        <v/>
      </c>
      <c r="U56" s="779" t="n"/>
      <c r="V56" s="779" t="n"/>
      <c r="W56" s="779" t="n"/>
      <c r="X56" s="779" t="n"/>
      <c r="Y56" s="779" t="n"/>
      <c r="Z56" s="779" t="n"/>
      <c r="AA56" s="776">
        <f>IF(J56="","",IF(OR(N56="",N56="IMPACTO"),H56,IF(T56&lt;=50,H56,IF(AND(T56&lt;=75,H56&lt;5),H56+1,IF(AND(T56&lt;=75,H56=5),H56,IF(AND(T56&lt;=100,H56&lt;4),H56+2,IF(AND(T56&lt;=100,H56=4),H56+1,IF(AND(T56&lt;=100,H56=5),H56,""))))))))</f>
        <v/>
      </c>
      <c r="AB56" s="776">
        <f>IF(J56="","",IF(OR(N56="",N56="PROBABILIDAD"),I56,IF(T56&lt;=50,I56,IF(AND(T56&lt;=75,I56&lt;5),I56+1,IF(AND(T56&lt;=75,I56=5),I56,IF(AND(T56&lt;=100,I56&lt;4),I56+2,IF(AND(T56&lt;=100,I56=4),I56+1,IF(AND(T56&lt;=100,I56=5),I56,""))))))))</f>
        <v/>
      </c>
      <c r="AC56" s="776">
        <f>IF(OR(AA56="",AB56=""),"",AA56*AB56)</f>
        <v/>
      </c>
      <c r="AD56" s="778">
        <f>IF(AC56="","",IF(AND(AA56=1,AB56=1),"BAJO",IF(AND(AA56=1,AB56=2),"BAJO",IF(AND(AA56=1,AB56=3),"MODERADO",IF(AND(AA56=1,AB56=4),"FAVORABLE",IF(AND(AA56=1,AB56=5),"FAVORABLE",IF(AND(AA56=2,AB56=1),"BAJO",IF(AND(AA56=2,AB56=2),"BAJO",IF(AND(AA56=2,AB56=3),"MODERADO",IF(AND(AA56=2,AB56=4),"FAVORABLE",IF(AND(AA56=2,AB56=5),"ALTO",IF(AND(AA56=3,AB56=1),"BAJO",IF(AND(AA56=3,AB56=2),"MODERADO",IF(AND(AA56=3,AB56=3),"FAVORABLE",IF(AND(AA56=3,AB56=4),"ALTO",IF(AND(AA56=3,AB56=5),"ALTO",IF(AND(AA56=4,AB56=1),"MODERADO",IF(AND(AA56=4,AB56=2),"FAVORABLE",IF(AND(AA56=4,AB56=3),"FAVORABLE",IF(AND(AA56=4,AB56=4),"ALTO",IF(AND(AA56=4,AB56=5),"ALTO",IF(AND(AA56=5,AB56=1),"FAVORABLE",IF(AND(AA56=5,AB56=2),"FAVORABLE",IF(AND(AA56=5,AB56=3),"ALTO",IF(AND(AA56=5,AB56=4),"ALTO",IF(AND(AA56=5,AB56=5),"ALTO",""))))))))))))))))))))))))))</f>
        <v/>
      </c>
      <c r="AE56" s="741" t="n"/>
      <c r="AF56" s="742" t="n"/>
      <c r="AG56" s="741" t="n"/>
      <c r="AH56" s="742" t="n"/>
      <c r="AI56" s="800" t="n"/>
      <c r="AJ56" s="801" t="n"/>
      <c r="AK56" s="800" t="n"/>
      <c r="AL56" s="801" t="n"/>
      <c r="AM56" s="741" t="n"/>
      <c r="AN56" s="742" t="n"/>
      <c r="AO56" s="741" t="n"/>
      <c r="AP56" s="742" t="n"/>
      <c r="AQ56" s="732" t="n"/>
    </row>
    <row r="57">
      <c r="A57" s="735">
        <f>IF(AND(AA57=1,AB57=1),1,IF(AND(AA57=1,AB57=2),2,IF(AND(AA57=1,AB57=3),3,IF(AND(AA57=1,AB57=4),4,IF(AND(AA57=1,AB57=5),5,IF(AND(AA57=2,AB57=1),6,IF(AND(AA57=2,AB57=2),7,IF(AND(AA57=2,AB57=3),8,IF(AND(AA57=2,AB57=4),9,IF(AND(AA57=2,AB57=5),10,IF(AND(AA57=3,AB57=1),11,IF(AND(AA57=3,AB57=2),12,IF(AND(AA57=3,AB57=3),13,IF(AND(AA57=3,AB57=4),14,IF(AND(AA57=3,AB57=5),15,IF(AND(AA57=4,AB57=1),16,IF(AND(AA57=4,AB57=2),17,IF(AND(AA57=4,AB57=3),18,IF(AND(AA57=4,AB57=4),19,IF(AND(AA57=4,AB57=5),20,IF(AND(AA57=5,AB57=1),21,IF(AND(AA57=5,AB57=2),22,IF(AND(AA57=5,AB57=3),23,IF(AND(AA57=5,AB57=4),24,IF(AND(AA57=5,AB57=5),25,"")))))))))))))))))))))))))</f>
        <v/>
      </c>
      <c r="B57" s="735">
        <f>IF(A57="","",(COUNTIF($A$10:A57,A57))/100)</f>
        <v/>
      </c>
      <c r="C57" s="735">
        <f>IFERROR(A57+B57,"")</f>
        <v/>
      </c>
      <c r="D57" s="776" t="n">
        <v>48</v>
      </c>
      <c r="E57" s="779" t="n"/>
      <c r="F57" s="779" t="n"/>
      <c r="G57" s="779" t="n"/>
      <c r="H57" s="776" t="n"/>
      <c r="I57" s="776" t="n"/>
      <c r="J57" s="776">
        <f>IF(OR(H57="",I57=""),"",H57*I57)</f>
        <v/>
      </c>
      <c r="K57" s="778">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779" t="n"/>
      <c r="M57" s="779" t="n"/>
      <c r="N57" s="779" t="n"/>
      <c r="O57" s="779" t="n"/>
      <c r="P57" s="779" t="n"/>
      <c r="Q57" s="779" t="n"/>
      <c r="R57" s="779" t="n"/>
      <c r="S57" s="779" t="n"/>
      <c r="T57" s="779">
        <f>IFERROR(SUM(O57:S57),"")</f>
        <v/>
      </c>
      <c r="U57" s="779" t="n"/>
      <c r="V57" s="779" t="n"/>
      <c r="W57" s="779" t="n"/>
      <c r="X57" s="779" t="n"/>
      <c r="Y57" s="779" t="n"/>
      <c r="Z57" s="779" t="n"/>
      <c r="AA57" s="776">
        <f>IF(J57="","",IF(OR(N57="",N57="IMPACTO"),H57,IF(T57&lt;=50,H57,IF(AND(T57&lt;=75,H57&lt;5),H57+1,IF(AND(T57&lt;=75,H57=5),H57,IF(AND(T57&lt;=100,H57&lt;4),H57+2,IF(AND(T57&lt;=100,H57=4),H57+1,IF(AND(T57&lt;=100,H57=5),H57,""))))))))</f>
        <v/>
      </c>
      <c r="AB57" s="776">
        <f>IF(J57="","",IF(OR(N57="",N57="PROBABILIDAD"),I57,IF(T57&lt;=50,I57,IF(AND(T57&lt;=75,I57&lt;5),I57+1,IF(AND(T57&lt;=75,I57=5),I57,IF(AND(T57&lt;=100,I57&lt;4),I57+2,IF(AND(T57&lt;=100,I57=4),I57+1,IF(AND(T57&lt;=100,I57=5),I57,""))))))))</f>
        <v/>
      </c>
      <c r="AC57" s="776">
        <f>IF(OR(AA57="",AB57=""),"",AA57*AB57)</f>
        <v/>
      </c>
      <c r="AD57" s="778">
        <f>IF(AC57="","",IF(AND(AA57=1,AB57=1),"BAJO",IF(AND(AA57=1,AB57=2),"BAJO",IF(AND(AA57=1,AB57=3),"MODERADO",IF(AND(AA57=1,AB57=4),"FAVORABLE",IF(AND(AA57=1,AB57=5),"FAVORABLE",IF(AND(AA57=2,AB57=1),"BAJO",IF(AND(AA57=2,AB57=2),"BAJO",IF(AND(AA57=2,AB57=3),"MODERADO",IF(AND(AA57=2,AB57=4),"FAVORABLE",IF(AND(AA57=2,AB57=5),"ALTO",IF(AND(AA57=3,AB57=1),"BAJO",IF(AND(AA57=3,AB57=2),"MODERADO",IF(AND(AA57=3,AB57=3),"FAVORABLE",IF(AND(AA57=3,AB57=4),"ALTO",IF(AND(AA57=3,AB57=5),"ALTO",IF(AND(AA57=4,AB57=1),"MODERADO",IF(AND(AA57=4,AB57=2),"FAVORABLE",IF(AND(AA57=4,AB57=3),"FAVORABLE",IF(AND(AA57=4,AB57=4),"ALTO",IF(AND(AA57=4,AB57=5),"ALTO",IF(AND(AA57=5,AB57=1),"FAVORABLE",IF(AND(AA57=5,AB57=2),"FAVORABLE",IF(AND(AA57=5,AB57=3),"ALTO",IF(AND(AA57=5,AB57=4),"ALTO",IF(AND(AA57=5,AB57=5),"ALTO",""))))))))))))))))))))))))))</f>
        <v/>
      </c>
      <c r="AE57" s="741" t="n"/>
      <c r="AF57" s="742" t="n"/>
      <c r="AG57" s="741" t="n"/>
      <c r="AH57" s="742" t="n"/>
      <c r="AI57" s="800" t="n"/>
      <c r="AJ57" s="801" t="n"/>
      <c r="AK57" s="800" t="n"/>
      <c r="AL57" s="801" t="n"/>
      <c r="AM57" s="741" t="n"/>
      <c r="AN57" s="742" t="n"/>
      <c r="AO57" s="741" t="n"/>
      <c r="AP57" s="742" t="n"/>
      <c r="AQ57" s="732" t="n"/>
    </row>
    <row r="58">
      <c r="A58" s="735">
        <f>IF(AND(AA58=1,AB58=1),1,IF(AND(AA58=1,AB58=2),2,IF(AND(AA58=1,AB58=3),3,IF(AND(AA58=1,AB58=4),4,IF(AND(AA58=1,AB58=5),5,IF(AND(AA58=2,AB58=1),6,IF(AND(AA58=2,AB58=2),7,IF(AND(AA58=2,AB58=3),8,IF(AND(AA58=2,AB58=4),9,IF(AND(AA58=2,AB58=5),10,IF(AND(AA58=3,AB58=1),11,IF(AND(AA58=3,AB58=2),12,IF(AND(AA58=3,AB58=3),13,IF(AND(AA58=3,AB58=4),14,IF(AND(AA58=3,AB58=5),15,IF(AND(AA58=4,AB58=1),16,IF(AND(AA58=4,AB58=2),17,IF(AND(AA58=4,AB58=3),18,IF(AND(AA58=4,AB58=4),19,IF(AND(AA58=4,AB58=5),20,IF(AND(AA58=5,AB58=1),21,IF(AND(AA58=5,AB58=2),22,IF(AND(AA58=5,AB58=3),23,IF(AND(AA58=5,AB58=4),24,IF(AND(AA58=5,AB58=5),25,"")))))))))))))))))))))))))</f>
        <v/>
      </c>
      <c r="B58" s="735">
        <f>IF(A58="","",(COUNTIF($A$10:A58,A58))/100)</f>
        <v/>
      </c>
      <c r="C58" s="735">
        <f>IFERROR(A58+B58,"")</f>
        <v/>
      </c>
      <c r="D58" s="776" t="n">
        <v>49</v>
      </c>
      <c r="E58" s="779" t="n"/>
      <c r="F58" s="779" t="n"/>
      <c r="G58" s="779" t="n"/>
      <c r="H58" s="776" t="n"/>
      <c r="I58" s="776" t="n"/>
      <c r="J58" s="776">
        <f>IF(OR(H58="",I58=""),"",H58*I58)</f>
        <v/>
      </c>
      <c r="K58" s="778">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779" t="n"/>
      <c r="M58" s="779" t="n"/>
      <c r="N58" s="779" t="n"/>
      <c r="O58" s="779" t="n"/>
      <c r="P58" s="779" t="n"/>
      <c r="Q58" s="779" t="n"/>
      <c r="R58" s="779" t="n"/>
      <c r="S58" s="779" t="n"/>
      <c r="T58" s="779">
        <f>IFERROR(SUM(O58:S58),"")</f>
        <v/>
      </c>
      <c r="U58" s="779" t="n"/>
      <c r="V58" s="779" t="n"/>
      <c r="W58" s="779" t="n"/>
      <c r="X58" s="779" t="n"/>
      <c r="Y58" s="779" t="n"/>
      <c r="Z58" s="779" t="n"/>
      <c r="AA58" s="776">
        <f>IF(J58="","",IF(OR(N58="",N58="IMPACTO"),H58,IF(T58&lt;=50,H58,IF(AND(T58&lt;=75,H58&lt;5),H58+1,IF(AND(T58&lt;=75,H58=5),H58,IF(AND(T58&lt;=100,H58&lt;4),H58+2,IF(AND(T58&lt;=100,H58=4),H58+1,IF(AND(T58&lt;=100,H58=5),H58,""))))))))</f>
        <v/>
      </c>
      <c r="AB58" s="776">
        <f>IF(J58="","",IF(OR(N58="",N58="PROBABILIDAD"),I58,IF(T58&lt;=50,I58,IF(AND(T58&lt;=75,I58&lt;5),I58+1,IF(AND(T58&lt;=75,I58=5),I58,IF(AND(T58&lt;=100,I58&lt;4),I58+2,IF(AND(T58&lt;=100,I58=4),I58+1,IF(AND(T58&lt;=100,I58=5),I58,""))))))))</f>
        <v/>
      </c>
      <c r="AC58" s="776">
        <f>IF(OR(AA58="",AB58=""),"",AA58*AB58)</f>
        <v/>
      </c>
      <c r="AD58" s="778">
        <f>IF(AC58="","",IF(AND(AA58=1,AB58=1),"BAJO",IF(AND(AA58=1,AB58=2),"BAJO",IF(AND(AA58=1,AB58=3),"MODERADO",IF(AND(AA58=1,AB58=4),"FAVORABLE",IF(AND(AA58=1,AB58=5),"FAVORABLE",IF(AND(AA58=2,AB58=1),"BAJO",IF(AND(AA58=2,AB58=2),"BAJO",IF(AND(AA58=2,AB58=3),"MODERADO",IF(AND(AA58=2,AB58=4),"FAVORABLE",IF(AND(AA58=2,AB58=5),"ALTO",IF(AND(AA58=3,AB58=1),"BAJO",IF(AND(AA58=3,AB58=2),"MODERADO",IF(AND(AA58=3,AB58=3),"FAVORABLE",IF(AND(AA58=3,AB58=4),"ALTO",IF(AND(AA58=3,AB58=5),"ALTO",IF(AND(AA58=4,AB58=1),"MODERADO",IF(AND(AA58=4,AB58=2),"FAVORABLE",IF(AND(AA58=4,AB58=3),"FAVORABLE",IF(AND(AA58=4,AB58=4),"ALTO",IF(AND(AA58=4,AB58=5),"ALTO",IF(AND(AA58=5,AB58=1),"FAVORABLE",IF(AND(AA58=5,AB58=2),"FAVORABLE",IF(AND(AA58=5,AB58=3),"ALTO",IF(AND(AA58=5,AB58=4),"ALTO",IF(AND(AA58=5,AB58=5),"ALTO",""))))))))))))))))))))))))))</f>
        <v/>
      </c>
      <c r="AE58" s="741" t="n"/>
      <c r="AF58" s="742" t="n"/>
      <c r="AG58" s="741" t="n"/>
      <c r="AH58" s="742" t="n"/>
      <c r="AI58" s="800" t="n"/>
      <c r="AJ58" s="801" t="n"/>
      <c r="AK58" s="800" t="n"/>
      <c r="AL58" s="801" t="n"/>
      <c r="AM58" s="741" t="n"/>
      <c r="AN58" s="742" t="n"/>
      <c r="AO58" s="741" t="n"/>
      <c r="AP58" s="742" t="n"/>
      <c r="AQ58" s="732" t="n"/>
    </row>
    <row r="59">
      <c r="A59" s="735">
        <f>IF(AND(AA59=1,AB59=1),1,IF(AND(AA59=1,AB59=2),2,IF(AND(AA59=1,AB59=3),3,IF(AND(AA59=1,AB59=4),4,IF(AND(AA59=1,AB59=5),5,IF(AND(AA59=2,AB59=1),6,IF(AND(AA59=2,AB59=2),7,IF(AND(AA59=2,AB59=3),8,IF(AND(AA59=2,AB59=4),9,IF(AND(AA59=2,AB59=5),10,IF(AND(AA59=3,AB59=1),11,IF(AND(AA59=3,AB59=2),12,IF(AND(AA59=3,AB59=3),13,IF(AND(AA59=3,AB59=4),14,IF(AND(AA59=3,AB59=5),15,IF(AND(AA59=4,AB59=1),16,IF(AND(AA59=4,AB59=2),17,IF(AND(AA59=4,AB59=3),18,IF(AND(AA59=4,AB59=4),19,IF(AND(AA59=4,AB59=5),20,IF(AND(AA59=5,AB59=1),21,IF(AND(AA59=5,AB59=2),22,IF(AND(AA59=5,AB59=3),23,IF(AND(AA59=5,AB59=4),24,IF(AND(AA59=5,AB59=5),25,"")))))))))))))))))))))))))</f>
        <v/>
      </c>
      <c r="B59" s="735">
        <f>IF(A59="","",(COUNTIF($A$10:A59,A59))/100)</f>
        <v/>
      </c>
      <c r="C59" s="735">
        <f>IFERROR(A59+B59,"")</f>
        <v/>
      </c>
      <c r="D59" s="776" t="n">
        <v>50</v>
      </c>
      <c r="E59" s="779" t="n"/>
      <c r="F59" s="779" t="n"/>
      <c r="G59" s="779" t="n"/>
      <c r="H59" s="776" t="n"/>
      <c r="I59" s="776" t="n"/>
      <c r="J59" s="776">
        <f>IF(OR(H59="",I59=""),"",H59*I59)</f>
        <v/>
      </c>
      <c r="K59" s="778">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779" t="n"/>
      <c r="M59" s="779" t="n"/>
      <c r="N59" s="779" t="n"/>
      <c r="O59" s="779" t="n"/>
      <c r="P59" s="779" t="n"/>
      <c r="Q59" s="779" t="n"/>
      <c r="R59" s="779" t="n"/>
      <c r="S59" s="779" t="n"/>
      <c r="T59" s="779">
        <f>IFERROR(SUM(O59:S59),"")</f>
        <v/>
      </c>
      <c r="U59" s="779" t="n"/>
      <c r="V59" s="779" t="n"/>
      <c r="W59" s="779" t="n"/>
      <c r="X59" s="779" t="n"/>
      <c r="Y59" s="779" t="n"/>
      <c r="Z59" s="779" t="n"/>
      <c r="AA59" s="776">
        <f>IF(J59="","",IF(OR(N59="",N59="IMPACTO"),H59,IF(T59&lt;=50,H59,IF(AND(T59&lt;=75,H59&lt;5),H59+1,IF(AND(T59&lt;=75,H59=5),H59,IF(AND(T59&lt;=100,H59&lt;4),H59+2,IF(AND(T59&lt;=100,H59=4),H59+1,IF(AND(T59&lt;=100,H59=5),H59,""))))))))</f>
        <v/>
      </c>
      <c r="AB59" s="776">
        <f>IF(J59="","",IF(OR(N59="",N59="PROBABILIDAD"),I59,IF(T59&lt;=50,I59,IF(AND(T59&lt;=75,I59&lt;5),I59+1,IF(AND(T59&lt;=75,I59=5),I59,IF(AND(T59&lt;=100,I59&lt;4),I59+2,IF(AND(T59&lt;=100,I59=4),I59+1,IF(AND(T59&lt;=100,I59=5),I59,""))))))))</f>
        <v/>
      </c>
      <c r="AC59" s="776">
        <f>IF(OR(AA59="",AB59=""),"",AA59*AB59)</f>
        <v/>
      </c>
      <c r="AD59" s="778">
        <f>IF(AC59="","",IF(AND(AA59=1,AB59=1),"BAJO",IF(AND(AA59=1,AB59=2),"BAJO",IF(AND(AA59=1,AB59=3),"MODERADO",IF(AND(AA59=1,AB59=4),"FAVORABLE",IF(AND(AA59=1,AB59=5),"FAVORABLE",IF(AND(AA59=2,AB59=1),"BAJO",IF(AND(AA59=2,AB59=2),"BAJO",IF(AND(AA59=2,AB59=3),"MODERADO",IF(AND(AA59=2,AB59=4),"FAVORABLE",IF(AND(AA59=2,AB59=5),"ALTO",IF(AND(AA59=3,AB59=1),"BAJO",IF(AND(AA59=3,AB59=2),"MODERADO",IF(AND(AA59=3,AB59=3),"FAVORABLE",IF(AND(AA59=3,AB59=4),"ALTO",IF(AND(AA59=3,AB59=5),"ALTO",IF(AND(AA59=4,AB59=1),"MODERADO",IF(AND(AA59=4,AB59=2),"FAVORABLE",IF(AND(AA59=4,AB59=3),"FAVORABLE",IF(AND(AA59=4,AB59=4),"ALTO",IF(AND(AA59=4,AB59=5),"ALTO",IF(AND(AA59=5,AB59=1),"FAVORABLE",IF(AND(AA59=5,AB59=2),"FAVORABLE",IF(AND(AA59=5,AB59=3),"ALTO",IF(AND(AA59=5,AB59=4),"ALTO",IF(AND(AA59=5,AB59=5),"ALTO",""))))))))))))))))))))))))))</f>
        <v/>
      </c>
      <c r="AE59" s="741" t="n"/>
      <c r="AF59" s="742" t="n"/>
      <c r="AG59" s="741" t="n"/>
      <c r="AH59" s="742" t="n"/>
      <c r="AI59" s="800" t="n"/>
      <c r="AJ59" s="801" t="n"/>
      <c r="AK59" s="800" t="n"/>
      <c r="AL59" s="801" t="n"/>
      <c r="AM59" s="741" t="n"/>
      <c r="AN59" s="742" t="n"/>
      <c r="AO59" s="741" t="n"/>
      <c r="AP59" s="742" t="n"/>
      <c r="AQ59" s="732" t="n"/>
    </row>
    <row r="60">
      <c r="A60" s="735">
        <f>IF(AND(AA60=1,AB60=1),1,IF(AND(AA60=1,AB60=2),2,IF(AND(AA60=1,AB60=3),3,IF(AND(AA60=1,AB60=4),4,IF(AND(AA60=1,AB60=5),5,IF(AND(AA60=2,AB60=1),6,IF(AND(AA60=2,AB60=2),7,IF(AND(AA60=2,AB60=3),8,IF(AND(AA60=2,AB60=4),9,IF(AND(AA60=2,AB60=5),10,IF(AND(AA60=3,AB60=1),11,IF(AND(AA60=3,AB60=2),12,IF(AND(AA60=3,AB60=3),13,IF(AND(AA60=3,AB60=4),14,IF(AND(AA60=3,AB60=5),15,IF(AND(AA60=4,AB60=1),16,IF(AND(AA60=4,AB60=2),17,IF(AND(AA60=4,AB60=3),18,IF(AND(AA60=4,AB60=4),19,IF(AND(AA60=4,AB60=5),20,IF(AND(AA60=5,AB60=1),21,IF(AND(AA60=5,AB60=2),22,IF(AND(AA60=5,AB60=3),23,IF(AND(AA60=5,AB60=4),24,IF(AND(AA60=5,AB60=5),25,"")))))))))))))))))))))))))</f>
        <v/>
      </c>
      <c r="B60" s="735">
        <f>IF(A60="","",(COUNTIF($A$10:A60,A60))/100)</f>
        <v/>
      </c>
      <c r="C60" s="735">
        <f>IFERROR(A60+B60,"")</f>
        <v/>
      </c>
      <c r="D60" s="776" t="n">
        <v>51</v>
      </c>
      <c r="E60" s="779" t="n"/>
      <c r="F60" s="779" t="n"/>
      <c r="G60" s="779" t="n"/>
      <c r="H60" s="776" t="n"/>
      <c r="I60" s="776" t="n"/>
      <c r="J60" s="776">
        <f>IF(OR(H60="",I60=""),"",H60*I60)</f>
        <v/>
      </c>
      <c r="K60" s="778">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779" t="n"/>
      <c r="M60" s="779" t="n"/>
      <c r="N60" s="779" t="n"/>
      <c r="O60" s="779" t="n"/>
      <c r="P60" s="779" t="n"/>
      <c r="Q60" s="779" t="n"/>
      <c r="R60" s="779" t="n"/>
      <c r="S60" s="779" t="n"/>
      <c r="T60" s="779">
        <f>IFERROR(SUM(O60:S60),"")</f>
        <v/>
      </c>
      <c r="U60" s="779" t="n"/>
      <c r="V60" s="779" t="n"/>
      <c r="W60" s="779" t="n"/>
      <c r="X60" s="779" t="n"/>
      <c r="Y60" s="779" t="n"/>
      <c r="Z60" s="779" t="n"/>
      <c r="AA60" s="776">
        <f>IF(J60="","",IF(OR(N60="",N60="IMPACTO"),H60,IF(T60&lt;=50,H60,IF(AND(T60&lt;=75,H60&lt;5),H60+1,IF(AND(T60&lt;=75,H60=5),H60,IF(AND(T60&lt;=100,H60&lt;4),H60+2,IF(AND(T60&lt;=100,H60=4),H60+1,IF(AND(T60&lt;=100,H60=5),H60,""))))))))</f>
        <v/>
      </c>
      <c r="AB60" s="776">
        <f>IF(J60="","",IF(OR(N60="",N60="PROBABILIDAD"),I60,IF(T60&lt;=50,I60,IF(AND(T60&lt;=75,I60&lt;5),I60+1,IF(AND(T60&lt;=75,I60=5),I60,IF(AND(T60&lt;=100,I60&lt;4),I60+2,IF(AND(T60&lt;=100,I60=4),I60+1,IF(AND(T60&lt;=100,I60=5),I60,""))))))))</f>
        <v/>
      </c>
      <c r="AC60" s="776">
        <f>IF(OR(AA60="",AB60=""),"",AA60*AB60)</f>
        <v/>
      </c>
      <c r="AD60" s="778">
        <f>IF(AC60="","",IF(AND(AA60=1,AB60=1),"BAJO",IF(AND(AA60=1,AB60=2),"BAJO",IF(AND(AA60=1,AB60=3),"MODERADO",IF(AND(AA60=1,AB60=4),"FAVORABLE",IF(AND(AA60=1,AB60=5),"FAVORABLE",IF(AND(AA60=2,AB60=1),"BAJO",IF(AND(AA60=2,AB60=2),"BAJO",IF(AND(AA60=2,AB60=3),"MODERADO",IF(AND(AA60=2,AB60=4),"FAVORABLE",IF(AND(AA60=2,AB60=5),"ALTO",IF(AND(AA60=3,AB60=1),"BAJO",IF(AND(AA60=3,AB60=2),"MODERADO",IF(AND(AA60=3,AB60=3),"FAVORABLE",IF(AND(AA60=3,AB60=4),"ALTO",IF(AND(AA60=3,AB60=5),"ALTO",IF(AND(AA60=4,AB60=1),"MODERADO",IF(AND(AA60=4,AB60=2),"FAVORABLE",IF(AND(AA60=4,AB60=3),"FAVORABLE",IF(AND(AA60=4,AB60=4),"ALTO",IF(AND(AA60=4,AB60=5),"ALTO",IF(AND(AA60=5,AB60=1),"FAVORABLE",IF(AND(AA60=5,AB60=2),"FAVORABLE",IF(AND(AA60=5,AB60=3),"ALTO",IF(AND(AA60=5,AB60=4),"ALTO",IF(AND(AA60=5,AB60=5),"ALTO",""))))))))))))))))))))))))))</f>
        <v/>
      </c>
      <c r="AE60" s="741" t="n"/>
      <c r="AF60" s="742" t="n"/>
      <c r="AG60" s="741" t="n"/>
      <c r="AH60" s="742" t="n"/>
      <c r="AI60" s="800" t="n"/>
      <c r="AJ60" s="801" t="n"/>
      <c r="AK60" s="800" t="n"/>
      <c r="AL60" s="801" t="n"/>
      <c r="AM60" s="741" t="n"/>
      <c r="AN60" s="742" t="n"/>
      <c r="AO60" s="741" t="n"/>
      <c r="AP60" s="742" t="n"/>
      <c r="AQ60" s="732" t="n"/>
    </row>
    <row r="61">
      <c r="A61" s="735">
        <f>IF(AND(AA61=1,AB61=1),1,IF(AND(AA61=1,AB61=2),2,IF(AND(AA61=1,AB61=3),3,IF(AND(AA61=1,AB61=4),4,IF(AND(AA61=1,AB61=5),5,IF(AND(AA61=2,AB61=1),6,IF(AND(AA61=2,AB61=2),7,IF(AND(AA61=2,AB61=3),8,IF(AND(AA61=2,AB61=4),9,IF(AND(AA61=2,AB61=5),10,IF(AND(AA61=3,AB61=1),11,IF(AND(AA61=3,AB61=2),12,IF(AND(AA61=3,AB61=3),13,IF(AND(AA61=3,AB61=4),14,IF(AND(AA61=3,AB61=5),15,IF(AND(AA61=4,AB61=1),16,IF(AND(AA61=4,AB61=2),17,IF(AND(AA61=4,AB61=3),18,IF(AND(AA61=4,AB61=4),19,IF(AND(AA61=4,AB61=5),20,IF(AND(AA61=5,AB61=1),21,IF(AND(AA61=5,AB61=2),22,IF(AND(AA61=5,AB61=3),23,IF(AND(AA61=5,AB61=4),24,IF(AND(AA61=5,AB61=5),25,"")))))))))))))))))))))))))</f>
        <v/>
      </c>
      <c r="B61" s="735">
        <f>IF(A61="","",(COUNTIF($A$10:A61,A61))/100)</f>
        <v/>
      </c>
      <c r="C61" s="735">
        <f>IFERROR(A61+B61,"")</f>
        <v/>
      </c>
      <c r="D61" s="776" t="n">
        <v>52</v>
      </c>
      <c r="E61" s="779" t="n"/>
      <c r="F61" s="779" t="n"/>
      <c r="G61" s="779" t="n"/>
      <c r="H61" s="776" t="n"/>
      <c r="I61" s="776" t="n"/>
      <c r="J61" s="776">
        <f>IF(OR(H61="",I61=""),"",H61*I61)</f>
        <v/>
      </c>
      <c r="K61" s="778">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779" t="n"/>
      <c r="M61" s="779" t="n"/>
      <c r="N61" s="779" t="n"/>
      <c r="O61" s="779" t="n"/>
      <c r="P61" s="779" t="n"/>
      <c r="Q61" s="779" t="n"/>
      <c r="R61" s="779" t="n"/>
      <c r="S61" s="779" t="n"/>
      <c r="T61" s="779">
        <f>IFERROR(SUM(O61:S61),"")</f>
        <v/>
      </c>
      <c r="U61" s="779" t="n"/>
      <c r="V61" s="779" t="n"/>
      <c r="W61" s="779" t="n"/>
      <c r="X61" s="779" t="n"/>
      <c r="Y61" s="779" t="n"/>
      <c r="Z61" s="779" t="n"/>
      <c r="AA61" s="776">
        <f>IF(J61="","",IF(OR(N61="",N61="IMPACTO"),H61,IF(T61&lt;=50,H61,IF(AND(T61&lt;=75,H61&lt;5),H61+1,IF(AND(T61&lt;=75,H61=5),H61,IF(AND(T61&lt;=100,H61&lt;4),H61+2,IF(AND(T61&lt;=100,H61=4),H61+1,IF(AND(T61&lt;=100,H61=5),H61,""))))))))</f>
        <v/>
      </c>
      <c r="AB61" s="776">
        <f>IF(J61="","",IF(OR(N61="",N61="PROBABILIDAD"),I61,IF(T61&lt;=50,I61,IF(AND(T61&lt;=75,I61&lt;5),I61+1,IF(AND(T61&lt;=75,I61=5),I61,IF(AND(T61&lt;=100,I61&lt;4),I61+2,IF(AND(T61&lt;=100,I61=4),I61+1,IF(AND(T61&lt;=100,I61=5),I61,""))))))))</f>
        <v/>
      </c>
      <c r="AC61" s="776">
        <f>IF(OR(AA61="",AB61=""),"",AA61*AB61)</f>
        <v/>
      </c>
      <c r="AD61" s="778">
        <f>IF(AC61="","",IF(AND(AA61=1,AB61=1),"BAJO",IF(AND(AA61=1,AB61=2),"BAJO",IF(AND(AA61=1,AB61=3),"MODERADO",IF(AND(AA61=1,AB61=4),"FAVORABLE",IF(AND(AA61=1,AB61=5),"FAVORABLE",IF(AND(AA61=2,AB61=1),"BAJO",IF(AND(AA61=2,AB61=2),"BAJO",IF(AND(AA61=2,AB61=3),"MODERADO",IF(AND(AA61=2,AB61=4),"FAVORABLE",IF(AND(AA61=2,AB61=5),"ALTO",IF(AND(AA61=3,AB61=1),"BAJO",IF(AND(AA61=3,AB61=2),"MODERADO",IF(AND(AA61=3,AB61=3),"FAVORABLE",IF(AND(AA61=3,AB61=4),"ALTO",IF(AND(AA61=3,AB61=5),"ALTO",IF(AND(AA61=4,AB61=1),"MODERADO",IF(AND(AA61=4,AB61=2),"FAVORABLE",IF(AND(AA61=4,AB61=3),"FAVORABLE",IF(AND(AA61=4,AB61=4),"ALTO",IF(AND(AA61=4,AB61=5),"ALTO",IF(AND(AA61=5,AB61=1),"FAVORABLE",IF(AND(AA61=5,AB61=2),"FAVORABLE",IF(AND(AA61=5,AB61=3),"ALTO",IF(AND(AA61=5,AB61=4),"ALTO",IF(AND(AA61=5,AB61=5),"ALTO",""))))))))))))))))))))))))))</f>
        <v/>
      </c>
      <c r="AE61" s="741" t="n"/>
      <c r="AF61" s="742" t="n"/>
      <c r="AG61" s="741" t="n"/>
      <c r="AH61" s="742" t="n"/>
      <c r="AI61" s="800" t="n"/>
      <c r="AJ61" s="801" t="n"/>
      <c r="AK61" s="800" t="n"/>
      <c r="AL61" s="801" t="n"/>
      <c r="AM61" s="741" t="n"/>
      <c r="AN61" s="742" t="n"/>
      <c r="AO61" s="741" t="n"/>
      <c r="AP61" s="742" t="n"/>
      <c r="AQ61" s="732" t="n"/>
    </row>
    <row r="62">
      <c r="A62" s="735">
        <f>IF(AND(AA62=1,AB62=1),1,IF(AND(AA62=1,AB62=2),2,IF(AND(AA62=1,AB62=3),3,IF(AND(AA62=1,AB62=4),4,IF(AND(AA62=1,AB62=5),5,IF(AND(AA62=2,AB62=1),6,IF(AND(AA62=2,AB62=2),7,IF(AND(AA62=2,AB62=3),8,IF(AND(AA62=2,AB62=4),9,IF(AND(AA62=2,AB62=5),10,IF(AND(AA62=3,AB62=1),11,IF(AND(AA62=3,AB62=2),12,IF(AND(AA62=3,AB62=3),13,IF(AND(AA62=3,AB62=4),14,IF(AND(AA62=3,AB62=5),15,IF(AND(AA62=4,AB62=1),16,IF(AND(AA62=4,AB62=2),17,IF(AND(AA62=4,AB62=3),18,IF(AND(AA62=4,AB62=4),19,IF(AND(AA62=4,AB62=5),20,IF(AND(AA62=5,AB62=1),21,IF(AND(AA62=5,AB62=2),22,IF(AND(AA62=5,AB62=3),23,IF(AND(AA62=5,AB62=4),24,IF(AND(AA62=5,AB62=5),25,"")))))))))))))))))))))))))</f>
        <v/>
      </c>
      <c r="B62" s="735">
        <f>IF(A62="","",(COUNTIF($A$10:A62,A62))/100)</f>
        <v/>
      </c>
      <c r="C62" s="735">
        <f>IFERROR(A62+B62,"")</f>
        <v/>
      </c>
      <c r="D62" s="776" t="n">
        <v>53</v>
      </c>
      <c r="E62" s="779" t="n"/>
      <c r="F62" s="779" t="n"/>
      <c r="G62" s="779" t="n"/>
      <c r="H62" s="776" t="n"/>
      <c r="I62" s="776" t="n"/>
      <c r="J62" s="776">
        <f>IF(OR(H62="",I62=""),"",H62*I62)</f>
        <v/>
      </c>
      <c r="K62" s="778">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779" t="n"/>
      <c r="M62" s="779" t="n"/>
      <c r="N62" s="779" t="n"/>
      <c r="O62" s="779" t="n"/>
      <c r="P62" s="779" t="n"/>
      <c r="Q62" s="779" t="n"/>
      <c r="R62" s="779" t="n"/>
      <c r="S62" s="779" t="n"/>
      <c r="T62" s="779">
        <f>IFERROR(SUM(O62:S62),"")</f>
        <v/>
      </c>
      <c r="U62" s="779" t="n"/>
      <c r="V62" s="779" t="n"/>
      <c r="W62" s="779" t="n"/>
      <c r="X62" s="779" t="n"/>
      <c r="Y62" s="779" t="n"/>
      <c r="Z62" s="779" t="n"/>
      <c r="AA62" s="776">
        <f>IF(J62="","",IF(OR(N62="",N62="IMPACTO"),H62,IF(T62&lt;=50,H62,IF(AND(T62&lt;=75,H62&lt;5),H62+1,IF(AND(T62&lt;=75,H62=5),H62,IF(AND(T62&lt;=100,H62&lt;4),H62+2,IF(AND(T62&lt;=100,H62=4),H62+1,IF(AND(T62&lt;=100,H62=5),H62,""))))))))</f>
        <v/>
      </c>
      <c r="AB62" s="776">
        <f>IF(J62="","",IF(OR(N62="",N62="PROBABILIDAD"),I62,IF(T62&lt;=50,I62,IF(AND(T62&lt;=75,I62&lt;5),I62+1,IF(AND(T62&lt;=75,I62=5),I62,IF(AND(T62&lt;=100,I62&lt;4),I62+2,IF(AND(T62&lt;=100,I62=4),I62+1,IF(AND(T62&lt;=100,I62=5),I62,""))))))))</f>
        <v/>
      </c>
      <c r="AC62" s="776">
        <f>IF(OR(AA62="",AB62=""),"",AA62*AB62)</f>
        <v/>
      </c>
      <c r="AD62" s="778">
        <f>IF(AC62="","",IF(AND(AA62=1,AB62=1),"BAJO",IF(AND(AA62=1,AB62=2),"BAJO",IF(AND(AA62=1,AB62=3),"MODERADO",IF(AND(AA62=1,AB62=4),"FAVORABLE",IF(AND(AA62=1,AB62=5),"FAVORABLE",IF(AND(AA62=2,AB62=1),"BAJO",IF(AND(AA62=2,AB62=2),"BAJO",IF(AND(AA62=2,AB62=3),"MODERADO",IF(AND(AA62=2,AB62=4),"FAVORABLE",IF(AND(AA62=2,AB62=5),"ALTO",IF(AND(AA62=3,AB62=1),"BAJO",IF(AND(AA62=3,AB62=2),"MODERADO",IF(AND(AA62=3,AB62=3),"FAVORABLE",IF(AND(AA62=3,AB62=4),"ALTO",IF(AND(AA62=3,AB62=5),"ALTO",IF(AND(AA62=4,AB62=1),"MODERADO",IF(AND(AA62=4,AB62=2),"FAVORABLE",IF(AND(AA62=4,AB62=3),"FAVORABLE",IF(AND(AA62=4,AB62=4),"ALTO",IF(AND(AA62=4,AB62=5),"ALTO",IF(AND(AA62=5,AB62=1),"FAVORABLE",IF(AND(AA62=5,AB62=2),"FAVORABLE",IF(AND(AA62=5,AB62=3),"ALTO",IF(AND(AA62=5,AB62=4),"ALTO",IF(AND(AA62=5,AB62=5),"ALTO",""))))))))))))))))))))))))))</f>
        <v/>
      </c>
      <c r="AE62" s="741" t="n"/>
      <c r="AF62" s="742" t="n"/>
      <c r="AG62" s="741" t="n"/>
      <c r="AH62" s="742" t="n"/>
      <c r="AI62" s="800" t="n"/>
      <c r="AJ62" s="801" t="n"/>
      <c r="AK62" s="800" t="n"/>
      <c r="AL62" s="801" t="n"/>
      <c r="AM62" s="741" t="n"/>
      <c r="AN62" s="742" t="n"/>
      <c r="AO62" s="741" t="n"/>
      <c r="AP62" s="742" t="n"/>
      <c r="AQ62" s="732" t="n"/>
    </row>
    <row r="63">
      <c r="A63" s="735">
        <f>IF(AND(AA63=1,AB63=1),1,IF(AND(AA63=1,AB63=2),2,IF(AND(AA63=1,AB63=3),3,IF(AND(AA63=1,AB63=4),4,IF(AND(AA63=1,AB63=5),5,IF(AND(AA63=2,AB63=1),6,IF(AND(AA63=2,AB63=2),7,IF(AND(AA63=2,AB63=3),8,IF(AND(AA63=2,AB63=4),9,IF(AND(AA63=2,AB63=5),10,IF(AND(AA63=3,AB63=1),11,IF(AND(AA63=3,AB63=2),12,IF(AND(AA63=3,AB63=3),13,IF(AND(AA63=3,AB63=4),14,IF(AND(AA63=3,AB63=5),15,IF(AND(AA63=4,AB63=1),16,IF(AND(AA63=4,AB63=2),17,IF(AND(AA63=4,AB63=3),18,IF(AND(AA63=4,AB63=4),19,IF(AND(AA63=4,AB63=5),20,IF(AND(AA63=5,AB63=1),21,IF(AND(AA63=5,AB63=2),22,IF(AND(AA63=5,AB63=3),23,IF(AND(AA63=5,AB63=4),24,IF(AND(AA63=5,AB63=5),25,"")))))))))))))))))))))))))</f>
        <v/>
      </c>
      <c r="B63" s="735">
        <f>IF(A63="","",(COUNTIF($A$10:A63,A63))/100)</f>
        <v/>
      </c>
      <c r="C63" s="735">
        <f>IFERROR(A63+B63,"")</f>
        <v/>
      </c>
      <c r="D63" s="776" t="n">
        <v>54</v>
      </c>
      <c r="E63" s="779" t="n"/>
      <c r="F63" s="779" t="n"/>
      <c r="G63" s="779" t="n"/>
      <c r="H63" s="776" t="n"/>
      <c r="I63" s="776" t="n"/>
      <c r="J63" s="776">
        <f>IF(OR(H63="",I63=""),"",H63*I63)</f>
        <v/>
      </c>
      <c r="K63" s="778">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779" t="n"/>
      <c r="M63" s="779" t="n"/>
      <c r="N63" s="779" t="n"/>
      <c r="O63" s="779" t="n"/>
      <c r="P63" s="779" t="n"/>
      <c r="Q63" s="779" t="n"/>
      <c r="R63" s="779" t="n"/>
      <c r="S63" s="779" t="n"/>
      <c r="T63" s="779">
        <f>IFERROR(SUM(O63:S63),"")</f>
        <v/>
      </c>
      <c r="U63" s="779" t="n"/>
      <c r="V63" s="779" t="n"/>
      <c r="W63" s="779" t="n"/>
      <c r="X63" s="779" t="n"/>
      <c r="Y63" s="779" t="n"/>
      <c r="Z63" s="779" t="n"/>
      <c r="AA63" s="776">
        <f>IF(J63="","",IF(OR(N63="",N63="IMPACTO"),H63,IF(T63&lt;=50,H63,IF(AND(T63&lt;=75,H63&lt;5),H63+1,IF(AND(T63&lt;=75,H63=5),H63,IF(AND(T63&lt;=100,H63&lt;4),H63+2,IF(AND(T63&lt;=100,H63=4),H63+1,IF(AND(T63&lt;=100,H63=5),H63,""))))))))</f>
        <v/>
      </c>
      <c r="AB63" s="776">
        <f>IF(J63="","",IF(OR(N63="",N63="PROBABILIDAD"),I63,IF(T63&lt;=50,I63,IF(AND(T63&lt;=75,I63&lt;5),I63+1,IF(AND(T63&lt;=75,I63=5),I63,IF(AND(T63&lt;=100,I63&lt;4),I63+2,IF(AND(T63&lt;=100,I63=4),I63+1,IF(AND(T63&lt;=100,I63=5),I63,""))))))))</f>
        <v/>
      </c>
      <c r="AC63" s="776">
        <f>IF(OR(AA63="",AB63=""),"",AA63*AB63)</f>
        <v/>
      </c>
      <c r="AD63" s="778">
        <f>IF(AC63="","",IF(AND(AA63=1,AB63=1),"BAJO",IF(AND(AA63=1,AB63=2),"BAJO",IF(AND(AA63=1,AB63=3),"MODERADO",IF(AND(AA63=1,AB63=4),"FAVORABLE",IF(AND(AA63=1,AB63=5),"FAVORABLE",IF(AND(AA63=2,AB63=1),"BAJO",IF(AND(AA63=2,AB63=2),"BAJO",IF(AND(AA63=2,AB63=3),"MODERADO",IF(AND(AA63=2,AB63=4),"FAVORABLE",IF(AND(AA63=2,AB63=5),"ALTO",IF(AND(AA63=3,AB63=1),"BAJO",IF(AND(AA63=3,AB63=2),"MODERADO",IF(AND(AA63=3,AB63=3),"FAVORABLE",IF(AND(AA63=3,AB63=4),"ALTO",IF(AND(AA63=3,AB63=5),"ALTO",IF(AND(AA63=4,AB63=1),"MODERADO",IF(AND(AA63=4,AB63=2),"FAVORABLE",IF(AND(AA63=4,AB63=3),"FAVORABLE",IF(AND(AA63=4,AB63=4),"ALTO",IF(AND(AA63=4,AB63=5),"ALTO",IF(AND(AA63=5,AB63=1),"FAVORABLE",IF(AND(AA63=5,AB63=2),"FAVORABLE",IF(AND(AA63=5,AB63=3),"ALTO",IF(AND(AA63=5,AB63=4),"ALTO",IF(AND(AA63=5,AB63=5),"ALTO",""))))))))))))))))))))))))))</f>
        <v/>
      </c>
      <c r="AE63" s="741" t="n"/>
      <c r="AF63" s="742" t="n"/>
      <c r="AG63" s="741" t="n"/>
      <c r="AH63" s="742" t="n"/>
      <c r="AI63" s="800" t="n"/>
      <c r="AJ63" s="801" t="n"/>
      <c r="AK63" s="800" t="n"/>
      <c r="AL63" s="801" t="n"/>
      <c r="AM63" s="741" t="n"/>
      <c r="AN63" s="742" t="n"/>
      <c r="AO63" s="741" t="n"/>
      <c r="AP63" s="742" t="n"/>
      <c r="AQ63" s="732" t="n"/>
    </row>
    <row r="64">
      <c r="A64" s="735">
        <f>IF(AND(AA64=1,AB64=1),1,IF(AND(AA64=1,AB64=2),2,IF(AND(AA64=1,AB64=3),3,IF(AND(AA64=1,AB64=4),4,IF(AND(AA64=1,AB64=5),5,IF(AND(AA64=2,AB64=1),6,IF(AND(AA64=2,AB64=2),7,IF(AND(AA64=2,AB64=3),8,IF(AND(AA64=2,AB64=4),9,IF(AND(AA64=2,AB64=5),10,IF(AND(AA64=3,AB64=1),11,IF(AND(AA64=3,AB64=2),12,IF(AND(AA64=3,AB64=3),13,IF(AND(AA64=3,AB64=4),14,IF(AND(AA64=3,AB64=5),15,IF(AND(AA64=4,AB64=1),16,IF(AND(AA64=4,AB64=2),17,IF(AND(AA64=4,AB64=3),18,IF(AND(AA64=4,AB64=4),19,IF(AND(AA64=4,AB64=5),20,IF(AND(AA64=5,AB64=1),21,IF(AND(AA64=5,AB64=2),22,IF(AND(AA64=5,AB64=3),23,IF(AND(AA64=5,AB64=4),24,IF(AND(AA64=5,AB64=5),25,"")))))))))))))))))))))))))</f>
        <v/>
      </c>
      <c r="B64" s="735">
        <f>IF(A64="","",(COUNTIF($A$10:A64,A64))/100)</f>
        <v/>
      </c>
      <c r="C64" s="735">
        <f>IFERROR(A64+B64,"")</f>
        <v/>
      </c>
      <c r="D64" s="776" t="n">
        <v>55</v>
      </c>
      <c r="E64" s="779" t="n"/>
      <c r="F64" s="779" t="n"/>
      <c r="G64" s="779" t="n"/>
      <c r="H64" s="776" t="n"/>
      <c r="I64" s="776" t="n"/>
      <c r="J64" s="776">
        <f>IF(OR(H64="",I64=""),"",H64*I64)</f>
        <v/>
      </c>
      <c r="K64" s="778">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779" t="n"/>
      <c r="M64" s="779" t="n"/>
      <c r="N64" s="779" t="n"/>
      <c r="O64" s="779" t="n"/>
      <c r="P64" s="779" t="n"/>
      <c r="Q64" s="779" t="n"/>
      <c r="R64" s="779" t="n"/>
      <c r="S64" s="779" t="n"/>
      <c r="T64" s="779">
        <f>IFERROR(SUM(O64:S64),"")</f>
        <v/>
      </c>
      <c r="U64" s="779" t="n"/>
      <c r="V64" s="779" t="n"/>
      <c r="W64" s="779" t="n"/>
      <c r="X64" s="779" t="n"/>
      <c r="Y64" s="779" t="n"/>
      <c r="Z64" s="779" t="n"/>
      <c r="AA64" s="776">
        <f>IF(J64="","",IF(OR(N64="",N64="IMPACTO"),H64,IF(T64&lt;=50,H64,IF(AND(T64&lt;=75,H64&lt;5),H64+1,IF(AND(T64&lt;=75,H64=5),H64,IF(AND(T64&lt;=100,H64&lt;4),H64+2,IF(AND(T64&lt;=100,H64=4),H64+1,IF(AND(T64&lt;=100,H64=5),H64,""))))))))</f>
        <v/>
      </c>
      <c r="AB64" s="776">
        <f>IF(J64="","",IF(OR(N64="",N64="PROBABILIDAD"),I64,IF(T64&lt;=50,I64,IF(AND(T64&lt;=75,I64&lt;5),I64+1,IF(AND(T64&lt;=75,I64=5),I64,IF(AND(T64&lt;=100,I64&lt;4),I64+2,IF(AND(T64&lt;=100,I64=4),I64+1,IF(AND(T64&lt;=100,I64=5),I64,""))))))))</f>
        <v/>
      </c>
      <c r="AC64" s="776">
        <f>IF(OR(AA64="",AB64=""),"",AA64*AB64)</f>
        <v/>
      </c>
      <c r="AD64" s="778">
        <f>IF(AC64="","",IF(AND(AA64=1,AB64=1),"BAJO",IF(AND(AA64=1,AB64=2),"BAJO",IF(AND(AA64=1,AB64=3),"MODERADO",IF(AND(AA64=1,AB64=4),"FAVORABLE",IF(AND(AA64=1,AB64=5),"FAVORABLE",IF(AND(AA64=2,AB64=1),"BAJO",IF(AND(AA64=2,AB64=2),"BAJO",IF(AND(AA64=2,AB64=3),"MODERADO",IF(AND(AA64=2,AB64=4),"FAVORABLE",IF(AND(AA64=2,AB64=5),"ALTO",IF(AND(AA64=3,AB64=1),"BAJO",IF(AND(AA64=3,AB64=2),"MODERADO",IF(AND(AA64=3,AB64=3),"FAVORABLE",IF(AND(AA64=3,AB64=4),"ALTO",IF(AND(AA64=3,AB64=5),"ALTO",IF(AND(AA64=4,AB64=1),"MODERADO",IF(AND(AA64=4,AB64=2),"FAVORABLE",IF(AND(AA64=4,AB64=3),"FAVORABLE",IF(AND(AA64=4,AB64=4),"ALTO",IF(AND(AA64=4,AB64=5),"ALTO",IF(AND(AA64=5,AB64=1),"FAVORABLE",IF(AND(AA64=5,AB64=2),"FAVORABLE",IF(AND(AA64=5,AB64=3),"ALTO",IF(AND(AA64=5,AB64=4),"ALTO",IF(AND(AA64=5,AB64=5),"ALTO",""))))))))))))))))))))))))))</f>
        <v/>
      </c>
      <c r="AE64" s="741" t="n"/>
      <c r="AF64" s="742" t="n"/>
      <c r="AG64" s="741" t="n"/>
      <c r="AH64" s="742" t="n"/>
      <c r="AI64" s="800" t="n"/>
      <c r="AJ64" s="801" t="n"/>
      <c r="AK64" s="800" t="n"/>
      <c r="AL64" s="801" t="n"/>
      <c r="AM64" s="741" t="n"/>
      <c r="AN64" s="742" t="n"/>
      <c r="AO64" s="741" t="n"/>
      <c r="AP64" s="742" t="n"/>
      <c r="AQ64" s="732" t="n"/>
    </row>
    <row r="65">
      <c r="A65" s="735">
        <f>IF(AND(AA65=1,AB65=1),1,IF(AND(AA65=1,AB65=2),2,IF(AND(AA65=1,AB65=3),3,IF(AND(AA65=1,AB65=4),4,IF(AND(AA65=1,AB65=5),5,IF(AND(AA65=2,AB65=1),6,IF(AND(AA65=2,AB65=2),7,IF(AND(AA65=2,AB65=3),8,IF(AND(AA65=2,AB65=4),9,IF(AND(AA65=2,AB65=5),10,IF(AND(AA65=3,AB65=1),11,IF(AND(AA65=3,AB65=2),12,IF(AND(AA65=3,AB65=3),13,IF(AND(AA65=3,AB65=4),14,IF(AND(AA65=3,AB65=5),15,IF(AND(AA65=4,AB65=1),16,IF(AND(AA65=4,AB65=2),17,IF(AND(AA65=4,AB65=3),18,IF(AND(AA65=4,AB65=4),19,IF(AND(AA65=4,AB65=5),20,IF(AND(AA65=5,AB65=1),21,IF(AND(AA65=5,AB65=2),22,IF(AND(AA65=5,AB65=3),23,IF(AND(AA65=5,AB65=4),24,IF(AND(AA65=5,AB65=5),25,"")))))))))))))))))))))))))</f>
        <v/>
      </c>
      <c r="B65" s="735">
        <f>IF(A65="","",(COUNTIF($A$10:A65,A65))/100)</f>
        <v/>
      </c>
      <c r="C65" s="735">
        <f>IFERROR(A65+B65,"")</f>
        <v/>
      </c>
      <c r="D65" s="776" t="n">
        <v>56</v>
      </c>
      <c r="E65" s="779" t="n"/>
      <c r="F65" s="779" t="n"/>
      <c r="G65" s="779" t="n"/>
      <c r="H65" s="776" t="n"/>
      <c r="I65" s="776" t="n"/>
      <c r="J65" s="776">
        <f>IF(OR(H65="",I65=""),"",H65*I65)</f>
        <v/>
      </c>
      <c r="K65" s="778">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779" t="n"/>
      <c r="M65" s="779" t="n"/>
      <c r="N65" s="779" t="n"/>
      <c r="O65" s="779" t="n"/>
      <c r="P65" s="779" t="n"/>
      <c r="Q65" s="779" t="n"/>
      <c r="R65" s="779" t="n"/>
      <c r="S65" s="779" t="n"/>
      <c r="T65" s="779">
        <f>IFERROR(SUM(O65:S65),"")</f>
        <v/>
      </c>
      <c r="U65" s="779" t="n"/>
      <c r="V65" s="779" t="n"/>
      <c r="W65" s="779" t="n"/>
      <c r="X65" s="779" t="n"/>
      <c r="Y65" s="779" t="n"/>
      <c r="Z65" s="779" t="n"/>
      <c r="AA65" s="776">
        <f>IF(J65="","",IF(OR(N65="",N65="IMPACTO"),H65,IF(T65&lt;=50,H65,IF(AND(T65&lt;=75,H65&lt;5),H65+1,IF(AND(T65&lt;=75,H65=5),H65,IF(AND(T65&lt;=100,H65&lt;4),H65+2,IF(AND(T65&lt;=100,H65=4),H65+1,IF(AND(T65&lt;=100,H65=5),H65,""))))))))</f>
        <v/>
      </c>
      <c r="AB65" s="776">
        <f>IF(J65="","",IF(OR(N65="",N65="PROBABILIDAD"),I65,IF(T65&lt;=50,I65,IF(AND(T65&lt;=75,I65&lt;5),I65+1,IF(AND(T65&lt;=75,I65=5),I65,IF(AND(T65&lt;=100,I65&lt;4),I65+2,IF(AND(T65&lt;=100,I65=4),I65+1,IF(AND(T65&lt;=100,I65=5),I65,""))))))))</f>
        <v/>
      </c>
      <c r="AC65" s="776">
        <f>IF(OR(AA65="",AB65=""),"",AA65*AB65)</f>
        <v/>
      </c>
      <c r="AD65" s="778">
        <f>IF(AC65="","",IF(AND(AA65=1,AB65=1),"BAJO",IF(AND(AA65=1,AB65=2),"BAJO",IF(AND(AA65=1,AB65=3),"MODERADO",IF(AND(AA65=1,AB65=4),"FAVORABLE",IF(AND(AA65=1,AB65=5),"FAVORABLE",IF(AND(AA65=2,AB65=1),"BAJO",IF(AND(AA65=2,AB65=2),"BAJO",IF(AND(AA65=2,AB65=3),"MODERADO",IF(AND(AA65=2,AB65=4),"FAVORABLE",IF(AND(AA65=2,AB65=5),"ALTO",IF(AND(AA65=3,AB65=1),"BAJO",IF(AND(AA65=3,AB65=2),"MODERADO",IF(AND(AA65=3,AB65=3),"FAVORABLE",IF(AND(AA65=3,AB65=4),"ALTO",IF(AND(AA65=3,AB65=5),"ALTO",IF(AND(AA65=4,AB65=1),"MODERADO",IF(AND(AA65=4,AB65=2),"FAVORABLE",IF(AND(AA65=4,AB65=3),"FAVORABLE",IF(AND(AA65=4,AB65=4),"ALTO",IF(AND(AA65=4,AB65=5),"ALTO",IF(AND(AA65=5,AB65=1),"FAVORABLE",IF(AND(AA65=5,AB65=2),"FAVORABLE",IF(AND(AA65=5,AB65=3),"ALTO",IF(AND(AA65=5,AB65=4),"ALTO",IF(AND(AA65=5,AB65=5),"ALTO",""))))))))))))))))))))))))))</f>
        <v/>
      </c>
      <c r="AE65" s="741" t="n"/>
      <c r="AF65" s="742" t="n"/>
      <c r="AG65" s="741" t="n"/>
      <c r="AH65" s="742" t="n"/>
      <c r="AI65" s="800" t="n"/>
      <c r="AJ65" s="801" t="n"/>
      <c r="AK65" s="800" t="n"/>
      <c r="AL65" s="801" t="n"/>
      <c r="AM65" s="741" t="n"/>
      <c r="AN65" s="742" t="n"/>
      <c r="AO65" s="741" t="n"/>
      <c r="AP65" s="742" t="n"/>
      <c r="AQ65" s="732" t="n"/>
    </row>
    <row r="66">
      <c r="A66" s="735">
        <f>IF(AND(AA66=1,AB66=1),1,IF(AND(AA66=1,AB66=2),2,IF(AND(AA66=1,AB66=3),3,IF(AND(AA66=1,AB66=4),4,IF(AND(AA66=1,AB66=5),5,IF(AND(AA66=2,AB66=1),6,IF(AND(AA66=2,AB66=2),7,IF(AND(AA66=2,AB66=3),8,IF(AND(AA66=2,AB66=4),9,IF(AND(AA66=2,AB66=5),10,IF(AND(AA66=3,AB66=1),11,IF(AND(AA66=3,AB66=2),12,IF(AND(AA66=3,AB66=3),13,IF(AND(AA66=3,AB66=4),14,IF(AND(AA66=3,AB66=5),15,IF(AND(AA66=4,AB66=1),16,IF(AND(AA66=4,AB66=2),17,IF(AND(AA66=4,AB66=3),18,IF(AND(AA66=4,AB66=4),19,IF(AND(AA66=4,AB66=5),20,IF(AND(AA66=5,AB66=1),21,IF(AND(AA66=5,AB66=2),22,IF(AND(AA66=5,AB66=3),23,IF(AND(AA66=5,AB66=4),24,IF(AND(AA66=5,AB66=5),25,"")))))))))))))))))))))))))</f>
        <v/>
      </c>
      <c r="B66" s="735">
        <f>IF(A66="","",(COUNTIF($A$10:A66,A66))/100)</f>
        <v/>
      </c>
      <c r="C66" s="735">
        <f>IFERROR(A66+B66,"")</f>
        <v/>
      </c>
      <c r="D66" s="776" t="n">
        <v>57</v>
      </c>
      <c r="E66" s="779" t="n"/>
      <c r="F66" s="779" t="n"/>
      <c r="G66" s="779" t="n"/>
      <c r="H66" s="776" t="n"/>
      <c r="I66" s="776" t="n"/>
      <c r="J66" s="776">
        <f>IF(OR(H66="",I66=""),"",H66*I66)</f>
        <v/>
      </c>
      <c r="K66" s="778">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779" t="n"/>
      <c r="M66" s="779" t="n"/>
      <c r="N66" s="779" t="n"/>
      <c r="O66" s="779" t="n"/>
      <c r="P66" s="779" t="n"/>
      <c r="Q66" s="779" t="n"/>
      <c r="R66" s="779" t="n"/>
      <c r="S66" s="779" t="n"/>
      <c r="T66" s="779">
        <f>IFERROR(SUM(O66:S66),"")</f>
        <v/>
      </c>
      <c r="U66" s="779" t="n"/>
      <c r="V66" s="779" t="n"/>
      <c r="W66" s="779" t="n"/>
      <c r="X66" s="779" t="n"/>
      <c r="Y66" s="779" t="n"/>
      <c r="Z66" s="779" t="n"/>
      <c r="AA66" s="776">
        <f>IF(J66="","",IF(OR(N66="",N66="IMPACTO"),H66,IF(T66&lt;=50,H66,IF(AND(T66&lt;=75,H66&lt;5),H66+1,IF(AND(T66&lt;=75,H66=5),H66,IF(AND(T66&lt;=100,H66&lt;4),H66+2,IF(AND(T66&lt;=100,H66=4),H66+1,IF(AND(T66&lt;=100,H66=5),H66,""))))))))</f>
        <v/>
      </c>
      <c r="AB66" s="776">
        <f>IF(J66="","",IF(OR(N66="",N66="PROBABILIDAD"),I66,IF(T66&lt;=50,I66,IF(AND(T66&lt;=75,I66&lt;5),I66+1,IF(AND(T66&lt;=75,I66=5),I66,IF(AND(T66&lt;=100,I66&lt;4),I66+2,IF(AND(T66&lt;=100,I66=4),I66+1,IF(AND(T66&lt;=100,I66=5),I66,""))))))))</f>
        <v/>
      </c>
      <c r="AC66" s="776">
        <f>IF(OR(AA66="",AB66=""),"",AA66*AB66)</f>
        <v/>
      </c>
      <c r="AD66" s="778">
        <f>IF(AC66="","",IF(AND(AA66=1,AB66=1),"BAJO",IF(AND(AA66=1,AB66=2),"BAJO",IF(AND(AA66=1,AB66=3),"MODERADO",IF(AND(AA66=1,AB66=4),"FAVORABLE",IF(AND(AA66=1,AB66=5),"FAVORABLE",IF(AND(AA66=2,AB66=1),"BAJO",IF(AND(AA66=2,AB66=2),"BAJO",IF(AND(AA66=2,AB66=3),"MODERADO",IF(AND(AA66=2,AB66=4),"FAVORABLE",IF(AND(AA66=2,AB66=5),"ALTO",IF(AND(AA66=3,AB66=1),"BAJO",IF(AND(AA66=3,AB66=2),"MODERADO",IF(AND(AA66=3,AB66=3),"FAVORABLE",IF(AND(AA66=3,AB66=4),"ALTO",IF(AND(AA66=3,AB66=5),"ALTO",IF(AND(AA66=4,AB66=1),"MODERADO",IF(AND(AA66=4,AB66=2),"FAVORABLE",IF(AND(AA66=4,AB66=3),"FAVORABLE",IF(AND(AA66=4,AB66=4),"ALTO",IF(AND(AA66=4,AB66=5),"ALTO",IF(AND(AA66=5,AB66=1),"FAVORABLE",IF(AND(AA66=5,AB66=2),"FAVORABLE",IF(AND(AA66=5,AB66=3),"ALTO",IF(AND(AA66=5,AB66=4),"ALTO",IF(AND(AA66=5,AB66=5),"ALTO",""))))))))))))))))))))))))))</f>
        <v/>
      </c>
      <c r="AE66" s="741" t="n"/>
      <c r="AF66" s="742" t="n"/>
      <c r="AG66" s="741" t="n"/>
      <c r="AH66" s="742" t="n"/>
      <c r="AI66" s="800" t="n"/>
      <c r="AJ66" s="801" t="n"/>
      <c r="AK66" s="800" t="n"/>
      <c r="AL66" s="801" t="n"/>
      <c r="AM66" s="741" t="n"/>
      <c r="AN66" s="742" t="n"/>
      <c r="AO66" s="741" t="n"/>
      <c r="AP66" s="742" t="n"/>
      <c r="AQ66" s="732" t="n"/>
    </row>
    <row r="67">
      <c r="A67" s="735">
        <f>IF(AND(AA67=1,AB67=1),1,IF(AND(AA67=1,AB67=2),2,IF(AND(AA67=1,AB67=3),3,IF(AND(AA67=1,AB67=4),4,IF(AND(AA67=1,AB67=5),5,IF(AND(AA67=2,AB67=1),6,IF(AND(AA67=2,AB67=2),7,IF(AND(AA67=2,AB67=3),8,IF(AND(AA67=2,AB67=4),9,IF(AND(AA67=2,AB67=5),10,IF(AND(AA67=3,AB67=1),11,IF(AND(AA67=3,AB67=2),12,IF(AND(AA67=3,AB67=3),13,IF(AND(AA67=3,AB67=4),14,IF(AND(AA67=3,AB67=5),15,IF(AND(AA67=4,AB67=1),16,IF(AND(AA67=4,AB67=2),17,IF(AND(AA67=4,AB67=3),18,IF(AND(AA67=4,AB67=4),19,IF(AND(AA67=4,AB67=5),20,IF(AND(AA67=5,AB67=1),21,IF(AND(AA67=5,AB67=2),22,IF(AND(AA67=5,AB67=3),23,IF(AND(AA67=5,AB67=4),24,IF(AND(AA67=5,AB67=5),25,"")))))))))))))))))))))))))</f>
        <v/>
      </c>
      <c r="B67" s="735">
        <f>IF(A67="","",(COUNTIF($A$10:A67,A67))/100)</f>
        <v/>
      </c>
      <c r="C67" s="735">
        <f>IFERROR(A67+B67,"")</f>
        <v/>
      </c>
      <c r="D67" s="776" t="n">
        <v>58</v>
      </c>
      <c r="E67" s="779" t="n"/>
      <c r="F67" s="779" t="n"/>
      <c r="G67" s="779" t="n"/>
      <c r="H67" s="776" t="n"/>
      <c r="I67" s="776" t="n"/>
      <c r="J67" s="776">
        <f>IF(OR(H67="",I67=""),"",H67*I67)</f>
        <v/>
      </c>
      <c r="K67" s="778">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779" t="n"/>
      <c r="M67" s="779" t="n"/>
      <c r="N67" s="779" t="n"/>
      <c r="O67" s="779" t="n"/>
      <c r="P67" s="779" t="n"/>
      <c r="Q67" s="779" t="n"/>
      <c r="R67" s="779" t="n"/>
      <c r="S67" s="779" t="n"/>
      <c r="T67" s="779">
        <f>IFERROR(SUM(O67:S67),"")</f>
        <v/>
      </c>
      <c r="U67" s="779" t="n"/>
      <c r="V67" s="779" t="n"/>
      <c r="W67" s="779" t="n"/>
      <c r="X67" s="779" t="n"/>
      <c r="Y67" s="779" t="n"/>
      <c r="Z67" s="779" t="n"/>
      <c r="AA67" s="776">
        <f>IF(J67="","",IF(OR(N67="",N67="IMPACTO"),H67,IF(T67&lt;=50,H67,IF(AND(T67&lt;=75,H67&lt;5),H67+1,IF(AND(T67&lt;=75,H67=5),H67,IF(AND(T67&lt;=100,H67&lt;4),H67+2,IF(AND(T67&lt;=100,H67=4),H67+1,IF(AND(T67&lt;=100,H67=5),H67,""))))))))</f>
        <v/>
      </c>
      <c r="AB67" s="776">
        <f>IF(J67="","",IF(OR(N67="",N67="PROBABILIDAD"),I67,IF(T67&lt;=50,I67,IF(AND(T67&lt;=75,I67&lt;5),I67+1,IF(AND(T67&lt;=75,I67=5),I67,IF(AND(T67&lt;=100,I67&lt;4),I67+2,IF(AND(T67&lt;=100,I67=4),I67+1,IF(AND(T67&lt;=100,I67=5),I67,""))))))))</f>
        <v/>
      </c>
      <c r="AC67" s="776">
        <f>IF(OR(AA67="",AB67=""),"",AA67*AB67)</f>
        <v/>
      </c>
      <c r="AD67" s="778">
        <f>IF(AC67="","",IF(AND(AA67=1,AB67=1),"BAJO",IF(AND(AA67=1,AB67=2),"BAJO",IF(AND(AA67=1,AB67=3),"MODERADO",IF(AND(AA67=1,AB67=4),"FAVORABLE",IF(AND(AA67=1,AB67=5),"FAVORABLE",IF(AND(AA67=2,AB67=1),"BAJO",IF(AND(AA67=2,AB67=2),"BAJO",IF(AND(AA67=2,AB67=3),"MODERADO",IF(AND(AA67=2,AB67=4),"FAVORABLE",IF(AND(AA67=2,AB67=5),"ALTO",IF(AND(AA67=3,AB67=1),"BAJO",IF(AND(AA67=3,AB67=2),"MODERADO",IF(AND(AA67=3,AB67=3),"FAVORABLE",IF(AND(AA67=3,AB67=4),"ALTO",IF(AND(AA67=3,AB67=5),"ALTO",IF(AND(AA67=4,AB67=1),"MODERADO",IF(AND(AA67=4,AB67=2),"FAVORABLE",IF(AND(AA67=4,AB67=3),"FAVORABLE",IF(AND(AA67=4,AB67=4),"ALTO",IF(AND(AA67=4,AB67=5),"ALTO",IF(AND(AA67=5,AB67=1),"FAVORABLE",IF(AND(AA67=5,AB67=2),"FAVORABLE",IF(AND(AA67=5,AB67=3),"ALTO",IF(AND(AA67=5,AB67=4),"ALTO",IF(AND(AA67=5,AB67=5),"ALTO",""))))))))))))))))))))))))))</f>
        <v/>
      </c>
      <c r="AE67" s="741" t="n"/>
      <c r="AF67" s="742" t="n"/>
      <c r="AG67" s="741" t="n"/>
      <c r="AH67" s="742" t="n"/>
      <c r="AI67" s="800" t="n"/>
      <c r="AJ67" s="801" t="n"/>
      <c r="AK67" s="800" t="n"/>
      <c r="AL67" s="801" t="n"/>
      <c r="AM67" s="741" t="n"/>
      <c r="AN67" s="742" t="n"/>
      <c r="AO67" s="741" t="n"/>
      <c r="AP67" s="742" t="n"/>
      <c r="AQ67" s="732" t="n"/>
    </row>
    <row r="68">
      <c r="A68" s="735">
        <f>IF(AND(AA68=1,AB68=1),1,IF(AND(AA68=1,AB68=2),2,IF(AND(AA68=1,AB68=3),3,IF(AND(AA68=1,AB68=4),4,IF(AND(AA68=1,AB68=5),5,IF(AND(AA68=2,AB68=1),6,IF(AND(AA68=2,AB68=2),7,IF(AND(AA68=2,AB68=3),8,IF(AND(AA68=2,AB68=4),9,IF(AND(AA68=2,AB68=5),10,IF(AND(AA68=3,AB68=1),11,IF(AND(AA68=3,AB68=2),12,IF(AND(AA68=3,AB68=3),13,IF(AND(AA68=3,AB68=4),14,IF(AND(AA68=3,AB68=5),15,IF(AND(AA68=4,AB68=1),16,IF(AND(AA68=4,AB68=2),17,IF(AND(AA68=4,AB68=3),18,IF(AND(AA68=4,AB68=4),19,IF(AND(AA68=4,AB68=5),20,IF(AND(AA68=5,AB68=1),21,IF(AND(AA68=5,AB68=2),22,IF(AND(AA68=5,AB68=3),23,IF(AND(AA68=5,AB68=4),24,IF(AND(AA68=5,AB68=5),25,"")))))))))))))))))))))))))</f>
        <v/>
      </c>
      <c r="B68" s="735">
        <f>IF(A68="","",(COUNTIF($A$10:A68,A68))/100)</f>
        <v/>
      </c>
      <c r="C68" s="735">
        <f>IFERROR(A68+B68,"")</f>
        <v/>
      </c>
      <c r="D68" s="776" t="n">
        <v>59</v>
      </c>
      <c r="E68" s="779" t="n"/>
      <c r="F68" s="779" t="n"/>
      <c r="G68" s="779" t="n"/>
      <c r="H68" s="776" t="n"/>
      <c r="I68" s="776" t="n"/>
      <c r="J68" s="776">
        <f>IF(OR(H68="",I68=""),"",H68*I68)</f>
        <v/>
      </c>
      <c r="K68" s="778">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779" t="n"/>
      <c r="M68" s="779" t="n"/>
      <c r="N68" s="779" t="n"/>
      <c r="O68" s="779" t="n"/>
      <c r="P68" s="779" t="n"/>
      <c r="Q68" s="779" t="n"/>
      <c r="R68" s="779" t="n"/>
      <c r="S68" s="779" t="n"/>
      <c r="T68" s="779">
        <f>IFERROR(SUM(O68:S68),"")</f>
        <v/>
      </c>
      <c r="U68" s="779" t="n"/>
      <c r="V68" s="779" t="n"/>
      <c r="W68" s="779" t="n"/>
      <c r="X68" s="779" t="n"/>
      <c r="Y68" s="779" t="n"/>
      <c r="Z68" s="779" t="n"/>
      <c r="AA68" s="776">
        <f>IF(J68="","",IF(OR(N68="",N68="IMPACTO"),H68,IF(T68&lt;=50,H68,IF(AND(T68&lt;=75,H68&lt;5),H68+1,IF(AND(T68&lt;=75,H68=5),H68,IF(AND(T68&lt;=100,H68&lt;4),H68+2,IF(AND(T68&lt;=100,H68=4),H68+1,IF(AND(T68&lt;=100,H68=5),H68,""))))))))</f>
        <v/>
      </c>
      <c r="AB68" s="776">
        <f>IF(J68="","",IF(OR(N68="",N68="PROBABILIDAD"),I68,IF(T68&lt;=50,I68,IF(AND(T68&lt;=75,I68&lt;5),I68+1,IF(AND(T68&lt;=75,I68=5),I68,IF(AND(T68&lt;=100,I68&lt;4),I68+2,IF(AND(T68&lt;=100,I68=4),I68+1,IF(AND(T68&lt;=100,I68=5),I68,""))))))))</f>
        <v/>
      </c>
      <c r="AC68" s="776">
        <f>IF(OR(AA68="",AB68=""),"",AA68*AB68)</f>
        <v/>
      </c>
      <c r="AD68" s="778">
        <f>IF(AC68="","",IF(AND(AA68=1,AB68=1),"BAJO",IF(AND(AA68=1,AB68=2),"BAJO",IF(AND(AA68=1,AB68=3),"MODERADO",IF(AND(AA68=1,AB68=4),"FAVORABLE",IF(AND(AA68=1,AB68=5),"FAVORABLE",IF(AND(AA68=2,AB68=1),"BAJO",IF(AND(AA68=2,AB68=2),"BAJO",IF(AND(AA68=2,AB68=3),"MODERADO",IF(AND(AA68=2,AB68=4),"FAVORABLE",IF(AND(AA68=2,AB68=5),"ALTO",IF(AND(AA68=3,AB68=1),"BAJO",IF(AND(AA68=3,AB68=2),"MODERADO",IF(AND(AA68=3,AB68=3),"FAVORABLE",IF(AND(AA68=3,AB68=4),"ALTO",IF(AND(AA68=3,AB68=5),"ALTO",IF(AND(AA68=4,AB68=1),"MODERADO",IF(AND(AA68=4,AB68=2),"FAVORABLE",IF(AND(AA68=4,AB68=3),"FAVORABLE",IF(AND(AA68=4,AB68=4),"ALTO",IF(AND(AA68=4,AB68=5),"ALTO",IF(AND(AA68=5,AB68=1),"FAVORABLE",IF(AND(AA68=5,AB68=2),"FAVORABLE",IF(AND(AA68=5,AB68=3),"ALTO",IF(AND(AA68=5,AB68=4),"ALTO",IF(AND(AA68=5,AB68=5),"ALTO",""))))))))))))))))))))))))))</f>
        <v/>
      </c>
      <c r="AE68" s="741" t="n"/>
      <c r="AF68" s="742" t="n"/>
      <c r="AG68" s="741" t="n"/>
      <c r="AH68" s="742" t="n"/>
      <c r="AI68" s="800" t="n"/>
      <c r="AJ68" s="801" t="n"/>
      <c r="AK68" s="800" t="n"/>
      <c r="AL68" s="801" t="n"/>
      <c r="AM68" s="741" t="n"/>
      <c r="AN68" s="742" t="n"/>
      <c r="AO68" s="741" t="n"/>
      <c r="AP68" s="742" t="n"/>
      <c r="AQ68" s="732" t="n"/>
    </row>
    <row r="69">
      <c r="A69" s="735">
        <f>IF(AND(AA69=1,AB69=1),1,IF(AND(AA69=1,AB69=2),2,IF(AND(AA69=1,AB69=3),3,IF(AND(AA69=1,AB69=4),4,IF(AND(AA69=1,AB69=5),5,IF(AND(AA69=2,AB69=1),6,IF(AND(AA69=2,AB69=2),7,IF(AND(AA69=2,AB69=3),8,IF(AND(AA69=2,AB69=4),9,IF(AND(AA69=2,AB69=5),10,IF(AND(AA69=3,AB69=1),11,IF(AND(AA69=3,AB69=2),12,IF(AND(AA69=3,AB69=3),13,IF(AND(AA69=3,AB69=4),14,IF(AND(AA69=3,AB69=5),15,IF(AND(AA69=4,AB69=1),16,IF(AND(AA69=4,AB69=2),17,IF(AND(AA69=4,AB69=3),18,IF(AND(AA69=4,AB69=4),19,IF(AND(AA69=4,AB69=5),20,IF(AND(AA69=5,AB69=1),21,IF(AND(AA69=5,AB69=2),22,IF(AND(AA69=5,AB69=3),23,IF(AND(AA69=5,AB69=4),24,IF(AND(AA69=5,AB69=5),25,"")))))))))))))))))))))))))</f>
        <v/>
      </c>
      <c r="B69" s="735">
        <f>IF(A69="","",(COUNTIF($A$10:A69,A69))/100)</f>
        <v/>
      </c>
      <c r="C69" s="735">
        <f>IFERROR(A69+B69,"")</f>
        <v/>
      </c>
      <c r="D69" s="776" t="n">
        <v>60</v>
      </c>
      <c r="E69" s="779" t="n"/>
      <c r="F69" s="779" t="n"/>
      <c r="G69" s="779" t="n"/>
      <c r="H69" s="776" t="n"/>
      <c r="I69" s="776" t="n"/>
      <c r="J69" s="776">
        <f>IF(OR(H69="",I69=""),"",H69*I69)</f>
        <v/>
      </c>
      <c r="K69" s="778">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779" t="n"/>
      <c r="M69" s="779" t="n"/>
      <c r="N69" s="779" t="n"/>
      <c r="O69" s="779" t="n"/>
      <c r="P69" s="779" t="n"/>
      <c r="Q69" s="779" t="n"/>
      <c r="R69" s="779" t="n"/>
      <c r="S69" s="779" t="n"/>
      <c r="T69" s="779">
        <f>IFERROR(SUM(O69:S69),"")</f>
        <v/>
      </c>
      <c r="U69" s="779" t="n"/>
      <c r="V69" s="779" t="n"/>
      <c r="W69" s="779" t="n"/>
      <c r="X69" s="779" t="n"/>
      <c r="Y69" s="779" t="n"/>
      <c r="Z69" s="779" t="n"/>
      <c r="AA69" s="776">
        <f>IF(J69="","",IF(OR(N69="",N69="IMPACTO"),H69,IF(T69&lt;=50,H69,IF(AND(T69&lt;=75,H69&lt;5),H69+1,IF(AND(T69&lt;=75,H69=5),H69,IF(AND(T69&lt;=100,H69&lt;4),H69+2,IF(AND(T69&lt;=100,H69=4),H69+1,IF(AND(T69&lt;=100,H69=5),H69,""))))))))</f>
        <v/>
      </c>
      <c r="AB69" s="776">
        <f>IF(J69="","",IF(OR(N69="",N69="PROBABILIDAD"),I69,IF(T69&lt;=50,I69,IF(AND(T69&lt;=75,I69&lt;5),I69+1,IF(AND(T69&lt;=75,I69=5),I69,IF(AND(T69&lt;=100,I69&lt;4),I69+2,IF(AND(T69&lt;=100,I69=4),I69+1,IF(AND(T69&lt;=100,I69=5),I69,""))))))))</f>
        <v/>
      </c>
      <c r="AC69" s="776">
        <f>IF(OR(AA69="",AB69=""),"",AA69*AB69)</f>
        <v/>
      </c>
      <c r="AD69" s="778">
        <f>IF(AC69="","",IF(AND(AA69=1,AB69=1),"BAJO",IF(AND(AA69=1,AB69=2),"BAJO",IF(AND(AA69=1,AB69=3),"MODERADO",IF(AND(AA69=1,AB69=4),"FAVORABLE",IF(AND(AA69=1,AB69=5),"FAVORABLE",IF(AND(AA69=2,AB69=1),"BAJO",IF(AND(AA69=2,AB69=2),"BAJO",IF(AND(AA69=2,AB69=3),"MODERADO",IF(AND(AA69=2,AB69=4),"FAVORABLE",IF(AND(AA69=2,AB69=5),"ALTO",IF(AND(AA69=3,AB69=1),"BAJO",IF(AND(AA69=3,AB69=2),"MODERADO",IF(AND(AA69=3,AB69=3),"FAVORABLE",IF(AND(AA69=3,AB69=4),"ALTO",IF(AND(AA69=3,AB69=5),"ALTO",IF(AND(AA69=4,AB69=1),"MODERADO",IF(AND(AA69=4,AB69=2),"FAVORABLE",IF(AND(AA69=4,AB69=3),"FAVORABLE",IF(AND(AA69=4,AB69=4),"ALTO",IF(AND(AA69=4,AB69=5),"ALTO",IF(AND(AA69=5,AB69=1),"FAVORABLE",IF(AND(AA69=5,AB69=2),"FAVORABLE",IF(AND(AA69=5,AB69=3),"ALTO",IF(AND(AA69=5,AB69=4),"ALTO",IF(AND(AA69=5,AB69=5),"ALTO",""))))))))))))))))))))))))))</f>
        <v/>
      </c>
      <c r="AE69" s="741" t="n"/>
      <c r="AF69" s="742" t="n"/>
      <c r="AG69" s="741" t="n"/>
      <c r="AH69" s="742" t="n"/>
      <c r="AI69" s="800" t="n"/>
      <c r="AJ69" s="801" t="n"/>
      <c r="AK69" s="800" t="n"/>
      <c r="AL69" s="801" t="n"/>
      <c r="AM69" s="741" t="n"/>
      <c r="AN69" s="742" t="n"/>
      <c r="AO69" s="741" t="n"/>
      <c r="AP69" s="742" t="n"/>
      <c r="AQ69" s="732" t="n"/>
    </row>
    <row r="70">
      <c r="A70" s="735">
        <f>IF(AND(AA70=1,AB70=1),1,IF(AND(AA70=1,AB70=2),2,IF(AND(AA70=1,AB70=3),3,IF(AND(AA70=1,AB70=4),4,IF(AND(AA70=1,AB70=5),5,IF(AND(AA70=2,AB70=1),6,IF(AND(AA70=2,AB70=2),7,IF(AND(AA70=2,AB70=3),8,IF(AND(AA70=2,AB70=4),9,IF(AND(AA70=2,AB70=5),10,IF(AND(AA70=3,AB70=1),11,IF(AND(AA70=3,AB70=2),12,IF(AND(AA70=3,AB70=3),13,IF(AND(AA70=3,AB70=4),14,IF(AND(AA70=3,AB70=5),15,IF(AND(AA70=4,AB70=1),16,IF(AND(AA70=4,AB70=2),17,IF(AND(AA70=4,AB70=3),18,IF(AND(AA70=4,AB70=4),19,IF(AND(AA70=4,AB70=5),20,IF(AND(AA70=5,AB70=1),21,IF(AND(AA70=5,AB70=2),22,IF(AND(AA70=5,AB70=3),23,IF(AND(AA70=5,AB70=4),24,IF(AND(AA70=5,AB70=5),25,"")))))))))))))))))))))))))</f>
        <v/>
      </c>
      <c r="B70" s="735">
        <f>IF(A70="","",(COUNTIF($A$10:A70,A70))/100)</f>
        <v/>
      </c>
      <c r="C70" s="735">
        <f>IFERROR(A70+B70,"")</f>
        <v/>
      </c>
      <c r="D70" s="776" t="n">
        <v>61</v>
      </c>
      <c r="E70" s="779" t="n"/>
      <c r="F70" s="779" t="n"/>
      <c r="G70" s="779" t="n"/>
      <c r="H70" s="776" t="n"/>
      <c r="I70" s="776" t="n"/>
      <c r="J70" s="776">
        <f>IF(OR(H70="",I70=""),"",H70*I70)</f>
        <v/>
      </c>
      <c r="K70" s="778">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779" t="n"/>
      <c r="M70" s="779" t="n"/>
      <c r="N70" s="779" t="n"/>
      <c r="O70" s="779" t="n"/>
      <c r="P70" s="779" t="n"/>
      <c r="Q70" s="779" t="n"/>
      <c r="R70" s="779" t="n"/>
      <c r="S70" s="779" t="n"/>
      <c r="T70" s="779">
        <f>IFERROR(SUM(O70:S70),"")</f>
        <v/>
      </c>
      <c r="U70" s="779" t="n"/>
      <c r="V70" s="779" t="n"/>
      <c r="W70" s="779" t="n"/>
      <c r="X70" s="779" t="n"/>
      <c r="Y70" s="779" t="n"/>
      <c r="Z70" s="779" t="n"/>
      <c r="AA70" s="776">
        <f>IF(J70="","",IF(OR(N70="",N70="IMPACTO"),H70,IF(T70&lt;=50,H70,IF(AND(T70&lt;=75,H70&lt;5),H70+1,IF(AND(T70&lt;=75,H70=5),H70,IF(AND(T70&lt;=100,H70&lt;4),H70+2,IF(AND(T70&lt;=100,H70=4),H70+1,IF(AND(T70&lt;=100,H70=5),H70,""))))))))</f>
        <v/>
      </c>
      <c r="AB70" s="776">
        <f>IF(J70="","",IF(OR(N70="",N70="PROBABILIDAD"),I70,IF(T70&lt;=50,I70,IF(AND(T70&lt;=75,I70&lt;5),I70+1,IF(AND(T70&lt;=75,I70=5),I70,IF(AND(T70&lt;=100,I70&lt;4),I70+2,IF(AND(T70&lt;=100,I70=4),I70+1,IF(AND(T70&lt;=100,I70=5),I70,""))))))))</f>
        <v/>
      </c>
      <c r="AC70" s="776">
        <f>IF(OR(AA70="",AB70=""),"",AA70*AB70)</f>
        <v/>
      </c>
      <c r="AD70" s="778">
        <f>IF(AC70="","",IF(AND(AA70=1,AB70=1),"BAJO",IF(AND(AA70=1,AB70=2),"BAJO",IF(AND(AA70=1,AB70=3),"MODERADO",IF(AND(AA70=1,AB70=4),"FAVORABLE",IF(AND(AA70=1,AB70=5),"FAVORABLE",IF(AND(AA70=2,AB70=1),"BAJO",IF(AND(AA70=2,AB70=2),"BAJO",IF(AND(AA70=2,AB70=3),"MODERADO",IF(AND(AA70=2,AB70=4),"FAVORABLE",IF(AND(AA70=2,AB70=5),"ALTO",IF(AND(AA70=3,AB70=1),"BAJO",IF(AND(AA70=3,AB70=2),"MODERADO",IF(AND(AA70=3,AB70=3),"FAVORABLE",IF(AND(AA70=3,AB70=4),"ALTO",IF(AND(AA70=3,AB70=5),"ALTO",IF(AND(AA70=4,AB70=1),"MODERADO",IF(AND(AA70=4,AB70=2),"FAVORABLE",IF(AND(AA70=4,AB70=3),"FAVORABLE",IF(AND(AA70=4,AB70=4),"ALTO",IF(AND(AA70=4,AB70=5),"ALTO",IF(AND(AA70=5,AB70=1),"FAVORABLE",IF(AND(AA70=5,AB70=2),"FAVORABLE",IF(AND(AA70=5,AB70=3),"ALTO",IF(AND(AA70=5,AB70=4),"ALTO",IF(AND(AA70=5,AB70=5),"ALTO",""))))))))))))))))))))))))))</f>
        <v/>
      </c>
      <c r="AE70" s="741" t="n"/>
      <c r="AF70" s="742" t="n"/>
      <c r="AG70" s="741" t="n"/>
      <c r="AH70" s="742" t="n"/>
      <c r="AI70" s="800" t="n"/>
      <c r="AJ70" s="801" t="n"/>
      <c r="AK70" s="800" t="n"/>
      <c r="AL70" s="801" t="n"/>
      <c r="AM70" s="741" t="n"/>
      <c r="AN70" s="742" t="n"/>
      <c r="AO70" s="741" t="n"/>
      <c r="AP70" s="742" t="n"/>
      <c r="AQ70" s="732" t="n"/>
    </row>
    <row r="71">
      <c r="A71" s="735">
        <f>IF(AND(AA71=1,AB71=1),1,IF(AND(AA71=1,AB71=2),2,IF(AND(AA71=1,AB71=3),3,IF(AND(AA71=1,AB71=4),4,IF(AND(AA71=1,AB71=5),5,IF(AND(AA71=2,AB71=1),6,IF(AND(AA71=2,AB71=2),7,IF(AND(AA71=2,AB71=3),8,IF(AND(AA71=2,AB71=4),9,IF(AND(AA71=2,AB71=5),10,IF(AND(AA71=3,AB71=1),11,IF(AND(AA71=3,AB71=2),12,IF(AND(AA71=3,AB71=3),13,IF(AND(AA71=3,AB71=4),14,IF(AND(AA71=3,AB71=5),15,IF(AND(AA71=4,AB71=1),16,IF(AND(AA71=4,AB71=2),17,IF(AND(AA71=4,AB71=3),18,IF(AND(AA71=4,AB71=4),19,IF(AND(AA71=4,AB71=5),20,IF(AND(AA71=5,AB71=1),21,IF(AND(AA71=5,AB71=2),22,IF(AND(AA71=5,AB71=3),23,IF(AND(AA71=5,AB71=4),24,IF(AND(AA71=5,AB71=5),25,"")))))))))))))))))))))))))</f>
        <v/>
      </c>
      <c r="B71" s="735">
        <f>IF(A71="","",(COUNTIF($A$10:A71,A71))/100)</f>
        <v/>
      </c>
      <c r="C71" s="735">
        <f>IFERROR(A71+B71,"")</f>
        <v/>
      </c>
      <c r="D71" s="776" t="n">
        <v>62</v>
      </c>
      <c r="E71" s="779" t="n"/>
      <c r="F71" s="779" t="n"/>
      <c r="G71" s="779" t="n"/>
      <c r="H71" s="776" t="n"/>
      <c r="I71" s="776" t="n"/>
      <c r="J71" s="776">
        <f>IF(OR(H71="",I71=""),"",H71*I71)</f>
        <v/>
      </c>
      <c r="K71" s="778">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779" t="n"/>
      <c r="M71" s="779" t="n"/>
      <c r="N71" s="779" t="n"/>
      <c r="O71" s="779" t="n"/>
      <c r="P71" s="779" t="n"/>
      <c r="Q71" s="779" t="n"/>
      <c r="R71" s="779" t="n"/>
      <c r="S71" s="779" t="n"/>
      <c r="T71" s="779">
        <f>IFERROR(SUM(O71:S71),"")</f>
        <v/>
      </c>
      <c r="U71" s="779" t="n"/>
      <c r="V71" s="779" t="n"/>
      <c r="W71" s="779" t="n"/>
      <c r="X71" s="779" t="n"/>
      <c r="Y71" s="779" t="n"/>
      <c r="Z71" s="779" t="n"/>
      <c r="AA71" s="776">
        <f>IF(J71="","",IF(OR(N71="",N71="IMPACTO"),H71,IF(T71&lt;=50,H71,IF(AND(T71&lt;=75,H71&lt;5),H71+1,IF(AND(T71&lt;=75,H71=5),H71,IF(AND(T71&lt;=100,H71&lt;4),H71+2,IF(AND(T71&lt;=100,H71=4),H71+1,IF(AND(T71&lt;=100,H71=5),H71,""))))))))</f>
        <v/>
      </c>
      <c r="AB71" s="776">
        <f>IF(J71="","",IF(OR(N71="",N71="PROBABILIDAD"),I71,IF(T71&lt;=50,I71,IF(AND(T71&lt;=75,I71&lt;5),I71+1,IF(AND(T71&lt;=75,I71=5),I71,IF(AND(T71&lt;=100,I71&lt;4),I71+2,IF(AND(T71&lt;=100,I71=4),I71+1,IF(AND(T71&lt;=100,I71=5),I71,""))))))))</f>
        <v/>
      </c>
      <c r="AC71" s="776">
        <f>IF(OR(AA71="",AB71=""),"",AA71*AB71)</f>
        <v/>
      </c>
      <c r="AD71" s="778">
        <f>IF(AC71="","",IF(AND(AA71=1,AB71=1),"BAJO",IF(AND(AA71=1,AB71=2),"BAJO",IF(AND(AA71=1,AB71=3),"MODERADO",IF(AND(AA71=1,AB71=4),"FAVORABLE",IF(AND(AA71=1,AB71=5),"FAVORABLE",IF(AND(AA71=2,AB71=1),"BAJO",IF(AND(AA71=2,AB71=2),"BAJO",IF(AND(AA71=2,AB71=3),"MODERADO",IF(AND(AA71=2,AB71=4),"FAVORABLE",IF(AND(AA71=2,AB71=5),"ALTO",IF(AND(AA71=3,AB71=1),"BAJO",IF(AND(AA71=3,AB71=2),"MODERADO",IF(AND(AA71=3,AB71=3),"FAVORABLE",IF(AND(AA71=3,AB71=4),"ALTO",IF(AND(AA71=3,AB71=5),"ALTO",IF(AND(AA71=4,AB71=1),"MODERADO",IF(AND(AA71=4,AB71=2),"FAVORABLE",IF(AND(AA71=4,AB71=3),"FAVORABLE",IF(AND(AA71=4,AB71=4),"ALTO",IF(AND(AA71=4,AB71=5),"ALTO",IF(AND(AA71=5,AB71=1),"FAVORABLE",IF(AND(AA71=5,AB71=2),"FAVORABLE",IF(AND(AA71=5,AB71=3),"ALTO",IF(AND(AA71=5,AB71=4),"ALTO",IF(AND(AA71=5,AB71=5),"ALTO",""))))))))))))))))))))))))))</f>
        <v/>
      </c>
      <c r="AE71" s="741" t="n"/>
      <c r="AF71" s="742" t="n"/>
      <c r="AG71" s="741" t="n"/>
      <c r="AH71" s="742" t="n"/>
      <c r="AI71" s="800" t="n"/>
      <c r="AJ71" s="801" t="n"/>
      <c r="AK71" s="800" t="n"/>
      <c r="AL71" s="801" t="n"/>
      <c r="AM71" s="741" t="n"/>
      <c r="AN71" s="742" t="n"/>
      <c r="AO71" s="741" t="n"/>
      <c r="AP71" s="742" t="n"/>
      <c r="AQ71" s="732" t="n"/>
    </row>
    <row r="72">
      <c r="A72" s="735">
        <f>IF(AND(AA72=1,AB72=1),1,IF(AND(AA72=1,AB72=2),2,IF(AND(AA72=1,AB72=3),3,IF(AND(AA72=1,AB72=4),4,IF(AND(AA72=1,AB72=5),5,IF(AND(AA72=2,AB72=1),6,IF(AND(AA72=2,AB72=2),7,IF(AND(AA72=2,AB72=3),8,IF(AND(AA72=2,AB72=4),9,IF(AND(AA72=2,AB72=5),10,IF(AND(AA72=3,AB72=1),11,IF(AND(AA72=3,AB72=2),12,IF(AND(AA72=3,AB72=3),13,IF(AND(AA72=3,AB72=4),14,IF(AND(AA72=3,AB72=5),15,IF(AND(AA72=4,AB72=1),16,IF(AND(AA72=4,AB72=2),17,IF(AND(AA72=4,AB72=3),18,IF(AND(AA72=4,AB72=4),19,IF(AND(AA72=4,AB72=5),20,IF(AND(AA72=5,AB72=1),21,IF(AND(AA72=5,AB72=2),22,IF(AND(AA72=5,AB72=3),23,IF(AND(AA72=5,AB72=4),24,IF(AND(AA72=5,AB72=5),25,"")))))))))))))))))))))))))</f>
        <v/>
      </c>
      <c r="B72" s="735">
        <f>IF(A72="","",(COUNTIF($A$10:A72,A72))/100)</f>
        <v/>
      </c>
      <c r="C72" s="735">
        <f>IFERROR(A72+B72,"")</f>
        <v/>
      </c>
      <c r="D72" s="776" t="n">
        <v>63</v>
      </c>
      <c r="E72" s="779" t="n"/>
      <c r="F72" s="779" t="n"/>
      <c r="G72" s="779" t="n"/>
      <c r="H72" s="776" t="n"/>
      <c r="I72" s="776" t="n"/>
      <c r="J72" s="776">
        <f>IF(OR(H72="",I72=""),"",H72*I72)</f>
        <v/>
      </c>
      <c r="K72" s="778">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779" t="n"/>
      <c r="M72" s="779" t="n"/>
      <c r="N72" s="779" t="n"/>
      <c r="O72" s="779" t="n"/>
      <c r="P72" s="779" t="n"/>
      <c r="Q72" s="779" t="n"/>
      <c r="R72" s="779" t="n"/>
      <c r="S72" s="779" t="n"/>
      <c r="T72" s="779">
        <f>IFERROR(SUM(O72:S72),"")</f>
        <v/>
      </c>
      <c r="U72" s="779" t="n"/>
      <c r="V72" s="779" t="n"/>
      <c r="W72" s="779" t="n"/>
      <c r="X72" s="779" t="n"/>
      <c r="Y72" s="779" t="n"/>
      <c r="Z72" s="779" t="n"/>
      <c r="AA72" s="776">
        <f>IF(J72="","",IF(OR(N72="",N72="IMPACTO"),H72,IF(T72&lt;=50,H72,IF(AND(T72&lt;=75,H72&lt;5),H72+1,IF(AND(T72&lt;=75,H72=5),H72,IF(AND(T72&lt;=100,H72&lt;4),H72+2,IF(AND(T72&lt;=100,H72=4),H72+1,IF(AND(T72&lt;=100,H72=5),H72,""))))))))</f>
        <v/>
      </c>
      <c r="AB72" s="776">
        <f>IF(J72="","",IF(OR(N72="",N72="PROBABILIDAD"),I72,IF(T72&lt;=50,I72,IF(AND(T72&lt;=75,I72&lt;5),I72+1,IF(AND(T72&lt;=75,I72=5),I72,IF(AND(T72&lt;=100,I72&lt;4),I72+2,IF(AND(T72&lt;=100,I72=4),I72+1,IF(AND(T72&lt;=100,I72=5),I72,""))))))))</f>
        <v/>
      </c>
      <c r="AC72" s="776">
        <f>IF(OR(AA72="",AB72=""),"",AA72*AB72)</f>
        <v/>
      </c>
      <c r="AD72" s="778">
        <f>IF(AC72="","",IF(AND(AA72=1,AB72=1),"BAJO",IF(AND(AA72=1,AB72=2),"BAJO",IF(AND(AA72=1,AB72=3),"MODERADO",IF(AND(AA72=1,AB72=4),"FAVORABLE",IF(AND(AA72=1,AB72=5),"FAVORABLE",IF(AND(AA72=2,AB72=1),"BAJO",IF(AND(AA72=2,AB72=2),"BAJO",IF(AND(AA72=2,AB72=3),"MODERADO",IF(AND(AA72=2,AB72=4),"FAVORABLE",IF(AND(AA72=2,AB72=5),"ALTO",IF(AND(AA72=3,AB72=1),"BAJO",IF(AND(AA72=3,AB72=2),"MODERADO",IF(AND(AA72=3,AB72=3),"FAVORABLE",IF(AND(AA72=3,AB72=4),"ALTO",IF(AND(AA72=3,AB72=5),"ALTO",IF(AND(AA72=4,AB72=1),"MODERADO",IF(AND(AA72=4,AB72=2),"FAVORABLE",IF(AND(AA72=4,AB72=3),"FAVORABLE",IF(AND(AA72=4,AB72=4),"ALTO",IF(AND(AA72=4,AB72=5),"ALTO",IF(AND(AA72=5,AB72=1),"FAVORABLE",IF(AND(AA72=5,AB72=2),"FAVORABLE",IF(AND(AA72=5,AB72=3),"ALTO",IF(AND(AA72=5,AB72=4),"ALTO",IF(AND(AA72=5,AB72=5),"ALTO",""))))))))))))))))))))))))))</f>
        <v/>
      </c>
      <c r="AE72" s="741" t="n"/>
      <c r="AF72" s="742" t="n"/>
      <c r="AG72" s="741" t="n"/>
      <c r="AH72" s="742" t="n"/>
      <c r="AI72" s="800" t="n"/>
      <c r="AJ72" s="801" t="n"/>
      <c r="AK72" s="800" t="n"/>
      <c r="AL72" s="801" t="n"/>
      <c r="AM72" s="741" t="n"/>
      <c r="AN72" s="742" t="n"/>
      <c r="AO72" s="741" t="n"/>
      <c r="AP72" s="742" t="n"/>
      <c r="AQ72" s="732" t="n"/>
    </row>
    <row r="73">
      <c r="A73" s="735">
        <f>IF(AND(AA73=1,AB73=1),1,IF(AND(AA73=1,AB73=2),2,IF(AND(AA73=1,AB73=3),3,IF(AND(AA73=1,AB73=4),4,IF(AND(AA73=1,AB73=5),5,IF(AND(AA73=2,AB73=1),6,IF(AND(AA73=2,AB73=2),7,IF(AND(AA73=2,AB73=3),8,IF(AND(AA73=2,AB73=4),9,IF(AND(AA73=2,AB73=5),10,IF(AND(AA73=3,AB73=1),11,IF(AND(AA73=3,AB73=2),12,IF(AND(AA73=3,AB73=3),13,IF(AND(AA73=3,AB73=4),14,IF(AND(AA73=3,AB73=5),15,IF(AND(AA73=4,AB73=1),16,IF(AND(AA73=4,AB73=2),17,IF(AND(AA73=4,AB73=3),18,IF(AND(AA73=4,AB73=4),19,IF(AND(AA73=4,AB73=5),20,IF(AND(AA73=5,AB73=1),21,IF(AND(AA73=5,AB73=2),22,IF(AND(AA73=5,AB73=3),23,IF(AND(AA73=5,AB73=4),24,IF(AND(AA73=5,AB73=5),25,"")))))))))))))))))))))))))</f>
        <v/>
      </c>
      <c r="B73" s="735">
        <f>IF(A73="","",(COUNTIF($A$10:A73,A73))/100)</f>
        <v/>
      </c>
      <c r="C73" s="735">
        <f>IFERROR(A73+B73,"")</f>
        <v/>
      </c>
      <c r="D73" s="776" t="n">
        <v>64</v>
      </c>
      <c r="E73" s="779" t="n"/>
      <c r="F73" s="779" t="n"/>
      <c r="G73" s="779" t="n"/>
      <c r="H73" s="776" t="n"/>
      <c r="I73" s="776" t="n"/>
      <c r="J73" s="776">
        <f>IF(OR(H73="",I73=""),"",H73*I73)</f>
        <v/>
      </c>
      <c r="K73" s="778">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779" t="n"/>
      <c r="M73" s="779" t="n"/>
      <c r="N73" s="779" t="n"/>
      <c r="O73" s="779" t="n"/>
      <c r="P73" s="779" t="n"/>
      <c r="Q73" s="779" t="n"/>
      <c r="R73" s="779" t="n"/>
      <c r="S73" s="779" t="n"/>
      <c r="T73" s="779">
        <f>IFERROR(SUM(O73:S73),"")</f>
        <v/>
      </c>
      <c r="U73" s="779" t="n"/>
      <c r="V73" s="779" t="n"/>
      <c r="W73" s="779" t="n"/>
      <c r="X73" s="779" t="n"/>
      <c r="Y73" s="779" t="n"/>
      <c r="Z73" s="779" t="n"/>
      <c r="AA73" s="776">
        <f>IF(J73="","",IF(OR(N73="",N73="IMPACTO"),H73,IF(T73&lt;=50,H73,IF(AND(T73&lt;=75,H73&lt;5),H73+1,IF(AND(T73&lt;=75,H73=5),H73,IF(AND(T73&lt;=100,H73&lt;4),H73+2,IF(AND(T73&lt;=100,H73=4),H73+1,IF(AND(T73&lt;=100,H73=5),H73,""))))))))</f>
        <v/>
      </c>
      <c r="AB73" s="776">
        <f>IF(J73="","",IF(OR(N73="",N73="PROBABILIDAD"),I73,IF(T73&lt;=50,I73,IF(AND(T73&lt;=75,I73&lt;5),I73+1,IF(AND(T73&lt;=75,I73=5),I73,IF(AND(T73&lt;=100,I73&lt;4),I73+2,IF(AND(T73&lt;=100,I73=4),I73+1,IF(AND(T73&lt;=100,I73=5),I73,""))))))))</f>
        <v/>
      </c>
      <c r="AC73" s="776">
        <f>IF(OR(AA73="",AB73=""),"",AA73*AB73)</f>
        <v/>
      </c>
      <c r="AD73" s="778">
        <f>IF(AC73="","",IF(AND(AA73=1,AB73=1),"BAJO",IF(AND(AA73=1,AB73=2),"BAJO",IF(AND(AA73=1,AB73=3),"MODERADO",IF(AND(AA73=1,AB73=4),"FAVORABLE",IF(AND(AA73=1,AB73=5),"FAVORABLE",IF(AND(AA73=2,AB73=1),"BAJO",IF(AND(AA73=2,AB73=2),"BAJO",IF(AND(AA73=2,AB73=3),"MODERADO",IF(AND(AA73=2,AB73=4),"FAVORABLE",IF(AND(AA73=2,AB73=5),"ALTO",IF(AND(AA73=3,AB73=1),"BAJO",IF(AND(AA73=3,AB73=2),"MODERADO",IF(AND(AA73=3,AB73=3),"FAVORABLE",IF(AND(AA73=3,AB73=4),"ALTO",IF(AND(AA73=3,AB73=5),"ALTO",IF(AND(AA73=4,AB73=1),"MODERADO",IF(AND(AA73=4,AB73=2),"FAVORABLE",IF(AND(AA73=4,AB73=3),"FAVORABLE",IF(AND(AA73=4,AB73=4),"ALTO",IF(AND(AA73=4,AB73=5),"ALTO",IF(AND(AA73=5,AB73=1),"FAVORABLE",IF(AND(AA73=5,AB73=2),"FAVORABLE",IF(AND(AA73=5,AB73=3),"ALTO",IF(AND(AA73=5,AB73=4),"ALTO",IF(AND(AA73=5,AB73=5),"ALTO",""))))))))))))))))))))))))))</f>
        <v/>
      </c>
      <c r="AE73" s="741" t="n"/>
      <c r="AF73" s="742" t="n"/>
      <c r="AG73" s="741" t="n"/>
      <c r="AH73" s="742" t="n"/>
      <c r="AI73" s="800" t="n"/>
      <c r="AJ73" s="801" t="n"/>
      <c r="AK73" s="800" t="n"/>
      <c r="AL73" s="801" t="n"/>
      <c r="AM73" s="741" t="n"/>
      <c r="AN73" s="742" t="n"/>
      <c r="AO73" s="741" t="n"/>
      <c r="AP73" s="742" t="n"/>
      <c r="AQ73" s="732" t="n"/>
    </row>
    <row r="74">
      <c r="A74" s="735">
        <f>IF(AND(AA74=1,AB74=1),1,IF(AND(AA74=1,AB74=2),2,IF(AND(AA74=1,AB74=3),3,IF(AND(AA74=1,AB74=4),4,IF(AND(AA74=1,AB74=5),5,IF(AND(AA74=2,AB74=1),6,IF(AND(AA74=2,AB74=2),7,IF(AND(AA74=2,AB74=3),8,IF(AND(AA74=2,AB74=4),9,IF(AND(AA74=2,AB74=5),10,IF(AND(AA74=3,AB74=1),11,IF(AND(AA74=3,AB74=2),12,IF(AND(AA74=3,AB74=3),13,IF(AND(AA74=3,AB74=4),14,IF(AND(AA74=3,AB74=5),15,IF(AND(AA74=4,AB74=1),16,IF(AND(AA74=4,AB74=2),17,IF(AND(AA74=4,AB74=3),18,IF(AND(AA74=4,AB74=4),19,IF(AND(AA74=4,AB74=5),20,IF(AND(AA74=5,AB74=1),21,IF(AND(AA74=5,AB74=2),22,IF(AND(AA74=5,AB74=3),23,IF(AND(AA74=5,AB74=4),24,IF(AND(AA74=5,AB74=5),25,"")))))))))))))))))))))))))</f>
        <v/>
      </c>
      <c r="B74" s="735">
        <f>IF(A74="","",(COUNTIF($A$10:A74,A74))/100)</f>
        <v/>
      </c>
      <c r="C74" s="735">
        <f>IFERROR(A74+B74,"")</f>
        <v/>
      </c>
      <c r="D74" s="776" t="n">
        <v>65</v>
      </c>
      <c r="E74" s="779" t="n"/>
      <c r="F74" s="779" t="n"/>
      <c r="G74" s="779" t="n"/>
      <c r="H74" s="776" t="n"/>
      <c r="I74" s="776" t="n"/>
      <c r="J74" s="776">
        <f>IF(OR(H74="",I74=""),"",H74*I74)</f>
        <v/>
      </c>
      <c r="K74" s="778">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779" t="n"/>
      <c r="M74" s="779" t="n"/>
      <c r="N74" s="779" t="n"/>
      <c r="O74" s="779" t="n"/>
      <c r="P74" s="779" t="n"/>
      <c r="Q74" s="779" t="n"/>
      <c r="R74" s="779" t="n"/>
      <c r="S74" s="779" t="n"/>
      <c r="T74" s="779">
        <f>IFERROR(SUM(O74:S74),"")</f>
        <v/>
      </c>
      <c r="U74" s="779" t="n"/>
      <c r="V74" s="779" t="n"/>
      <c r="W74" s="779" t="n"/>
      <c r="X74" s="779" t="n"/>
      <c r="Y74" s="779" t="n"/>
      <c r="Z74" s="779" t="n"/>
      <c r="AA74" s="776">
        <f>IF(J74="","",IF(OR(N74="",N74="IMPACTO"),H74,IF(T74&lt;=50,H74,IF(AND(T74&lt;=75,H74&lt;5),H74+1,IF(AND(T74&lt;=75,H74=5),H74,IF(AND(T74&lt;=100,H74&lt;4),H74+2,IF(AND(T74&lt;=100,H74=4),H74+1,IF(AND(T74&lt;=100,H74=5),H74,""))))))))</f>
        <v/>
      </c>
      <c r="AB74" s="776">
        <f>IF(J74="","",IF(OR(N74="",N74="PROBABILIDAD"),I74,IF(T74&lt;=50,I74,IF(AND(T74&lt;=75,I74&lt;5),I74+1,IF(AND(T74&lt;=75,I74=5),I74,IF(AND(T74&lt;=100,I74&lt;4),I74+2,IF(AND(T74&lt;=100,I74=4),I74+1,IF(AND(T74&lt;=100,I74=5),I74,""))))))))</f>
        <v/>
      </c>
      <c r="AC74" s="776">
        <f>IF(OR(AA74="",AB74=""),"",AA74*AB74)</f>
        <v/>
      </c>
      <c r="AD74" s="778">
        <f>IF(AC74="","",IF(AND(AA74=1,AB74=1),"BAJO",IF(AND(AA74=1,AB74=2),"BAJO",IF(AND(AA74=1,AB74=3),"MODERADO",IF(AND(AA74=1,AB74=4),"FAVORABLE",IF(AND(AA74=1,AB74=5),"FAVORABLE",IF(AND(AA74=2,AB74=1),"BAJO",IF(AND(AA74=2,AB74=2),"BAJO",IF(AND(AA74=2,AB74=3),"MODERADO",IF(AND(AA74=2,AB74=4),"FAVORABLE",IF(AND(AA74=2,AB74=5),"ALTO",IF(AND(AA74=3,AB74=1),"BAJO",IF(AND(AA74=3,AB74=2),"MODERADO",IF(AND(AA74=3,AB74=3),"FAVORABLE",IF(AND(AA74=3,AB74=4),"ALTO",IF(AND(AA74=3,AB74=5),"ALTO",IF(AND(AA74=4,AB74=1),"MODERADO",IF(AND(AA74=4,AB74=2),"FAVORABLE",IF(AND(AA74=4,AB74=3),"FAVORABLE",IF(AND(AA74=4,AB74=4),"ALTO",IF(AND(AA74=4,AB74=5),"ALTO",IF(AND(AA74=5,AB74=1),"FAVORABLE",IF(AND(AA74=5,AB74=2),"FAVORABLE",IF(AND(AA74=5,AB74=3),"ALTO",IF(AND(AA74=5,AB74=4),"ALTO",IF(AND(AA74=5,AB74=5),"ALTO",""))))))))))))))))))))))))))</f>
        <v/>
      </c>
      <c r="AE74" s="741" t="n"/>
      <c r="AF74" s="742" t="n"/>
      <c r="AG74" s="741" t="n"/>
      <c r="AH74" s="742" t="n"/>
      <c r="AI74" s="800" t="n"/>
      <c r="AJ74" s="801" t="n"/>
      <c r="AK74" s="800" t="n"/>
      <c r="AL74" s="801" t="n"/>
      <c r="AM74" s="741" t="n"/>
      <c r="AN74" s="742" t="n"/>
      <c r="AO74" s="741" t="n"/>
      <c r="AP74" s="742" t="n"/>
      <c r="AQ74" s="732" t="n"/>
    </row>
    <row r="75">
      <c r="A75" s="735">
        <f>IF(AND(AA75=1,AB75=1),1,IF(AND(AA75=1,AB75=2),2,IF(AND(AA75=1,AB75=3),3,IF(AND(AA75=1,AB75=4),4,IF(AND(AA75=1,AB75=5),5,IF(AND(AA75=2,AB75=1),6,IF(AND(AA75=2,AB75=2),7,IF(AND(AA75=2,AB75=3),8,IF(AND(AA75=2,AB75=4),9,IF(AND(AA75=2,AB75=5),10,IF(AND(AA75=3,AB75=1),11,IF(AND(AA75=3,AB75=2),12,IF(AND(AA75=3,AB75=3),13,IF(AND(AA75=3,AB75=4),14,IF(AND(AA75=3,AB75=5),15,IF(AND(AA75=4,AB75=1),16,IF(AND(AA75=4,AB75=2),17,IF(AND(AA75=4,AB75=3),18,IF(AND(AA75=4,AB75=4),19,IF(AND(AA75=4,AB75=5),20,IF(AND(AA75=5,AB75=1),21,IF(AND(AA75=5,AB75=2),22,IF(AND(AA75=5,AB75=3),23,IF(AND(AA75=5,AB75=4),24,IF(AND(AA75=5,AB75=5),25,"")))))))))))))))))))))))))</f>
        <v/>
      </c>
      <c r="B75" s="735">
        <f>IF(A75="","",(COUNTIF($A$10:A75,A75))/100)</f>
        <v/>
      </c>
      <c r="C75" s="735">
        <f>IFERROR(A75+B75,"")</f>
        <v/>
      </c>
      <c r="D75" s="776" t="n">
        <v>66</v>
      </c>
      <c r="E75" s="779" t="n"/>
      <c r="F75" s="779" t="n"/>
      <c r="G75" s="779" t="n"/>
      <c r="H75" s="776" t="n"/>
      <c r="I75" s="776" t="n"/>
      <c r="J75" s="776">
        <f>IF(OR(H75="",I75=""),"",H75*I75)</f>
        <v/>
      </c>
      <c r="K75" s="778">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779" t="n"/>
      <c r="M75" s="779" t="n"/>
      <c r="N75" s="779" t="n"/>
      <c r="O75" s="779" t="n"/>
      <c r="P75" s="779" t="n"/>
      <c r="Q75" s="779" t="n"/>
      <c r="R75" s="779" t="n"/>
      <c r="S75" s="779" t="n"/>
      <c r="T75" s="779">
        <f>IFERROR(SUM(O75:S75),"")</f>
        <v/>
      </c>
      <c r="U75" s="779" t="n"/>
      <c r="V75" s="779" t="n"/>
      <c r="W75" s="779" t="n"/>
      <c r="X75" s="779" t="n"/>
      <c r="Y75" s="779" t="n"/>
      <c r="Z75" s="779" t="n"/>
      <c r="AA75" s="776">
        <f>IF(J75="","",IF(OR(N75="",N75="IMPACTO"),H75,IF(T75&lt;=50,H75,IF(AND(T75&lt;=75,H75&lt;5),H75+1,IF(AND(T75&lt;=75,H75=5),H75,IF(AND(T75&lt;=100,H75&lt;4),H75+2,IF(AND(T75&lt;=100,H75=4),H75+1,IF(AND(T75&lt;=100,H75=5),H75,""))))))))</f>
        <v/>
      </c>
      <c r="AB75" s="776">
        <f>IF(J75="","",IF(OR(N75="",N75="PROBABILIDAD"),I75,IF(T75&lt;=50,I75,IF(AND(T75&lt;=75,I75&lt;5),I75+1,IF(AND(T75&lt;=75,I75=5),I75,IF(AND(T75&lt;=100,I75&lt;4),I75+2,IF(AND(T75&lt;=100,I75=4),I75+1,IF(AND(T75&lt;=100,I75=5),I75,""))))))))</f>
        <v/>
      </c>
      <c r="AC75" s="776">
        <f>IF(OR(AA75="",AB75=""),"",AA75*AB75)</f>
        <v/>
      </c>
      <c r="AD75" s="778">
        <f>IF(AC75="","",IF(AND(AA75=1,AB75=1),"BAJO",IF(AND(AA75=1,AB75=2),"BAJO",IF(AND(AA75=1,AB75=3),"MODERADO",IF(AND(AA75=1,AB75=4),"FAVORABLE",IF(AND(AA75=1,AB75=5),"FAVORABLE",IF(AND(AA75=2,AB75=1),"BAJO",IF(AND(AA75=2,AB75=2),"BAJO",IF(AND(AA75=2,AB75=3),"MODERADO",IF(AND(AA75=2,AB75=4),"FAVORABLE",IF(AND(AA75=2,AB75=5),"ALTO",IF(AND(AA75=3,AB75=1),"BAJO",IF(AND(AA75=3,AB75=2),"MODERADO",IF(AND(AA75=3,AB75=3),"FAVORABLE",IF(AND(AA75=3,AB75=4),"ALTO",IF(AND(AA75=3,AB75=5),"ALTO",IF(AND(AA75=4,AB75=1),"MODERADO",IF(AND(AA75=4,AB75=2),"FAVORABLE",IF(AND(AA75=4,AB75=3),"FAVORABLE",IF(AND(AA75=4,AB75=4),"ALTO",IF(AND(AA75=4,AB75=5),"ALTO",IF(AND(AA75=5,AB75=1),"FAVORABLE",IF(AND(AA75=5,AB75=2),"FAVORABLE",IF(AND(AA75=5,AB75=3),"ALTO",IF(AND(AA75=5,AB75=4),"ALTO",IF(AND(AA75=5,AB75=5),"ALTO",""))))))))))))))))))))))))))</f>
        <v/>
      </c>
      <c r="AE75" s="741" t="n"/>
      <c r="AF75" s="742" t="n"/>
      <c r="AG75" s="741" t="n"/>
      <c r="AH75" s="742" t="n"/>
      <c r="AI75" s="800" t="n"/>
      <c r="AJ75" s="801" t="n"/>
      <c r="AK75" s="800" t="n"/>
      <c r="AL75" s="801" t="n"/>
      <c r="AM75" s="741" t="n"/>
      <c r="AN75" s="742" t="n"/>
      <c r="AO75" s="741" t="n"/>
      <c r="AP75" s="742" t="n"/>
      <c r="AQ75" s="732" t="n"/>
    </row>
    <row r="76">
      <c r="A76" s="735">
        <f>IF(AND(AA76=1,AB76=1),1,IF(AND(AA76=1,AB76=2),2,IF(AND(AA76=1,AB76=3),3,IF(AND(AA76=1,AB76=4),4,IF(AND(AA76=1,AB76=5),5,IF(AND(AA76=2,AB76=1),6,IF(AND(AA76=2,AB76=2),7,IF(AND(AA76=2,AB76=3),8,IF(AND(AA76=2,AB76=4),9,IF(AND(AA76=2,AB76=5),10,IF(AND(AA76=3,AB76=1),11,IF(AND(AA76=3,AB76=2),12,IF(AND(AA76=3,AB76=3),13,IF(AND(AA76=3,AB76=4),14,IF(AND(AA76=3,AB76=5),15,IF(AND(AA76=4,AB76=1),16,IF(AND(AA76=4,AB76=2),17,IF(AND(AA76=4,AB76=3),18,IF(AND(AA76=4,AB76=4),19,IF(AND(AA76=4,AB76=5),20,IF(AND(AA76=5,AB76=1),21,IF(AND(AA76=5,AB76=2),22,IF(AND(AA76=5,AB76=3),23,IF(AND(AA76=5,AB76=4),24,IF(AND(AA76=5,AB76=5),25,"")))))))))))))))))))))))))</f>
        <v/>
      </c>
      <c r="B76" s="735">
        <f>IF(A76="","",(COUNTIF($A$10:A76,A76))/100)</f>
        <v/>
      </c>
      <c r="C76" s="735">
        <f>IFERROR(A76+B76,"")</f>
        <v/>
      </c>
      <c r="D76" s="776" t="n">
        <v>67</v>
      </c>
      <c r="E76" s="779" t="n"/>
      <c r="F76" s="779" t="n"/>
      <c r="G76" s="779" t="n"/>
      <c r="H76" s="776" t="n"/>
      <c r="I76" s="776" t="n"/>
      <c r="J76" s="776">
        <f>IF(OR(H76="",I76=""),"",H76*I76)</f>
        <v/>
      </c>
      <c r="K76" s="778">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779" t="n"/>
      <c r="M76" s="779" t="n"/>
      <c r="N76" s="779" t="n"/>
      <c r="O76" s="779" t="n"/>
      <c r="P76" s="779" t="n"/>
      <c r="Q76" s="779" t="n"/>
      <c r="R76" s="779" t="n"/>
      <c r="S76" s="779" t="n"/>
      <c r="T76" s="779">
        <f>IFERROR(SUM(O76:S76),"")</f>
        <v/>
      </c>
      <c r="U76" s="779" t="n"/>
      <c r="V76" s="779" t="n"/>
      <c r="W76" s="779" t="n"/>
      <c r="X76" s="779" t="n"/>
      <c r="Y76" s="779" t="n"/>
      <c r="Z76" s="779" t="n"/>
      <c r="AA76" s="776">
        <f>IF(J76="","",IF(OR(N76="",N76="IMPACTO"),H76,IF(T76&lt;=50,H76,IF(AND(T76&lt;=75,H76&lt;5),H76+1,IF(AND(T76&lt;=75,H76=5),H76,IF(AND(T76&lt;=100,H76&lt;4),H76+2,IF(AND(T76&lt;=100,H76=4),H76+1,IF(AND(T76&lt;=100,H76=5),H76,""))))))))</f>
        <v/>
      </c>
      <c r="AB76" s="776">
        <f>IF(J76="","",IF(OR(N76="",N76="PROBABILIDAD"),I76,IF(T76&lt;=50,I76,IF(AND(T76&lt;=75,I76&lt;5),I76+1,IF(AND(T76&lt;=75,I76=5),I76,IF(AND(T76&lt;=100,I76&lt;4),I76+2,IF(AND(T76&lt;=100,I76=4),I76+1,IF(AND(T76&lt;=100,I76=5),I76,""))))))))</f>
        <v/>
      </c>
      <c r="AC76" s="776">
        <f>IF(OR(AA76="",AB76=""),"",AA76*AB76)</f>
        <v/>
      </c>
      <c r="AD76" s="778">
        <f>IF(AC76="","",IF(AND(AA76=1,AB76=1),"BAJO",IF(AND(AA76=1,AB76=2),"BAJO",IF(AND(AA76=1,AB76=3),"MODERADO",IF(AND(AA76=1,AB76=4),"FAVORABLE",IF(AND(AA76=1,AB76=5),"FAVORABLE",IF(AND(AA76=2,AB76=1),"BAJO",IF(AND(AA76=2,AB76=2),"BAJO",IF(AND(AA76=2,AB76=3),"MODERADO",IF(AND(AA76=2,AB76=4),"FAVORABLE",IF(AND(AA76=2,AB76=5),"ALTO",IF(AND(AA76=3,AB76=1),"BAJO",IF(AND(AA76=3,AB76=2),"MODERADO",IF(AND(AA76=3,AB76=3),"FAVORABLE",IF(AND(AA76=3,AB76=4),"ALTO",IF(AND(AA76=3,AB76=5),"ALTO",IF(AND(AA76=4,AB76=1),"MODERADO",IF(AND(AA76=4,AB76=2),"FAVORABLE",IF(AND(AA76=4,AB76=3),"FAVORABLE",IF(AND(AA76=4,AB76=4),"ALTO",IF(AND(AA76=4,AB76=5),"ALTO",IF(AND(AA76=5,AB76=1),"FAVORABLE",IF(AND(AA76=5,AB76=2),"FAVORABLE",IF(AND(AA76=5,AB76=3),"ALTO",IF(AND(AA76=5,AB76=4),"ALTO",IF(AND(AA76=5,AB76=5),"ALTO",""))))))))))))))))))))))))))</f>
        <v/>
      </c>
      <c r="AE76" s="741" t="n"/>
      <c r="AF76" s="742" t="n"/>
      <c r="AG76" s="741" t="n"/>
      <c r="AH76" s="742" t="n"/>
      <c r="AI76" s="800" t="n"/>
      <c r="AJ76" s="801" t="n"/>
      <c r="AK76" s="800" t="n"/>
      <c r="AL76" s="801" t="n"/>
      <c r="AM76" s="741" t="n"/>
      <c r="AN76" s="742" t="n"/>
      <c r="AO76" s="741" t="n"/>
      <c r="AP76" s="742" t="n"/>
      <c r="AQ76" s="732" t="n"/>
    </row>
    <row r="77">
      <c r="A77" s="735">
        <f>IF(AND(AA77=1,AB77=1),1,IF(AND(AA77=1,AB77=2),2,IF(AND(AA77=1,AB77=3),3,IF(AND(AA77=1,AB77=4),4,IF(AND(AA77=1,AB77=5),5,IF(AND(AA77=2,AB77=1),6,IF(AND(AA77=2,AB77=2),7,IF(AND(AA77=2,AB77=3),8,IF(AND(AA77=2,AB77=4),9,IF(AND(AA77=2,AB77=5),10,IF(AND(AA77=3,AB77=1),11,IF(AND(AA77=3,AB77=2),12,IF(AND(AA77=3,AB77=3),13,IF(AND(AA77=3,AB77=4),14,IF(AND(AA77=3,AB77=5),15,IF(AND(AA77=4,AB77=1),16,IF(AND(AA77=4,AB77=2),17,IF(AND(AA77=4,AB77=3),18,IF(AND(AA77=4,AB77=4),19,IF(AND(AA77=4,AB77=5),20,IF(AND(AA77=5,AB77=1),21,IF(AND(AA77=5,AB77=2),22,IF(AND(AA77=5,AB77=3),23,IF(AND(AA77=5,AB77=4),24,IF(AND(AA77=5,AB77=5),25,"")))))))))))))))))))))))))</f>
        <v/>
      </c>
      <c r="B77" s="735">
        <f>IF(A77="","",(COUNTIF($A$10:A77,A77))/100)</f>
        <v/>
      </c>
      <c r="C77" s="735">
        <f>IFERROR(A77+B77,"")</f>
        <v/>
      </c>
      <c r="D77" s="776" t="n">
        <v>68</v>
      </c>
      <c r="E77" s="779" t="n"/>
      <c r="F77" s="779" t="n"/>
      <c r="G77" s="779" t="n"/>
      <c r="H77" s="776" t="n"/>
      <c r="I77" s="776" t="n"/>
      <c r="J77" s="776">
        <f>IF(OR(H77="",I77=""),"",H77*I77)</f>
        <v/>
      </c>
      <c r="K77" s="778">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779" t="n"/>
      <c r="M77" s="779" t="n"/>
      <c r="N77" s="779" t="n"/>
      <c r="O77" s="779" t="n"/>
      <c r="P77" s="779" t="n"/>
      <c r="Q77" s="779" t="n"/>
      <c r="R77" s="779" t="n"/>
      <c r="S77" s="779" t="n"/>
      <c r="T77" s="779">
        <f>IFERROR(SUM(O77:S77),"")</f>
        <v/>
      </c>
      <c r="U77" s="779" t="n"/>
      <c r="V77" s="779" t="n"/>
      <c r="W77" s="779" t="n"/>
      <c r="X77" s="779" t="n"/>
      <c r="Y77" s="779" t="n"/>
      <c r="Z77" s="779" t="n"/>
      <c r="AA77" s="776">
        <f>IF(J77="","",IF(OR(N77="",N77="IMPACTO"),H77,IF(T77&lt;=50,H77,IF(AND(T77&lt;=75,H77&lt;5),H77+1,IF(AND(T77&lt;=75,H77=5),H77,IF(AND(T77&lt;=100,H77&lt;4),H77+2,IF(AND(T77&lt;=100,H77=4),H77+1,IF(AND(T77&lt;=100,H77=5),H77,""))))))))</f>
        <v/>
      </c>
      <c r="AB77" s="776">
        <f>IF(J77="","",IF(OR(N77="",N77="PROBABILIDAD"),I77,IF(T77&lt;=50,I77,IF(AND(T77&lt;=75,I77&lt;5),I77+1,IF(AND(T77&lt;=75,I77=5),I77,IF(AND(T77&lt;=100,I77&lt;4),I77+2,IF(AND(T77&lt;=100,I77=4),I77+1,IF(AND(T77&lt;=100,I77=5),I77,""))))))))</f>
        <v/>
      </c>
      <c r="AC77" s="776">
        <f>IF(OR(AA77="",AB77=""),"",AA77*AB77)</f>
        <v/>
      </c>
      <c r="AD77" s="778">
        <f>IF(AC77="","",IF(AND(AA77=1,AB77=1),"BAJO",IF(AND(AA77=1,AB77=2),"BAJO",IF(AND(AA77=1,AB77=3),"MODERADO",IF(AND(AA77=1,AB77=4),"FAVORABLE",IF(AND(AA77=1,AB77=5),"FAVORABLE",IF(AND(AA77=2,AB77=1),"BAJO",IF(AND(AA77=2,AB77=2),"BAJO",IF(AND(AA77=2,AB77=3),"MODERADO",IF(AND(AA77=2,AB77=4),"FAVORABLE",IF(AND(AA77=2,AB77=5),"ALTO",IF(AND(AA77=3,AB77=1),"BAJO",IF(AND(AA77=3,AB77=2),"MODERADO",IF(AND(AA77=3,AB77=3),"FAVORABLE",IF(AND(AA77=3,AB77=4),"ALTO",IF(AND(AA77=3,AB77=5),"ALTO",IF(AND(AA77=4,AB77=1),"MODERADO",IF(AND(AA77=4,AB77=2),"FAVORABLE",IF(AND(AA77=4,AB77=3),"FAVORABLE",IF(AND(AA77=4,AB77=4),"ALTO",IF(AND(AA77=4,AB77=5),"ALTO",IF(AND(AA77=5,AB77=1),"FAVORABLE",IF(AND(AA77=5,AB77=2),"FAVORABLE",IF(AND(AA77=5,AB77=3),"ALTO",IF(AND(AA77=5,AB77=4),"ALTO",IF(AND(AA77=5,AB77=5),"ALTO",""))))))))))))))))))))))))))</f>
        <v/>
      </c>
      <c r="AE77" s="741" t="n"/>
      <c r="AF77" s="742" t="n"/>
      <c r="AG77" s="741" t="n"/>
      <c r="AH77" s="742" t="n"/>
      <c r="AI77" s="800" t="n"/>
      <c r="AJ77" s="801" t="n"/>
      <c r="AK77" s="800" t="n"/>
      <c r="AL77" s="801" t="n"/>
      <c r="AM77" s="741" t="n"/>
      <c r="AN77" s="742" t="n"/>
      <c r="AO77" s="741" t="n"/>
      <c r="AP77" s="742" t="n"/>
      <c r="AQ77" s="732" t="n"/>
    </row>
    <row r="78">
      <c r="A78" s="735">
        <f>IF(AND(AA78=1,AB78=1),1,IF(AND(AA78=1,AB78=2),2,IF(AND(AA78=1,AB78=3),3,IF(AND(AA78=1,AB78=4),4,IF(AND(AA78=1,AB78=5),5,IF(AND(AA78=2,AB78=1),6,IF(AND(AA78=2,AB78=2),7,IF(AND(AA78=2,AB78=3),8,IF(AND(AA78=2,AB78=4),9,IF(AND(AA78=2,AB78=5),10,IF(AND(AA78=3,AB78=1),11,IF(AND(AA78=3,AB78=2),12,IF(AND(AA78=3,AB78=3),13,IF(AND(AA78=3,AB78=4),14,IF(AND(AA78=3,AB78=5),15,IF(AND(AA78=4,AB78=1),16,IF(AND(AA78=4,AB78=2),17,IF(AND(AA78=4,AB78=3),18,IF(AND(AA78=4,AB78=4),19,IF(AND(AA78=4,AB78=5),20,IF(AND(AA78=5,AB78=1),21,IF(AND(AA78=5,AB78=2),22,IF(AND(AA78=5,AB78=3),23,IF(AND(AA78=5,AB78=4),24,IF(AND(AA78=5,AB78=5),25,"")))))))))))))))))))))))))</f>
        <v/>
      </c>
      <c r="B78" s="735">
        <f>IF(A78="","",(COUNTIF($A$10:A78,A78))/100)</f>
        <v/>
      </c>
      <c r="C78" s="735">
        <f>IFERROR(A78+B78,"")</f>
        <v/>
      </c>
      <c r="D78" s="776" t="n">
        <v>69</v>
      </c>
      <c r="E78" s="779" t="n"/>
      <c r="F78" s="779" t="n"/>
      <c r="G78" s="779" t="n"/>
      <c r="H78" s="776" t="n"/>
      <c r="I78" s="776" t="n"/>
      <c r="J78" s="776">
        <f>IF(OR(H78="",I78=""),"",H78*I78)</f>
        <v/>
      </c>
      <c r="K78" s="778">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779" t="n"/>
      <c r="M78" s="779" t="n"/>
      <c r="N78" s="779" t="n"/>
      <c r="O78" s="779" t="n"/>
      <c r="P78" s="779" t="n"/>
      <c r="Q78" s="779" t="n"/>
      <c r="R78" s="779" t="n"/>
      <c r="S78" s="779" t="n"/>
      <c r="T78" s="779">
        <f>IFERROR(SUM(O78:S78),"")</f>
        <v/>
      </c>
      <c r="U78" s="779" t="n"/>
      <c r="V78" s="779" t="n"/>
      <c r="W78" s="779" t="n"/>
      <c r="X78" s="779" t="n"/>
      <c r="Y78" s="779" t="n"/>
      <c r="Z78" s="779" t="n"/>
      <c r="AA78" s="776">
        <f>IF(J78="","",IF(OR(N78="",N78="IMPACTO"),H78,IF(T78&lt;=50,H78,IF(AND(T78&lt;=75,H78&lt;5),H78+1,IF(AND(T78&lt;=75,H78=5),H78,IF(AND(T78&lt;=100,H78&lt;4),H78+2,IF(AND(T78&lt;=100,H78=4),H78+1,IF(AND(T78&lt;=100,H78=5),H78,""))))))))</f>
        <v/>
      </c>
      <c r="AB78" s="776">
        <f>IF(J78="","",IF(OR(N78="",N78="PROBABILIDAD"),I78,IF(T78&lt;=50,I78,IF(AND(T78&lt;=75,I78&lt;5),I78+1,IF(AND(T78&lt;=75,I78=5),I78,IF(AND(T78&lt;=100,I78&lt;4),I78+2,IF(AND(T78&lt;=100,I78=4),I78+1,IF(AND(T78&lt;=100,I78=5),I78,""))))))))</f>
        <v/>
      </c>
      <c r="AC78" s="776">
        <f>IF(OR(AA78="",AB78=""),"",AA78*AB78)</f>
        <v/>
      </c>
      <c r="AD78" s="778">
        <f>IF(AC78="","",IF(AND(AA78=1,AB78=1),"BAJO",IF(AND(AA78=1,AB78=2),"BAJO",IF(AND(AA78=1,AB78=3),"MODERADO",IF(AND(AA78=1,AB78=4),"FAVORABLE",IF(AND(AA78=1,AB78=5),"FAVORABLE",IF(AND(AA78=2,AB78=1),"BAJO",IF(AND(AA78=2,AB78=2),"BAJO",IF(AND(AA78=2,AB78=3),"MODERADO",IF(AND(AA78=2,AB78=4),"FAVORABLE",IF(AND(AA78=2,AB78=5),"ALTO",IF(AND(AA78=3,AB78=1),"BAJO",IF(AND(AA78=3,AB78=2),"MODERADO",IF(AND(AA78=3,AB78=3),"FAVORABLE",IF(AND(AA78=3,AB78=4),"ALTO",IF(AND(AA78=3,AB78=5),"ALTO",IF(AND(AA78=4,AB78=1),"MODERADO",IF(AND(AA78=4,AB78=2),"FAVORABLE",IF(AND(AA78=4,AB78=3),"FAVORABLE",IF(AND(AA78=4,AB78=4),"ALTO",IF(AND(AA78=4,AB78=5),"ALTO",IF(AND(AA78=5,AB78=1),"FAVORABLE",IF(AND(AA78=5,AB78=2),"FAVORABLE",IF(AND(AA78=5,AB78=3),"ALTO",IF(AND(AA78=5,AB78=4),"ALTO",IF(AND(AA78=5,AB78=5),"ALTO",""))))))))))))))))))))))))))</f>
        <v/>
      </c>
      <c r="AE78" s="741" t="n"/>
      <c r="AF78" s="742" t="n"/>
      <c r="AG78" s="741" t="n"/>
      <c r="AH78" s="742" t="n"/>
      <c r="AI78" s="800" t="n"/>
      <c r="AJ78" s="801" t="n"/>
      <c r="AK78" s="800" t="n"/>
      <c r="AL78" s="801" t="n"/>
      <c r="AM78" s="741" t="n"/>
      <c r="AN78" s="742" t="n"/>
      <c r="AO78" s="741" t="n"/>
      <c r="AP78" s="742" t="n"/>
      <c r="AQ78" s="732" t="n"/>
    </row>
    <row r="79">
      <c r="A79" s="735">
        <f>IF(AND(AA79=1,AB79=1),1,IF(AND(AA79=1,AB79=2),2,IF(AND(AA79=1,AB79=3),3,IF(AND(AA79=1,AB79=4),4,IF(AND(AA79=1,AB79=5),5,IF(AND(AA79=2,AB79=1),6,IF(AND(AA79=2,AB79=2),7,IF(AND(AA79=2,AB79=3),8,IF(AND(AA79=2,AB79=4),9,IF(AND(AA79=2,AB79=5),10,IF(AND(AA79=3,AB79=1),11,IF(AND(AA79=3,AB79=2),12,IF(AND(AA79=3,AB79=3),13,IF(AND(AA79=3,AB79=4),14,IF(AND(AA79=3,AB79=5),15,IF(AND(AA79=4,AB79=1),16,IF(AND(AA79=4,AB79=2),17,IF(AND(AA79=4,AB79=3),18,IF(AND(AA79=4,AB79=4),19,IF(AND(AA79=4,AB79=5),20,IF(AND(AA79=5,AB79=1),21,IF(AND(AA79=5,AB79=2),22,IF(AND(AA79=5,AB79=3),23,IF(AND(AA79=5,AB79=4),24,IF(AND(AA79=5,AB79=5),25,"")))))))))))))))))))))))))</f>
        <v/>
      </c>
      <c r="B79" s="735">
        <f>IF(A79="","",(COUNTIF($A$10:A79,A79))/100)</f>
        <v/>
      </c>
      <c r="C79" s="735">
        <f>IFERROR(A79+B79,"")</f>
        <v/>
      </c>
      <c r="D79" s="776" t="n">
        <v>70</v>
      </c>
      <c r="E79" s="779" t="n"/>
      <c r="F79" s="779" t="n"/>
      <c r="G79" s="779" t="n"/>
      <c r="H79" s="776" t="n"/>
      <c r="I79" s="776" t="n"/>
      <c r="J79" s="776">
        <f>IF(OR(H79="",I79=""),"",H79*I79)</f>
        <v/>
      </c>
      <c r="K79" s="778">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779" t="n"/>
      <c r="M79" s="779" t="n"/>
      <c r="N79" s="779" t="n"/>
      <c r="O79" s="779" t="n"/>
      <c r="P79" s="779" t="n"/>
      <c r="Q79" s="779" t="n"/>
      <c r="R79" s="779" t="n"/>
      <c r="S79" s="779" t="n"/>
      <c r="T79" s="779">
        <f>IFERROR(SUM(O79:S79),"")</f>
        <v/>
      </c>
      <c r="U79" s="779" t="n"/>
      <c r="V79" s="779" t="n"/>
      <c r="W79" s="779" t="n"/>
      <c r="X79" s="779" t="n"/>
      <c r="Y79" s="779" t="n"/>
      <c r="Z79" s="779" t="n"/>
      <c r="AA79" s="776">
        <f>IF(J79="","",IF(OR(N79="",N79="IMPACTO"),H79,IF(T79&lt;=50,H79,IF(AND(T79&lt;=75,H79&lt;5),H79+1,IF(AND(T79&lt;=75,H79=5),H79,IF(AND(T79&lt;=100,H79&lt;4),H79+2,IF(AND(T79&lt;=100,H79=4),H79+1,IF(AND(T79&lt;=100,H79=5),H79,""))))))))</f>
        <v/>
      </c>
      <c r="AB79" s="776">
        <f>IF(J79="","",IF(OR(N79="",N79="PROBABILIDAD"),I79,IF(T79&lt;=50,I79,IF(AND(T79&lt;=75,I79&lt;5),I79+1,IF(AND(T79&lt;=75,I79=5),I79,IF(AND(T79&lt;=100,I79&lt;4),I79+2,IF(AND(T79&lt;=100,I79=4),I79+1,IF(AND(T79&lt;=100,I79=5),I79,""))))))))</f>
        <v/>
      </c>
      <c r="AC79" s="776">
        <f>IF(OR(AA79="",AB79=""),"",AA79*AB79)</f>
        <v/>
      </c>
      <c r="AD79" s="778">
        <f>IF(AC79="","",IF(AND(AA79=1,AB79=1),"BAJO",IF(AND(AA79=1,AB79=2),"BAJO",IF(AND(AA79=1,AB79=3),"MODERADO",IF(AND(AA79=1,AB79=4),"FAVORABLE",IF(AND(AA79=1,AB79=5),"FAVORABLE",IF(AND(AA79=2,AB79=1),"BAJO",IF(AND(AA79=2,AB79=2),"BAJO",IF(AND(AA79=2,AB79=3),"MODERADO",IF(AND(AA79=2,AB79=4),"FAVORABLE",IF(AND(AA79=2,AB79=5),"ALTO",IF(AND(AA79=3,AB79=1),"BAJO",IF(AND(AA79=3,AB79=2),"MODERADO",IF(AND(AA79=3,AB79=3),"FAVORABLE",IF(AND(AA79=3,AB79=4),"ALTO",IF(AND(AA79=3,AB79=5),"ALTO",IF(AND(AA79=4,AB79=1),"MODERADO",IF(AND(AA79=4,AB79=2),"FAVORABLE",IF(AND(AA79=4,AB79=3),"FAVORABLE",IF(AND(AA79=4,AB79=4),"ALTO",IF(AND(AA79=4,AB79=5),"ALTO",IF(AND(AA79=5,AB79=1),"FAVORABLE",IF(AND(AA79=5,AB79=2),"FAVORABLE",IF(AND(AA79=5,AB79=3),"ALTO",IF(AND(AA79=5,AB79=4),"ALTO",IF(AND(AA79=5,AB79=5),"ALTO",""))))))))))))))))))))))))))</f>
        <v/>
      </c>
      <c r="AE79" s="741" t="n"/>
      <c r="AF79" s="742" t="n"/>
      <c r="AG79" s="741" t="n"/>
      <c r="AH79" s="742" t="n"/>
      <c r="AI79" s="800" t="n"/>
      <c r="AJ79" s="801" t="n"/>
      <c r="AK79" s="800" t="n"/>
      <c r="AL79" s="801" t="n"/>
      <c r="AM79" s="741" t="n"/>
      <c r="AN79" s="742" t="n"/>
      <c r="AO79" s="741" t="n"/>
      <c r="AP79" s="742" t="n"/>
      <c r="AQ79" s="732" t="n"/>
    </row>
    <row r="80">
      <c r="A80" s="735">
        <f>IF(AND(AA80=1,AB80=1),1,IF(AND(AA80=1,AB80=2),2,IF(AND(AA80=1,AB80=3),3,IF(AND(AA80=1,AB80=4),4,IF(AND(AA80=1,AB80=5),5,IF(AND(AA80=2,AB80=1),6,IF(AND(AA80=2,AB80=2),7,IF(AND(AA80=2,AB80=3),8,IF(AND(AA80=2,AB80=4),9,IF(AND(AA80=2,AB80=5),10,IF(AND(AA80=3,AB80=1),11,IF(AND(AA80=3,AB80=2),12,IF(AND(AA80=3,AB80=3),13,IF(AND(AA80=3,AB80=4),14,IF(AND(AA80=3,AB80=5),15,IF(AND(AA80=4,AB80=1),16,IF(AND(AA80=4,AB80=2),17,IF(AND(AA80=4,AB80=3),18,IF(AND(AA80=4,AB80=4),19,IF(AND(AA80=4,AB80=5),20,IF(AND(AA80=5,AB80=1),21,IF(AND(AA80=5,AB80=2),22,IF(AND(AA80=5,AB80=3),23,IF(AND(AA80=5,AB80=4),24,IF(AND(AA80=5,AB80=5),25,"")))))))))))))))))))))))))</f>
        <v/>
      </c>
      <c r="B80" s="735">
        <f>IF(A80="","",(COUNTIF($A$10:A80,A80))/100)</f>
        <v/>
      </c>
      <c r="C80" s="735">
        <f>IFERROR(A80+B80,"")</f>
        <v/>
      </c>
      <c r="D80" s="776" t="n">
        <v>71</v>
      </c>
      <c r="E80" s="779" t="n"/>
      <c r="F80" s="779" t="n"/>
      <c r="G80" s="779" t="n"/>
      <c r="H80" s="776" t="n"/>
      <c r="I80" s="776" t="n"/>
      <c r="J80" s="776">
        <f>IF(OR(H80="",I80=""),"",H80*I80)</f>
        <v/>
      </c>
      <c r="K80" s="778">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779" t="n"/>
      <c r="M80" s="779" t="n"/>
      <c r="N80" s="779" t="n"/>
      <c r="O80" s="779" t="n"/>
      <c r="P80" s="779" t="n"/>
      <c r="Q80" s="779" t="n"/>
      <c r="R80" s="779" t="n"/>
      <c r="S80" s="779" t="n"/>
      <c r="T80" s="779">
        <f>IFERROR(SUM(O80:S80),"")</f>
        <v/>
      </c>
      <c r="U80" s="779" t="n"/>
      <c r="V80" s="779" t="n"/>
      <c r="W80" s="779" t="n"/>
      <c r="X80" s="779" t="n"/>
      <c r="Y80" s="779" t="n"/>
      <c r="Z80" s="779" t="n"/>
      <c r="AA80" s="776">
        <f>IF(J80="","",IF(OR(N80="",N80="IMPACTO"),H80,IF(T80&lt;=50,H80,IF(AND(T80&lt;=75,H80&lt;5),H80+1,IF(AND(T80&lt;=75,H80=5),H80,IF(AND(T80&lt;=100,H80&lt;4),H80+2,IF(AND(T80&lt;=100,H80=4),H80+1,IF(AND(T80&lt;=100,H80=5),H80,""))))))))</f>
        <v/>
      </c>
      <c r="AB80" s="776">
        <f>IF(J80="","",IF(OR(N80="",N80="PROBABILIDAD"),I80,IF(T80&lt;=50,I80,IF(AND(T80&lt;=75,I80&lt;5),I80+1,IF(AND(T80&lt;=75,I80=5),I80,IF(AND(T80&lt;=100,I80&lt;4),I80+2,IF(AND(T80&lt;=100,I80=4),I80+1,IF(AND(T80&lt;=100,I80=5),I80,""))))))))</f>
        <v/>
      </c>
      <c r="AC80" s="776">
        <f>IF(OR(AA80="",AB80=""),"",AA80*AB80)</f>
        <v/>
      </c>
      <c r="AD80" s="778">
        <f>IF(AC80="","",IF(AND(AA80=1,AB80=1),"BAJO",IF(AND(AA80=1,AB80=2),"BAJO",IF(AND(AA80=1,AB80=3),"MODERADO",IF(AND(AA80=1,AB80=4),"FAVORABLE",IF(AND(AA80=1,AB80=5),"FAVORABLE",IF(AND(AA80=2,AB80=1),"BAJO",IF(AND(AA80=2,AB80=2),"BAJO",IF(AND(AA80=2,AB80=3),"MODERADO",IF(AND(AA80=2,AB80=4),"FAVORABLE",IF(AND(AA80=2,AB80=5),"ALTO",IF(AND(AA80=3,AB80=1),"BAJO",IF(AND(AA80=3,AB80=2),"MODERADO",IF(AND(AA80=3,AB80=3),"FAVORABLE",IF(AND(AA80=3,AB80=4),"ALTO",IF(AND(AA80=3,AB80=5),"ALTO",IF(AND(AA80=4,AB80=1),"MODERADO",IF(AND(AA80=4,AB80=2),"FAVORABLE",IF(AND(AA80=4,AB80=3),"FAVORABLE",IF(AND(AA80=4,AB80=4),"ALTO",IF(AND(AA80=4,AB80=5),"ALTO",IF(AND(AA80=5,AB80=1),"FAVORABLE",IF(AND(AA80=5,AB80=2),"FAVORABLE",IF(AND(AA80=5,AB80=3),"ALTO",IF(AND(AA80=5,AB80=4),"ALTO",IF(AND(AA80=5,AB80=5),"ALTO",""))))))))))))))))))))))))))</f>
        <v/>
      </c>
      <c r="AE80" s="741" t="n"/>
      <c r="AF80" s="742" t="n"/>
      <c r="AG80" s="741" t="n"/>
      <c r="AH80" s="742" t="n"/>
      <c r="AI80" s="800" t="n"/>
      <c r="AJ80" s="801" t="n"/>
      <c r="AK80" s="800" t="n"/>
      <c r="AL80" s="801" t="n"/>
      <c r="AM80" s="741" t="n"/>
      <c r="AN80" s="742" t="n"/>
      <c r="AO80" s="741" t="n"/>
      <c r="AP80" s="742" t="n"/>
      <c r="AQ80" s="732" t="n"/>
    </row>
    <row r="81">
      <c r="A81" s="735">
        <f>IF(AND(AA81=1,AB81=1),1,IF(AND(AA81=1,AB81=2),2,IF(AND(AA81=1,AB81=3),3,IF(AND(AA81=1,AB81=4),4,IF(AND(AA81=1,AB81=5),5,IF(AND(AA81=2,AB81=1),6,IF(AND(AA81=2,AB81=2),7,IF(AND(AA81=2,AB81=3),8,IF(AND(AA81=2,AB81=4),9,IF(AND(AA81=2,AB81=5),10,IF(AND(AA81=3,AB81=1),11,IF(AND(AA81=3,AB81=2),12,IF(AND(AA81=3,AB81=3),13,IF(AND(AA81=3,AB81=4),14,IF(AND(AA81=3,AB81=5),15,IF(AND(AA81=4,AB81=1),16,IF(AND(AA81=4,AB81=2),17,IF(AND(AA81=4,AB81=3),18,IF(AND(AA81=4,AB81=4),19,IF(AND(AA81=4,AB81=5),20,IF(AND(AA81=5,AB81=1),21,IF(AND(AA81=5,AB81=2),22,IF(AND(AA81=5,AB81=3),23,IF(AND(AA81=5,AB81=4),24,IF(AND(AA81=5,AB81=5),25,"")))))))))))))))))))))))))</f>
        <v/>
      </c>
      <c r="B81" s="735">
        <f>IF(A81="","",(COUNTIF($A$10:A81,A81))/100)</f>
        <v/>
      </c>
      <c r="C81" s="735">
        <f>IFERROR(A81+B81,"")</f>
        <v/>
      </c>
      <c r="D81" s="776" t="n">
        <v>72</v>
      </c>
      <c r="E81" s="779" t="n"/>
      <c r="F81" s="779" t="n"/>
      <c r="G81" s="779" t="n"/>
      <c r="H81" s="776" t="n"/>
      <c r="I81" s="776" t="n"/>
      <c r="J81" s="776">
        <f>IF(OR(H81="",I81=""),"",H81*I81)</f>
        <v/>
      </c>
      <c r="K81" s="778">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779" t="n"/>
      <c r="M81" s="779" t="n"/>
      <c r="N81" s="779" t="n"/>
      <c r="O81" s="779" t="n"/>
      <c r="P81" s="779" t="n"/>
      <c r="Q81" s="779" t="n"/>
      <c r="R81" s="779" t="n"/>
      <c r="S81" s="779" t="n"/>
      <c r="T81" s="779">
        <f>IFERROR(SUM(O81:S81),"")</f>
        <v/>
      </c>
      <c r="U81" s="779" t="n"/>
      <c r="V81" s="779" t="n"/>
      <c r="W81" s="779" t="n"/>
      <c r="X81" s="779" t="n"/>
      <c r="Y81" s="779" t="n"/>
      <c r="Z81" s="779" t="n"/>
      <c r="AA81" s="776">
        <f>IF(J81="","",IF(OR(N81="",N81="IMPACTO"),H81,IF(T81&lt;=50,H81,IF(AND(T81&lt;=75,H81&lt;5),H81+1,IF(AND(T81&lt;=75,H81=5),H81,IF(AND(T81&lt;=100,H81&lt;4),H81+2,IF(AND(T81&lt;=100,H81=4),H81+1,IF(AND(T81&lt;=100,H81=5),H81,""))))))))</f>
        <v/>
      </c>
      <c r="AB81" s="776">
        <f>IF(J81="","",IF(OR(N81="",N81="PROBABILIDAD"),I81,IF(T81&lt;=50,I81,IF(AND(T81&lt;=75,I81&lt;5),I81+1,IF(AND(T81&lt;=75,I81=5),I81,IF(AND(T81&lt;=100,I81&lt;4),I81+2,IF(AND(T81&lt;=100,I81=4),I81+1,IF(AND(T81&lt;=100,I81=5),I81,""))))))))</f>
        <v/>
      </c>
      <c r="AC81" s="776">
        <f>IF(OR(AA81="",AB81=""),"",AA81*AB81)</f>
        <v/>
      </c>
      <c r="AD81" s="778">
        <f>IF(AC81="","",IF(AND(AA81=1,AB81=1),"BAJO",IF(AND(AA81=1,AB81=2),"BAJO",IF(AND(AA81=1,AB81=3),"MODERADO",IF(AND(AA81=1,AB81=4),"FAVORABLE",IF(AND(AA81=1,AB81=5),"FAVORABLE",IF(AND(AA81=2,AB81=1),"BAJO",IF(AND(AA81=2,AB81=2),"BAJO",IF(AND(AA81=2,AB81=3),"MODERADO",IF(AND(AA81=2,AB81=4),"FAVORABLE",IF(AND(AA81=2,AB81=5),"ALTO",IF(AND(AA81=3,AB81=1),"BAJO",IF(AND(AA81=3,AB81=2),"MODERADO",IF(AND(AA81=3,AB81=3),"FAVORABLE",IF(AND(AA81=3,AB81=4),"ALTO",IF(AND(AA81=3,AB81=5),"ALTO",IF(AND(AA81=4,AB81=1),"MODERADO",IF(AND(AA81=4,AB81=2),"FAVORABLE",IF(AND(AA81=4,AB81=3),"FAVORABLE",IF(AND(AA81=4,AB81=4),"ALTO",IF(AND(AA81=4,AB81=5),"ALTO",IF(AND(AA81=5,AB81=1),"FAVORABLE",IF(AND(AA81=5,AB81=2),"FAVORABLE",IF(AND(AA81=5,AB81=3),"ALTO",IF(AND(AA81=5,AB81=4),"ALTO",IF(AND(AA81=5,AB81=5),"ALTO",""))))))))))))))))))))))))))</f>
        <v/>
      </c>
      <c r="AE81" s="741" t="n"/>
      <c r="AF81" s="742" t="n"/>
      <c r="AG81" s="741" t="n"/>
      <c r="AH81" s="742" t="n"/>
      <c r="AI81" s="800" t="n"/>
      <c r="AJ81" s="801" t="n"/>
      <c r="AK81" s="800" t="n"/>
      <c r="AL81" s="801" t="n"/>
      <c r="AM81" s="741" t="n"/>
      <c r="AN81" s="742" t="n"/>
      <c r="AO81" s="741" t="n"/>
      <c r="AP81" s="742" t="n"/>
      <c r="AQ81" s="732" t="n"/>
    </row>
    <row r="82">
      <c r="A82" s="735">
        <f>IF(AND(AA82=1,AB82=1),1,IF(AND(AA82=1,AB82=2),2,IF(AND(AA82=1,AB82=3),3,IF(AND(AA82=1,AB82=4),4,IF(AND(AA82=1,AB82=5),5,IF(AND(AA82=2,AB82=1),6,IF(AND(AA82=2,AB82=2),7,IF(AND(AA82=2,AB82=3),8,IF(AND(AA82=2,AB82=4),9,IF(AND(AA82=2,AB82=5),10,IF(AND(AA82=3,AB82=1),11,IF(AND(AA82=3,AB82=2),12,IF(AND(AA82=3,AB82=3),13,IF(AND(AA82=3,AB82=4),14,IF(AND(AA82=3,AB82=5),15,IF(AND(AA82=4,AB82=1),16,IF(AND(AA82=4,AB82=2),17,IF(AND(AA82=4,AB82=3),18,IF(AND(AA82=4,AB82=4),19,IF(AND(AA82=4,AB82=5),20,IF(AND(AA82=5,AB82=1),21,IF(AND(AA82=5,AB82=2),22,IF(AND(AA82=5,AB82=3),23,IF(AND(AA82=5,AB82=4),24,IF(AND(AA82=5,AB82=5),25,"")))))))))))))))))))))))))</f>
        <v/>
      </c>
      <c r="B82" s="735">
        <f>IF(A82="","",(COUNTIF($A$10:A82,A82))/100)</f>
        <v/>
      </c>
      <c r="C82" s="735">
        <f>IFERROR(A82+B82,"")</f>
        <v/>
      </c>
      <c r="D82" s="776" t="n">
        <v>73</v>
      </c>
      <c r="E82" s="779" t="n"/>
      <c r="F82" s="779" t="n"/>
      <c r="G82" s="779" t="n"/>
      <c r="H82" s="776" t="n"/>
      <c r="I82" s="776" t="n"/>
      <c r="J82" s="776">
        <f>IF(OR(H82="",I82=""),"",H82*I82)</f>
        <v/>
      </c>
      <c r="K82" s="778">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779" t="n"/>
      <c r="M82" s="779" t="n"/>
      <c r="N82" s="779" t="n"/>
      <c r="O82" s="779" t="n"/>
      <c r="P82" s="779" t="n"/>
      <c r="Q82" s="779" t="n"/>
      <c r="R82" s="779" t="n"/>
      <c r="S82" s="779" t="n"/>
      <c r="T82" s="779">
        <f>IFERROR(SUM(O82:S82),"")</f>
        <v/>
      </c>
      <c r="U82" s="779" t="n"/>
      <c r="V82" s="779" t="n"/>
      <c r="W82" s="779" t="n"/>
      <c r="X82" s="779" t="n"/>
      <c r="Y82" s="779" t="n"/>
      <c r="Z82" s="779" t="n"/>
      <c r="AA82" s="776">
        <f>IF(J82="","",IF(OR(N82="",N82="IMPACTO"),H82,IF(T82&lt;=50,H82,IF(AND(T82&lt;=75,H82&lt;5),H82+1,IF(AND(T82&lt;=75,H82=5),H82,IF(AND(T82&lt;=100,H82&lt;4),H82+2,IF(AND(T82&lt;=100,H82=4),H82+1,IF(AND(T82&lt;=100,H82=5),H82,""))))))))</f>
        <v/>
      </c>
      <c r="AB82" s="776">
        <f>IF(J82="","",IF(OR(N82="",N82="PROBABILIDAD"),I82,IF(T82&lt;=50,I82,IF(AND(T82&lt;=75,I82&lt;5),I82+1,IF(AND(T82&lt;=75,I82=5),I82,IF(AND(T82&lt;=100,I82&lt;4),I82+2,IF(AND(T82&lt;=100,I82=4),I82+1,IF(AND(T82&lt;=100,I82=5),I82,""))))))))</f>
        <v/>
      </c>
      <c r="AC82" s="776">
        <f>IF(OR(AA82="",AB82=""),"",AA82*AB82)</f>
        <v/>
      </c>
      <c r="AD82" s="778">
        <f>IF(AC82="","",IF(AND(AA82=1,AB82=1),"BAJO",IF(AND(AA82=1,AB82=2),"BAJO",IF(AND(AA82=1,AB82=3),"MODERADO",IF(AND(AA82=1,AB82=4),"FAVORABLE",IF(AND(AA82=1,AB82=5),"FAVORABLE",IF(AND(AA82=2,AB82=1),"BAJO",IF(AND(AA82=2,AB82=2),"BAJO",IF(AND(AA82=2,AB82=3),"MODERADO",IF(AND(AA82=2,AB82=4),"FAVORABLE",IF(AND(AA82=2,AB82=5),"ALTO",IF(AND(AA82=3,AB82=1),"BAJO",IF(AND(AA82=3,AB82=2),"MODERADO",IF(AND(AA82=3,AB82=3),"FAVORABLE",IF(AND(AA82=3,AB82=4),"ALTO",IF(AND(AA82=3,AB82=5),"ALTO",IF(AND(AA82=4,AB82=1),"MODERADO",IF(AND(AA82=4,AB82=2),"FAVORABLE",IF(AND(AA82=4,AB82=3),"FAVORABLE",IF(AND(AA82=4,AB82=4),"ALTO",IF(AND(AA82=4,AB82=5),"ALTO",IF(AND(AA82=5,AB82=1),"FAVORABLE",IF(AND(AA82=5,AB82=2),"FAVORABLE",IF(AND(AA82=5,AB82=3),"ALTO",IF(AND(AA82=5,AB82=4),"ALTO",IF(AND(AA82=5,AB82=5),"ALTO",""))))))))))))))))))))))))))</f>
        <v/>
      </c>
      <c r="AE82" s="741" t="n"/>
      <c r="AF82" s="742" t="n"/>
      <c r="AG82" s="741" t="n"/>
      <c r="AH82" s="742" t="n"/>
      <c r="AI82" s="800" t="n"/>
      <c r="AJ82" s="801" t="n"/>
      <c r="AK82" s="800" t="n"/>
      <c r="AL82" s="801" t="n"/>
      <c r="AM82" s="741" t="n"/>
      <c r="AN82" s="742" t="n"/>
      <c r="AO82" s="741" t="n"/>
      <c r="AP82" s="742" t="n"/>
      <c r="AQ82" s="732" t="n"/>
    </row>
    <row r="83">
      <c r="A83" s="735">
        <f>IF(AND(AA83=1,AB83=1),1,IF(AND(AA83=1,AB83=2),2,IF(AND(AA83=1,AB83=3),3,IF(AND(AA83=1,AB83=4),4,IF(AND(AA83=1,AB83=5),5,IF(AND(AA83=2,AB83=1),6,IF(AND(AA83=2,AB83=2),7,IF(AND(AA83=2,AB83=3),8,IF(AND(AA83=2,AB83=4),9,IF(AND(AA83=2,AB83=5),10,IF(AND(AA83=3,AB83=1),11,IF(AND(AA83=3,AB83=2),12,IF(AND(AA83=3,AB83=3),13,IF(AND(AA83=3,AB83=4),14,IF(AND(AA83=3,AB83=5),15,IF(AND(AA83=4,AB83=1),16,IF(AND(AA83=4,AB83=2),17,IF(AND(AA83=4,AB83=3),18,IF(AND(AA83=4,AB83=4),19,IF(AND(AA83=4,AB83=5),20,IF(AND(AA83=5,AB83=1),21,IF(AND(AA83=5,AB83=2),22,IF(AND(AA83=5,AB83=3),23,IF(AND(AA83=5,AB83=4),24,IF(AND(AA83=5,AB83=5),25,"")))))))))))))))))))))))))</f>
        <v/>
      </c>
      <c r="B83" s="735">
        <f>IF(A83="","",(COUNTIF($A$10:A83,A83))/100)</f>
        <v/>
      </c>
      <c r="C83" s="735">
        <f>IFERROR(A83+B83,"")</f>
        <v/>
      </c>
      <c r="D83" s="776" t="n">
        <v>74</v>
      </c>
      <c r="E83" s="779" t="n"/>
      <c r="F83" s="779" t="n"/>
      <c r="G83" s="779" t="n"/>
      <c r="H83" s="776" t="n"/>
      <c r="I83" s="776" t="n"/>
      <c r="J83" s="776">
        <f>IF(OR(H83="",I83=""),"",H83*I83)</f>
        <v/>
      </c>
      <c r="K83" s="778">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779" t="n"/>
      <c r="M83" s="779" t="n"/>
      <c r="N83" s="779" t="n"/>
      <c r="O83" s="779" t="n"/>
      <c r="P83" s="779" t="n"/>
      <c r="Q83" s="779" t="n"/>
      <c r="R83" s="779" t="n"/>
      <c r="S83" s="779" t="n"/>
      <c r="T83" s="779">
        <f>IFERROR(SUM(O83:S83),"")</f>
        <v/>
      </c>
      <c r="U83" s="779" t="n"/>
      <c r="V83" s="779" t="n"/>
      <c r="W83" s="779" t="n"/>
      <c r="X83" s="779" t="n"/>
      <c r="Y83" s="779" t="n"/>
      <c r="Z83" s="779" t="n"/>
      <c r="AA83" s="776">
        <f>IF(J83="","",IF(OR(N83="",N83="IMPACTO"),H83,IF(T83&lt;=50,H83,IF(AND(T83&lt;=75,H83&lt;5),H83+1,IF(AND(T83&lt;=75,H83=5),H83,IF(AND(T83&lt;=100,H83&lt;4),H83+2,IF(AND(T83&lt;=100,H83=4),H83+1,IF(AND(T83&lt;=100,H83=5),H83,""))))))))</f>
        <v/>
      </c>
      <c r="AB83" s="776">
        <f>IF(J83="","",IF(OR(N83="",N83="PROBABILIDAD"),I83,IF(T83&lt;=50,I83,IF(AND(T83&lt;=75,I83&lt;5),I83+1,IF(AND(T83&lt;=75,I83=5),I83,IF(AND(T83&lt;=100,I83&lt;4),I83+2,IF(AND(T83&lt;=100,I83=4),I83+1,IF(AND(T83&lt;=100,I83=5),I83,""))))))))</f>
        <v/>
      </c>
      <c r="AC83" s="776">
        <f>IF(OR(AA83="",AB83=""),"",AA83*AB83)</f>
        <v/>
      </c>
      <c r="AD83" s="778">
        <f>IF(AC83="","",IF(AND(AA83=1,AB83=1),"BAJO",IF(AND(AA83=1,AB83=2),"BAJO",IF(AND(AA83=1,AB83=3),"MODERADO",IF(AND(AA83=1,AB83=4),"FAVORABLE",IF(AND(AA83=1,AB83=5),"FAVORABLE",IF(AND(AA83=2,AB83=1),"BAJO",IF(AND(AA83=2,AB83=2),"BAJO",IF(AND(AA83=2,AB83=3),"MODERADO",IF(AND(AA83=2,AB83=4),"FAVORABLE",IF(AND(AA83=2,AB83=5),"ALTO",IF(AND(AA83=3,AB83=1),"BAJO",IF(AND(AA83=3,AB83=2),"MODERADO",IF(AND(AA83=3,AB83=3),"FAVORABLE",IF(AND(AA83=3,AB83=4),"ALTO",IF(AND(AA83=3,AB83=5),"ALTO",IF(AND(AA83=4,AB83=1),"MODERADO",IF(AND(AA83=4,AB83=2),"FAVORABLE",IF(AND(AA83=4,AB83=3),"FAVORABLE",IF(AND(AA83=4,AB83=4),"ALTO",IF(AND(AA83=4,AB83=5),"ALTO",IF(AND(AA83=5,AB83=1),"FAVORABLE",IF(AND(AA83=5,AB83=2),"FAVORABLE",IF(AND(AA83=5,AB83=3),"ALTO",IF(AND(AA83=5,AB83=4),"ALTO",IF(AND(AA83=5,AB83=5),"ALTO",""))))))))))))))))))))))))))</f>
        <v/>
      </c>
      <c r="AE83" s="741" t="n"/>
      <c r="AF83" s="742" t="n"/>
      <c r="AG83" s="741" t="n"/>
      <c r="AH83" s="742" t="n"/>
      <c r="AI83" s="800" t="n"/>
      <c r="AJ83" s="801" t="n"/>
      <c r="AK83" s="800" t="n"/>
      <c r="AL83" s="801" t="n"/>
      <c r="AM83" s="741" t="n"/>
      <c r="AN83" s="742" t="n"/>
      <c r="AO83" s="741" t="n"/>
      <c r="AP83" s="742" t="n"/>
      <c r="AQ83" s="732" t="n"/>
    </row>
    <row r="84">
      <c r="A84" s="735">
        <f>IF(AND(AA84=1,AB84=1),1,IF(AND(AA84=1,AB84=2),2,IF(AND(AA84=1,AB84=3),3,IF(AND(AA84=1,AB84=4),4,IF(AND(AA84=1,AB84=5),5,IF(AND(AA84=2,AB84=1),6,IF(AND(AA84=2,AB84=2),7,IF(AND(AA84=2,AB84=3),8,IF(AND(AA84=2,AB84=4),9,IF(AND(AA84=2,AB84=5),10,IF(AND(AA84=3,AB84=1),11,IF(AND(AA84=3,AB84=2),12,IF(AND(AA84=3,AB84=3),13,IF(AND(AA84=3,AB84=4),14,IF(AND(AA84=3,AB84=5),15,IF(AND(AA84=4,AB84=1),16,IF(AND(AA84=4,AB84=2),17,IF(AND(AA84=4,AB84=3),18,IF(AND(AA84=4,AB84=4),19,IF(AND(AA84=4,AB84=5),20,IF(AND(AA84=5,AB84=1),21,IF(AND(AA84=5,AB84=2),22,IF(AND(AA84=5,AB84=3),23,IF(AND(AA84=5,AB84=4),24,IF(AND(AA84=5,AB84=5),25,"")))))))))))))))))))))))))</f>
        <v/>
      </c>
      <c r="B84" s="735">
        <f>IF(A84="","",(COUNTIF($A$10:A84,A84))/100)</f>
        <v/>
      </c>
      <c r="C84" s="735">
        <f>IFERROR(A84+B84,"")</f>
        <v/>
      </c>
      <c r="D84" s="776" t="n">
        <v>75</v>
      </c>
      <c r="E84" s="779" t="n"/>
      <c r="F84" s="779" t="n"/>
      <c r="G84" s="779" t="n"/>
      <c r="H84" s="776" t="n"/>
      <c r="I84" s="776" t="n"/>
      <c r="J84" s="776">
        <f>IF(OR(H84="",I84=""),"",H84*I84)</f>
        <v/>
      </c>
      <c r="K84" s="778">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779" t="n"/>
      <c r="M84" s="779" t="n"/>
      <c r="N84" s="779" t="n"/>
      <c r="O84" s="779" t="n"/>
      <c r="P84" s="779" t="n"/>
      <c r="Q84" s="779" t="n"/>
      <c r="R84" s="779" t="n"/>
      <c r="S84" s="779" t="n"/>
      <c r="T84" s="779">
        <f>IFERROR(SUM(O84:S84),"")</f>
        <v/>
      </c>
      <c r="U84" s="779" t="n"/>
      <c r="V84" s="779" t="n"/>
      <c r="W84" s="779" t="n"/>
      <c r="X84" s="779" t="n"/>
      <c r="Y84" s="779" t="n"/>
      <c r="Z84" s="779" t="n"/>
      <c r="AA84" s="776">
        <f>IF(J84="","",IF(OR(N84="",N84="IMPACTO"),H84,IF(T84&lt;=50,H84,IF(AND(T84&lt;=75,H84&lt;5),H84+1,IF(AND(T84&lt;=75,H84=5),H84,IF(AND(T84&lt;=100,H84&lt;4),H84+2,IF(AND(T84&lt;=100,H84=4),H84+1,IF(AND(T84&lt;=100,H84=5),H84,""))))))))</f>
        <v/>
      </c>
      <c r="AB84" s="776">
        <f>IF(J84="","",IF(OR(N84="",N84="PROBABILIDAD"),I84,IF(T84&lt;=50,I84,IF(AND(T84&lt;=75,I84&lt;5),I84+1,IF(AND(T84&lt;=75,I84=5),I84,IF(AND(T84&lt;=100,I84&lt;4),I84+2,IF(AND(T84&lt;=100,I84=4),I84+1,IF(AND(T84&lt;=100,I84=5),I84,""))))))))</f>
        <v/>
      </c>
      <c r="AC84" s="776">
        <f>IF(OR(AA84="",AB84=""),"",AA84*AB84)</f>
        <v/>
      </c>
      <c r="AD84" s="778">
        <f>IF(AC84="","",IF(AND(AA84=1,AB84=1),"BAJO",IF(AND(AA84=1,AB84=2),"BAJO",IF(AND(AA84=1,AB84=3),"MODERADO",IF(AND(AA84=1,AB84=4),"FAVORABLE",IF(AND(AA84=1,AB84=5),"FAVORABLE",IF(AND(AA84=2,AB84=1),"BAJO",IF(AND(AA84=2,AB84=2),"BAJO",IF(AND(AA84=2,AB84=3),"MODERADO",IF(AND(AA84=2,AB84=4),"FAVORABLE",IF(AND(AA84=2,AB84=5),"ALTO",IF(AND(AA84=3,AB84=1),"BAJO",IF(AND(AA84=3,AB84=2),"MODERADO",IF(AND(AA84=3,AB84=3),"FAVORABLE",IF(AND(AA84=3,AB84=4),"ALTO",IF(AND(AA84=3,AB84=5),"ALTO",IF(AND(AA84=4,AB84=1),"MODERADO",IF(AND(AA84=4,AB84=2),"FAVORABLE",IF(AND(AA84=4,AB84=3),"FAVORABLE",IF(AND(AA84=4,AB84=4),"ALTO",IF(AND(AA84=4,AB84=5),"ALTO",IF(AND(AA84=5,AB84=1),"FAVORABLE",IF(AND(AA84=5,AB84=2),"FAVORABLE",IF(AND(AA84=5,AB84=3),"ALTO",IF(AND(AA84=5,AB84=4),"ALTO",IF(AND(AA84=5,AB84=5),"ALTO",""))))))))))))))))))))))))))</f>
        <v/>
      </c>
      <c r="AE84" s="741" t="n"/>
      <c r="AF84" s="742" t="n"/>
      <c r="AG84" s="741" t="n"/>
      <c r="AH84" s="742" t="n"/>
      <c r="AI84" s="800" t="n"/>
      <c r="AJ84" s="801" t="n"/>
      <c r="AK84" s="800" t="n"/>
      <c r="AL84" s="801" t="n"/>
      <c r="AM84" s="741" t="n"/>
      <c r="AN84" s="742" t="n"/>
      <c r="AO84" s="741" t="n"/>
      <c r="AP84" s="742" t="n"/>
      <c r="AQ84" s="732" t="n"/>
    </row>
    <row r="85">
      <c r="A85" s="735">
        <f>IF(AND(AA85=1,AB85=1),1,IF(AND(AA85=1,AB85=2),2,IF(AND(AA85=1,AB85=3),3,IF(AND(AA85=1,AB85=4),4,IF(AND(AA85=1,AB85=5),5,IF(AND(AA85=2,AB85=1),6,IF(AND(AA85=2,AB85=2),7,IF(AND(AA85=2,AB85=3),8,IF(AND(AA85=2,AB85=4),9,IF(AND(AA85=2,AB85=5),10,IF(AND(AA85=3,AB85=1),11,IF(AND(AA85=3,AB85=2),12,IF(AND(AA85=3,AB85=3),13,IF(AND(AA85=3,AB85=4),14,IF(AND(AA85=3,AB85=5),15,IF(AND(AA85=4,AB85=1),16,IF(AND(AA85=4,AB85=2),17,IF(AND(AA85=4,AB85=3),18,IF(AND(AA85=4,AB85=4),19,IF(AND(AA85=4,AB85=5),20,IF(AND(AA85=5,AB85=1),21,IF(AND(AA85=5,AB85=2),22,IF(AND(AA85=5,AB85=3),23,IF(AND(AA85=5,AB85=4),24,IF(AND(AA85=5,AB85=5),25,"")))))))))))))))))))))))))</f>
        <v/>
      </c>
      <c r="B85" s="735">
        <f>IF(A85="","",(COUNTIF($A$10:A85,A85))/100)</f>
        <v/>
      </c>
      <c r="C85" s="735">
        <f>IFERROR(A85+B85,"")</f>
        <v/>
      </c>
      <c r="D85" s="776" t="n">
        <v>76</v>
      </c>
      <c r="E85" s="779" t="n"/>
      <c r="F85" s="779" t="n"/>
      <c r="G85" s="779" t="n"/>
      <c r="H85" s="776" t="n"/>
      <c r="I85" s="776" t="n"/>
      <c r="J85" s="776">
        <f>IF(OR(H85="",I85=""),"",H85*I85)</f>
        <v/>
      </c>
      <c r="K85" s="778">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779" t="n"/>
      <c r="M85" s="779" t="n"/>
      <c r="N85" s="779" t="n"/>
      <c r="O85" s="779" t="n"/>
      <c r="P85" s="779" t="n"/>
      <c r="Q85" s="779" t="n"/>
      <c r="R85" s="779" t="n"/>
      <c r="S85" s="779" t="n"/>
      <c r="T85" s="779">
        <f>IFERROR(SUM(O85:S85),"")</f>
        <v/>
      </c>
      <c r="U85" s="779" t="n"/>
      <c r="V85" s="779" t="n"/>
      <c r="W85" s="779" t="n"/>
      <c r="X85" s="779" t="n"/>
      <c r="Y85" s="779" t="n"/>
      <c r="Z85" s="779" t="n"/>
      <c r="AA85" s="776">
        <f>IF(J85="","",IF(OR(N85="",N85="IMPACTO"),H85,IF(T85&lt;=50,H85,IF(AND(T85&lt;=75,H85&lt;5),H85+1,IF(AND(T85&lt;=75,H85=5),H85,IF(AND(T85&lt;=100,H85&lt;4),H85+2,IF(AND(T85&lt;=100,H85=4),H85+1,IF(AND(T85&lt;=100,H85=5),H85,""))))))))</f>
        <v/>
      </c>
      <c r="AB85" s="776">
        <f>IF(J85="","",IF(OR(N85="",N85="PROBABILIDAD"),I85,IF(T85&lt;=50,I85,IF(AND(T85&lt;=75,I85&lt;5),I85+1,IF(AND(T85&lt;=75,I85=5),I85,IF(AND(T85&lt;=100,I85&lt;4),I85+2,IF(AND(T85&lt;=100,I85=4),I85+1,IF(AND(T85&lt;=100,I85=5),I85,""))))))))</f>
        <v/>
      </c>
      <c r="AC85" s="776">
        <f>IF(OR(AA85="",AB85=""),"",AA85*AB85)</f>
        <v/>
      </c>
      <c r="AD85" s="778">
        <f>IF(AC85="","",IF(AND(AA85=1,AB85=1),"BAJO",IF(AND(AA85=1,AB85=2),"BAJO",IF(AND(AA85=1,AB85=3),"MODERADO",IF(AND(AA85=1,AB85=4),"FAVORABLE",IF(AND(AA85=1,AB85=5),"FAVORABLE",IF(AND(AA85=2,AB85=1),"BAJO",IF(AND(AA85=2,AB85=2),"BAJO",IF(AND(AA85=2,AB85=3),"MODERADO",IF(AND(AA85=2,AB85=4),"FAVORABLE",IF(AND(AA85=2,AB85=5),"ALTO",IF(AND(AA85=3,AB85=1),"BAJO",IF(AND(AA85=3,AB85=2),"MODERADO",IF(AND(AA85=3,AB85=3),"FAVORABLE",IF(AND(AA85=3,AB85=4),"ALTO",IF(AND(AA85=3,AB85=5),"ALTO",IF(AND(AA85=4,AB85=1),"MODERADO",IF(AND(AA85=4,AB85=2),"FAVORABLE",IF(AND(AA85=4,AB85=3),"FAVORABLE",IF(AND(AA85=4,AB85=4),"ALTO",IF(AND(AA85=4,AB85=5),"ALTO",IF(AND(AA85=5,AB85=1),"FAVORABLE",IF(AND(AA85=5,AB85=2),"FAVORABLE",IF(AND(AA85=5,AB85=3),"ALTO",IF(AND(AA85=5,AB85=4),"ALTO",IF(AND(AA85=5,AB85=5),"ALTO",""))))))))))))))))))))))))))</f>
        <v/>
      </c>
      <c r="AE85" s="741" t="n"/>
      <c r="AF85" s="742" t="n"/>
      <c r="AG85" s="741" t="n"/>
      <c r="AH85" s="742" t="n"/>
      <c r="AI85" s="800" t="n"/>
      <c r="AJ85" s="801" t="n"/>
      <c r="AK85" s="800" t="n"/>
      <c r="AL85" s="801" t="n"/>
      <c r="AM85" s="741" t="n"/>
      <c r="AN85" s="742" t="n"/>
      <c r="AO85" s="741" t="n"/>
      <c r="AP85" s="742" t="n"/>
      <c r="AQ85" s="732" t="n"/>
    </row>
    <row r="86">
      <c r="A86" s="735">
        <f>IF(AND(AA86=1,AB86=1),1,IF(AND(AA86=1,AB86=2),2,IF(AND(AA86=1,AB86=3),3,IF(AND(AA86=1,AB86=4),4,IF(AND(AA86=1,AB86=5),5,IF(AND(AA86=2,AB86=1),6,IF(AND(AA86=2,AB86=2),7,IF(AND(AA86=2,AB86=3),8,IF(AND(AA86=2,AB86=4),9,IF(AND(AA86=2,AB86=5),10,IF(AND(AA86=3,AB86=1),11,IF(AND(AA86=3,AB86=2),12,IF(AND(AA86=3,AB86=3),13,IF(AND(AA86=3,AB86=4),14,IF(AND(AA86=3,AB86=5),15,IF(AND(AA86=4,AB86=1),16,IF(AND(AA86=4,AB86=2),17,IF(AND(AA86=4,AB86=3),18,IF(AND(AA86=4,AB86=4),19,IF(AND(AA86=4,AB86=5),20,IF(AND(AA86=5,AB86=1),21,IF(AND(AA86=5,AB86=2),22,IF(AND(AA86=5,AB86=3),23,IF(AND(AA86=5,AB86=4),24,IF(AND(AA86=5,AB86=5),25,"")))))))))))))))))))))))))</f>
        <v/>
      </c>
      <c r="B86" s="735">
        <f>IF(A86="","",(COUNTIF($A$10:A86,A86))/100)</f>
        <v/>
      </c>
      <c r="C86" s="735">
        <f>IFERROR(A86+B86,"")</f>
        <v/>
      </c>
      <c r="D86" s="776" t="n">
        <v>77</v>
      </c>
      <c r="E86" s="779" t="n"/>
      <c r="F86" s="779" t="n"/>
      <c r="G86" s="779" t="n"/>
      <c r="H86" s="776" t="n"/>
      <c r="I86" s="776" t="n"/>
      <c r="J86" s="776">
        <f>IF(OR(H86="",I86=""),"",H86*I86)</f>
        <v/>
      </c>
      <c r="K86" s="778">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779" t="n"/>
      <c r="M86" s="779" t="n"/>
      <c r="N86" s="779" t="n"/>
      <c r="O86" s="779" t="n"/>
      <c r="P86" s="779" t="n"/>
      <c r="Q86" s="779" t="n"/>
      <c r="R86" s="779" t="n"/>
      <c r="S86" s="779" t="n"/>
      <c r="T86" s="779">
        <f>IFERROR(SUM(O86:S86),"")</f>
        <v/>
      </c>
      <c r="U86" s="779" t="n"/>
      <c r="V86" s="779" t="n"/>
      <c r="W86" s="779" t="n"/>
      <c r="X86" s="779" t="n"/>
      <c r="Y86" s="779" t="n"/>
      <c r="Z86" s="779" t="n"/>
      <c r="AA86" s="776">
        <f>IF(J86="","",IF(OR(N86="",N86="IMPACTO"),H86,IF(T86&lt;=50,H86,IF(AND(T86&lt;=75,H86&lt;5),H86+1,IF(AND(T86&lt;=75,H86=5),H86,IF(AND(T86&lt;=100,H86&lt;4),H86+2,IF(AND(T86&lt;=100,H86=4),H86+1,IF(AND(T86&lt;=100,H86=5),H86,""))))))))</f>
        <v/>
      </c>
      <c r="AB86" s="776">
        <f>IF(J86="","",IF(OR(N86="",N86="PROBABILIDAD"),I86,IF(T86&lt;=50,I86,IF(AND(T86&lt;=75,I86&lt;5),I86+1,IF(AND(T86&lt;=75,I86=5),I86,IF(AND(T86&lt;=100,I86&lt;4),I86+2,IF(AND(T86&lt;=100,I86=4),I86+1,IF(AND(T86&lt;=100,I86=5),I86,""))))))))</f>
        <v/>
      </c>
      <c r="AC86" s="776">
        <f>IF(OR(AA86="",AB86=""),"",AA86*AB86)</f>
        <v/>
      </c>
      <c r="AD86" s="778">
        <f>IF(AC86="","",IF(AND(AA86=1,AB86=1),"BAJO",IF(AND(AA86=1,AB86=2),"BAJO",IF(AND(AA86=1,AB86=3),"MODERADO",IF(AND(AA86=1,AB86=4),"FAVORABLE",IF(AND(AA86=1,AB86=5),"FAVORABLE",IF(AND(AA86=2,AB86=1),"BAJO",IF(AND(AA86=2,AB86=2),"BAJO",IF(AND(AA86=2,AB86=3),"MODERADO",IF(AND(AA86=2,AB86=4),"FAVORABLE",IF(AND(AA86=2,AB86=5),"ALTO",IF(AND(AA86=3,AB86=1),"BAJO",IF(AND(AA86=3,AB86=2),"MODERADO",IF(AND(AA86=3,AB86=3),"FAVORABLE",IF(AND(AA86=3,AB86=4),"ALTO",IF(AND(AA86=3,AB86=5),"ALTO",IF(AND(AA86=4,AB86=1),"MODERADO",IF(AND(AA86=4,AB86=2),"FAVORABLE",IF(AND(AA86=4,AB86=3),"FAVORABLE",IF(AND(AA86=4,AB86=4),"ALTO",IF(AND(AA86=4,AB86=5),"ALTO",IF(AND(AA86=5,AB86=1),"FAVORABLE",IF(AND(AA86=5,AB86=2),"FAVORABLE",IF(AND(AA86=5,AB86=3),"ALTO",IF(AND(AA86=5,AB86=4),"ALTO",IF(AND(AA86=5,AB86=5),"ALTO",""))))))))))))))))))))))))))</f>
        <v/>
      </c>
      <c r="AE86" s="741" t="n"/>
      <c r="AF86" s="742" t="n"/>
      <c r="AG86" s="741" t="n"/>
      <c r="AH86" s="742" t="n"/>
      <c r="AI86" s="800" t="n"/>
      <c r="AJ86" s="801" t="n"/>
      <c r="AK86" s="800" t="n"/>
      <c r="AL86" s="801" t="n"/>
      <c r="AM86" s="741" t="n"/>
      <c r="AN86" s="742" t="n"/>
      <c r="AO86" s="741" t="n"/>
      <c r="AP86" s="742" t="n"/>
      <c r="AQ86" s="732" t="n"/>
    </row>
    <row r="87">
      <c r="A87" s="735">
        <f>IF(AND(AA87=1,AB87=1),1,IF(AND(AA87=1,AB87=2),2,IF(AND(AA87=1,AB87=3),3,IF(AND(AA87=1,AB87=4),4,IF(AND(AA87=1,AB87=5),5,IF(AND(AA87=2,AB87=1),6,IF(AND(AA87=2,AB87=2),7,IF(AND(AA87=2,AB87=3),8,IF(AND(AA87=2,AB87=4),9,IF(AND(AA87=2,AB87=5),10,IF(AND(AA87=3,AB87=1),11,IF(AND(AA87=3,AB87=2),12,IF(AND(AA87=3,AB87=3),13,IF(AND(AA87=3,AB87=4),14,IF(AND(AA87=3,AB87=5),15,IF(AND(AA87=4,AB87=1),16,IF(AND(AA87=4,AB87=2),17,IF(AND(AA87=4,AB87=3),18,IF(AND(AA87=4,AB87=4),19,IF(AND(AA87=4,AB87=5),20,IF(AND(AA87=5,AB87=1),21,IF(AND(AA87=5,AB87=2),22,IF(AND(AA87=5,AB87=3),23,IF(AND(AA87=5,AB87=4),24,IF(AND(AA87=5,AB87=5),25,"")))))))))))))))))))))))))</f>
        <v/>
      </c>
      <c r="B87" s="735">
        <f>IF(A87="","",(COUNTIF($A$10:A87,A87))/100)</f>
        <v/>
      </c>
      <c r="C87" s="735">
        <f>IFERROR(A87+B87,"")</f>
        <v/>
      </c>
      <c r="D87" s="776" t="n">
        <v>78</v>
      </c>
      <c r="E87" s="779" t="n"/>
      <c r="F87" s="779" t="n"/>
      <c r="G87" s="779" t="n"/>
      <c r="H87" s="776" t="n"/>
      <c r="I87" s="776" t="n"/>
      <c r="J87" s="776">
        <f>IF(OR(H87="",I87=""),"",H87*I87)</f>
        <v/>
      </c>
      <c r="K87" s="778">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779" t="n"/>
      <c r="M87" s="779" t="n"/>
      <c r="N87" s="779" t="n"/>
      <c r="O87" s="779" t="n"/>
      <c r="P87" s="779" t="n"/>
      <c r="Q87" s="779" t="n"/>
      <c r="R87" s="779" t="n"/>
      <c r="S87" s="779" t="n"/>
      <c r="T87" s="779">
        <f>IFERROR(SUM(O87:S87),"")</f>
        <v/>
      </c>
      <c r="U87" s="779" t="n"/>
      <c r="V87" s="779" t="n"/>
      <c r="W87" s="779" t="n"/>
      <c r="X87" s="779" t="n"/>
      <c r="Y87" s="779" t="n"/>
      <c r="Z87" s="779" t="n"/>
      <c r="AA87" s="776">
        <f>IF(J87="","",IF(OR(N87="",N87="IMPACTO"),H87,IF(T87&lt;=50,H87,IF(AND(T87&lt;=75,H87&lt;5),H87+1,IF(AND(T87&lt;=75,H87=5),H87,IF(AND(T87&lt;=100,H87&lt;4),H87+2,IF(AND(T87&lt;=100,H87=4),H87+1,IF(AND(T87&lt;=100,H87=5),H87,""))))))))</f>
        <v/>
      </c>
      <c r="AB87" s="776">
        <f>IF(J87="","",IF(OR(N87="",N87="PROBABILIDAD"),I87,IF(T87&lt;=50,I87,IF(AND(T87&lt;=75,I87&lt;5),I87+1,IF(AND(T87&lt;=75,I87=5),I87,IF(AND(T87&lt;=100,I87&lt;4),I87+2,IF(AND(T87&lt;=100,I87=4),I87+1,IF(AND(T87&lt;=100,I87=5),I87,""))))))))</f>
        <v/>
      </c>
      <c r="AC87" s="776">
        <f>IF(OR(AA87="",AB87=""),"",AA87*AB87)</f>
        <v/>
      </c>
      <c r="AD87" s="778">
        <f>IF(AC87="","",IF(AND(AA87=1,AB87=1),"BAJO",IF(AND(AA87=1,AB87=2),"BAJO",IF(AND(AA87=1,AB87=3),"MODERADO",IF(AND(AA87=1,AB87=4),"FAVORABLE",IF(AND(AA87=1,AB87=5),"FAVORABLE",IF(AND(AA87=2,AB87=1),"BAJO",IF(AND(AA87=2,AB87=2),"BAJO",IF(AND(AA87=2,AB87=3),"MODERADO",IF(AND(AA87=2,AB87=4),"FAVORABLE",IF(AND(AA87=2,AB87=5),"ALTO",IF(AND(AA87=3,AB87=1),"BAJO",IF(AND(AA87=3,AB87=2),"MODERADO",IF(AND(AA87=3,AB87=3),"FAVORABLE",IF(AND(AA87=3,AB87=4),"ALTO",IF(AND(AA87=3,AB87=5),"ALTO",IF(AND(AA87=4,AB87=1),"MODERADO",IF(AND(AA87=4,AB87=2),"FAVORABLE",IF(AND(AA87=4,AB87=3),"FAVORABLE",IF(AND(AA87=4,AB87=4),"ALTO",IF(AND(AA87=4,AB87=5),"ALTO",IF(AND(AA87=5,AB87=1),"FAVORABLE",IF(AND(AA87=5,AB87=2),"FAVORABLE",IF(AND(AA87=5,AB87=3),"ALTO",IF(AND(AA87=5,AB87=4),"ALTO",IF(AND(AA87=5,AB87=5),"ALTO",""))))))))))))))))))))))))))</f>
        <v/>
      </c>
      <c r="AE87" s="741" t="n"/>
      <c r="AF87" s="742" t="n"/>
      <c r="AG87" s="741" t="n"/>
      <c r="AH87" s="742" t="n"/>
      <c r="AI87" s="800" t="n"/>
      <c r="AJ87" s="801" t="n"/>
      <c r="AK87" s="800" t="n"/>
      <c r="AL87" s="801" t="n"/>
      <c r="AM87" s="741" t="n"/>
      <c r="AN87" s="742" t="n"/>
      <c r="AO87" s="741" t="n"/>
      <c r="AP87" s="742" t="n"/>
      <c r="AQ87" s="732" t="n"/>
    </row>
    <row r="88">
      <c r="A88" s="735">
        <f>IF(AND(AA88=1,AB88=1),1,IF(AND(AA88=1,AB88=2),2,IF(AND(AA88=1,AB88=3),3,IF(AND(AA88=1,AB88=4),4,IF(AND(AA88=1,AB88=5),5,IF(AND(AA88=2,AB88=1),6,IF(AND(AA88=2,AB88=2),7,IF(AND(AA88=2,AB88=3),8,IF(AND(AA88=2,AB88=4),9,IF(AND(AA88=2,AB88=5),10,IF(AND(AA88=3,AB88=1),11,IF(AND(AA88=3,AB88=2),12,IF(AND(AA88=3,AB88=3),13,IF(AND(AA88=3,AB88=4),14,IF(AND(AA88=3,AB88=5),15,IF(AND(AA88=4,AB88=1),16,IF(AND(AA88=4,AB88=2),17,IF(AND(AA88=4,AB88=3),18,IF(AND(AA88=4,AB88=4),19,IF(AND(AA88=4,AB88=5),20,IF(AND(AA88=5,AB88=1),21,IF(AND(AA88=5,AB88=2),22,IF(AND(AA88=5,AB88=3),23,IF(AND(AA88=5,AB88=4),24,IF(AND(AA88=5,AB88=5),25,"")))))))))))))))))))))))))</f>
        <v/>
      </c>
      <c r="B88" s="735">
        <f>IF(A88="","",(COUNTIF($A$10:A88,A88))/100)</f>
        <v/>
      </c>
      <c r="C88" s="735">
        <f>IFERROR(A88+B88,"")</f>
        <v/>
      </c>
      <c r="D88" s="776" t="n">
        <v>79</v>
      </c>
      <c r="E88" s="779" t="n"/>
      <c r="F88" s="779" t="n"/>
      <c r="G88" s="779" t="n"/>
      <c r="H88" s="776" t="n"/>
      <c r="I88" s="776" t="n"/>
      <c r="J88" s="776">
        <f>IF(OR(H88="",I88=""),"",H88*I88)</f>
        <v/>
      </c>
      <c r="K88" s="778">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779" t="n"/>
      <c r="M88" s="779" t="n"/>
      <c r="N88" s="779" t="n"/>
      <c r="O88" s="779" t="n"/>
      <c r="P88" s="779" t="n"/>
      <c r="Q88" s="779" t="n"/>
      <c r="R88" s="779" t="n"/>
      <c r="S88" s="779" t="n"/>
      <c r="T88" s="779">
        <f>IFERROR(SUM(O88:S88),"")</f>
        <v/>
      </c>
      <c r="U88" s="779" t="n"/>
      <c r="V88" s="779" t="n"/>
      <c r="W88" s="779" t="n"/>
      <c r="X88" s="779" t="n"/>
      <c r="Y88" s="779" t="n"/>
      <c r="Z88" s="779" t="n"/>
      <c r="AA88" s="776">
        <f>IF(J88="","",IF(OR(N88="",N88="IMPACTO"),H88,IF(T88&lt;=50,H88,IF(AND(T88&lt;=75,H88&lt;5),H88+1,IF(AND(T88&lt;=75,H88=5),H88,IF(AND(T88&lt;=100,H88&lt;4),H88+2,IF(AND(T88&lt;=100,H88=4),H88+1,IF(AND(T88&lt;=100,H88=5),H88,""))))))))</f>
        <v/>
      </c>
      <c r="AB88" s="776">
        <f>IF(J88="","",IF(OR(N88="",N88="PROBABILIDAD"),I88,IF(T88&lt;=50,I88,IF(AND(T88&lt;=75,I88&lt;5),I88+1,IF(AND(T88&lt;=75,I88=5),I88,IF(AND(T88&lt;=100,I88&lt;4),I88+2,IF(AND(T88&lt;=100,I88=4),I88+1,IF(AND(T88&lt;=100,I88=5),I88,""))))))))</f>
        <v/>
      </c>
      <c r="AC88" s="776">
        <f>IF(OR(AA88="",AB88=""),"",AA88*AB88)</f>
        <v/>
      </c>
      <c r="AD88" s="778">
        <f>IF(AC88="","",IF(AND(AA88=1,AB88=1),"BAJO",IF(AND(AA88=1,AB88=2),"BAJO",IF(AND(AA88=1,AB88=3),"MODERADO",IF(AND(AA88=1,AB88=4),"FAVORABLE",IF(AND(AA88=1,AB88=5),"FAVORABLE",IF(AND(AA88=2,AB88=1),"BAJO",IF(AND(AA88=2,AB88=2),"BAJO",IF(AND(AA88=2,AB88=3),"MODERADO",IF(AND(AA88=2,AB88=4),"FAVORABLE",IF(AND(AA88=2,AB88=5),"ALTO",IF(AND(AA88=3,AB88=1),"BAJO",IF(AND(AA88=3,AB88=2),"MODERADO",IF(AND(AA88=3,AB88=3),"FAVORABLE",IF(AND(AA88=3,AB88=4),"ALTO",IF(AND(AA88=3,AB88=5),"ALTO",IF(AND(AA88=4,AB88=1),"MODERADO",IF(AND(AA88=4,AB88=2),"FAVORABLE",IF(AND(AA88=4,AB88=3),"FAVORABLE",IF(AND(AA88=4,AB88=4),"ALTO",IF(AND(AA88=4,AB88=5),"ALTO",IF(AND(AA88=5,AB88=1),"FAVORABLE",IF(AND(AA88=5,AB88=2),"FAVORABLE",IF(AND(AA88=5,AB88=3),"ALTO",IF(AND(AA88=5,AB88=4),"ALTO",IF(AND(AA88=5,AB88=5),"ALTO",""))))))))))))))))))))))))))</f>
        <v/>
      </c>
      <c r="AE88" s="741" t="n"/>
      <c r="AF88" s="742" t="n"/>
      <c r="AG88" s="741" t="n"/>
      <c r="AH88" s="742" t="n"/>
      <c r="AI88" s="800" t="n"/>
      <c r="AJ88" s="801" t="n"/>
      <c r="AK88" s="800" t="n"/>
      <c r="AL88" s="801" t="n"/>
      <c r="AM88" s="741" t="n"/>
      <c r="AN88" s="742" t="n"/>
      <c r="AO88" s="741" t="n"/>
      <c r="AP88" s="742" t="n"/>
      <c r="AQ88" s="732" t="n"/>
    </row>
    <row r="89">
      <c r="A89" s="735">
        <f>IF(AND(AA89=1,AB89=1),1,IF(AND(AA89=1,AB89=2),2,IF(AND(AA89=1,AB89=3),3,IF(AND(AA89=1,AB89=4),4,IF(AND(AA89=1,AB89=5),5,IF(AND(AA89=2,AB89=1),6,IF(AND(AA89=2,AB89=2),7,IF(AND(AA89=2,AB89=3),8,IF(AND(AA89=2,AB89=4),9,IF(AND(AA89=2,AB89=5),10,IF(AND(AA89=3,AB89=1),11,IF(AND(AA89=3,AB89=2),12,IF(AND(AA89=3,AB89=3),13,IF(AND(AA89=3,AB89=4),14,IF(AND(AA89=3,AB89=5),15,IF(AND(AA89=4,AB89=1),16,IF(AND(AA89=4,AB89=2),17,IF(AND(AA89=4,AB89=3),18,IF(AND(AA89=4,AB89=4),19,IF(AND(AA89=4,AB89=5),20,IF(AND(AA89=5,AB89=1),21,IF(AND(AA89=5,AB89=2),22,IF(AND(AA89=5,AB89=3),23,IF(AND(AA89=5,AB89=4),24,IF(AND(AA89=5,AB89=5),25,"")))))))))))))))))))))))))</f>
        <v/>
      </c>
      <c r="B89" s="735">
        <f>IF(A89="","",(COUNTIF($A$10:A89,A89))/100)</f>
        <v/>
      </c>
      <c r="C89" s="735">
        <f>IFERROR(A89+B89,"")</f>
        <v/>
      </c>
      <c r="D89" s="776" t="n">
        <v>80</v>
      </c>
      <c r="E89" s="779" t="n"/>
      <c r="F89" s="779" t="n"/>
      <c r="G89" s="779" t="n"/>
      <c r="H89" s="776" t="n"/>
      <c r="I89" s="776" t="n"/>
      <c r="J89" s="776">
        <f>IF(OR(H89="",I89=""),"",H89*I89)</f>
        <v/>
      </c>
      <c r="K89" s="778">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779" t="n"/>
      <c r="M89" s="779" t="n"/>
      <c r="N89" s="779" t="n"/>
      <c r="O89" s="779" t="n"/>
      <c r="P89" s="779" t="n"/>
      <c r="Q89" s="779" t="n"/>
      <c r="R89" s="779" t="n"/>
      <c r="S89" s="779" t="n"/>
      <c r="T89" s="779">
        <f>IFERROR(SUM(O89:S89),"")</f>
        <v/>
      </c>
      <c r="U89" s="779" t="n"/>
      <c r="V89" s="779" t="n"/>
      <c r="W89" s="779" t="n"/>
      <c r="X89" s="779" t="n"/>
      <c r="Y89" s="779" t="n"/>
      <c r="Z89" s="779" t="n"/>
      <c r="AA89" s="776">
        <f>IF(J89="","",IF(OR(N89="",N89="IMPACTO"),H89,IF(T89&lt;=50,H89,IF(AND(T89&lt;=75,H89&lt;5),H89+1,IF(AND(T89&lt;=75,H89=5),H89,IF(AND(T89&lt;=100,H89&lt;4),H89+2,IF(AND(T89&lt;=100,H89=4),H89+1,IF(AND(T89&lt;=100,H89=5),H89,""))))))))</f>
        <v/>
      </c>
      <c r="AB89" s="776">
        <f>IF(J89="","",IF(OR(N89="",N89="PROBABILIDAD"),I89,IF(T89&lt;=50,I89,IF(AND(T89&lt;=75,I89&lt;5),I89+1,IF(AND(T89&lt;=75,I89=5),I89,IF(AND(T89&lt;=100,I89&lt;4),I89+2,IF(AND(T89&lt;=100,I89=4),I89+1,IF(AND(T89&lt;=100,I89=5),I89,""))))))))</f>
        <v/>
      </c>
      <c r="AC89" s="776">
        <f>IF(OR(AA89="",AB89=""),"",AA89*AB89)</f>
        <v/>
      </c>
      <c r="AD89" s="778">
        <f>IF(AC89="","",IF(AND(AA89=1,AB89=1),"BAJO",IF(AND(AA89=1,AB89=2),"BAJO",IF(AND(AA89=1,AB89=3),"MODERADO",IF(AND(AA89=1,AB89=4),"FAVORABLE",IF(AND(AA89=1,AB89=5),"FAVORABLE",IF(AND(AA89=2,AB89=1),"BAJO",IF(AND(AA89=2,AB89=2),"BAJO",IF(AND(AA89=2,AB89=3),"MODERADO",IF(AND(AA89=2,AB89=4),"FAVORABLE",IF(AND(AA89=2,AB89=5),"ALTO",IF(AND(AA89=3,AB89=1),"BAJO",IF(AND(AA89=3,AB89=2),"MODERADO",IF(AND(AA89=3,AB89=3),"FAVORABLE",IF(AND(AA89=3,AB89=4),"ALTO",IF(AND(AA89=3,AB89=5),"ALTO",IF(AND(AA89=4,AB89=1),"MODERADO",IF(AND(AA89=4,AB89=2),"FAVORABLE",IF(AND(AA89=4,AB89=3),"FAVORABLE",IF(AND(AA89=4,AB89=4),"ALTO",IF(AND(AA89=4,AB89=5),"ALTO",IF(AND(AA89=5,AB89=1),"FAVORABLE",IF(AND(AA89=5,AB89=2),"FAVORABLE",IF(AND(AA89=5,AB89=3),"ALTO",IF(AND(AA89=5,AB89=4),"ALTO",IF(AND(AA89=5,AB89=5),"ALTO",""))))))))))))))))))))))))))</f>
        <v/>
      </c>
      <c r="AE89" s="741" t="n"/>
      <c r="AF89" s="742" t="n"/>
      <c r="AG89" s="741" t="n"/>
      <c r="AH89" s="742" t="n"/>
      <c r="AI89" s="800" t="n"/>
      <c r="AJ89" s="801" t="n"/>
      <c r="AK89" s="800" t="n"/>
      <c r="AL89" s="801" t="n"/>
      <c r="AM89" s="741" t="n"/>
      <c r="AN89" s="742" t="n"/>
      <c r="AO89" s="741" t="n"/>
      <c r="AP89" s="742" t="n"/>
      <c r="AQ89" s="732" t="n"/>
    </row>
    <row r="90">
      <c r="A90" s="735">
        <f>IF(AND(AA90=1,AB90=1),1,IF(AND(AA90=1,AB90=2),2,IF(AND(AA90=1,AB90=3),3,IF(AND(AA90=1,AB90=4),4,IF(AND(AA90=1,AB90=5),5,IF(AND(AA90=2,AB90=1),6,IF(AND(AA90=2,AB90=2),7,IF(AND(AA90=2,AB90=3),8,IF(AND(AA90=2,AB90=4),9,IF(AND(AA90=2,AB90=5),10,IF(AND(AA90=3,AB90=1),11,IF(AND(AA90=3,AB90=2),12,IF(AND(AA90=3,AB90=3),13,IF(AND(AA90=3,AB90=4),14,IF(AND(AA90=3,AB90=5),15,IF(AND(AA90=4,AB90=1),16,IF(AND(AA90=4,AB90=2),17,IF(AND(AA90=4,AB90=3),18,IF(AND(AA90=4,AB90=4),19,IF(AND(AA90=4,AB90=5),20,IF(AND(AA90=5,AB90=1),21,IF(AND(AA90=5,AB90=2),22,IF(AND(AA90=5,AB90=3),23,IF(AND(AA90=5,AB90=4),24,IF(AND(AA90=5,AB90=5),25,"")))))))))))))))))))))))))</f>
        <v/>
      </c>
      <c r="B90" s="735">
        <f>IF(A90="","",(COUNTIF($A$10:A90,A90))/100)</f>
        <v/>
      </c>
      <c r="C90" s="735">
        <f>IFERROR(A90+B90,"")</f>
        <v/>
      </c>
      <c r="D90" s="776" t="n">
        <v>81</v>
      </c>
      <c r="E90" s="779" t="n"/>
      <c r="F90" s="779" t="n"/>
      <c r="G90" s="779" t="n"/>
      <c r="H90" s="776" t="n"/>
      <c r="I90" s="776" t="n"/>
      <c r="J90" s="776">
        <f>IF(OR(H90="",I90=""),"",H90*I90)</f>
        <v/>
      </c>
      <c r="K90" s="778">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779" t="n"/>
      <c r="M90" s="779" t="n"/>
      <c r="N90" s="779" t="n"/>
      <c r="O90" s="779" t="n"/>
      <c r="P90" s="779" t="n"/>
      <c r="Q90" s="779" t="n"/>
      <c r="R90" s="779" t="n"/>
      <c r="S90" s="779" t="n"/>
      <c r="T90" s="779">
        <f>IFERROR(SUM(O90:S90),"")</f>
        <v/>
      </c>
      <c r="U90" s="779" t="n"/>
      <c r="V90" s="779" t="n"/>
      <c r="W90" s="779" t="n"/>
      <c r="X90" s="779" t="n"/>
      <c r="Y90" s="779" t="n"/>
      <c r="Z90" s="779" t="n"/>
      <c r="AA90" s="776">
        <f>IF(J90="","",IF(OR(N90="",N90="IMPACTO"),H90,IF(T90&lt;=50,H90,IF(AND(T90&lt;=75,H90&lt;5),H90+1,IF(AND(T90&lt;=75,H90=5),H90,IF(AND(T90&lt;=100,H90&lt;4),H90+2,IF(AND(T90&lt;=100,H90=4),H90+1,IF(AND(T90&lt;=100,H90=5),H90,""))))))))</f>
        <v/>
      </c>
      <c r="AB90" s="776">
        <f>IF(J90="","",IF(OR(N90="",N90="PROBABILIDAD"),I90,IF(T90&lt;=50,I90,IF(AND(T90&lt;=75,I90&lt;5),I90+1,IF(AND(T90&lt;=75,I90=5),I90,IF(AND(T90&lt;=100,I90&lt;4),I90+2,IF(AND(T90&lt;=100,I90=4),I90+1,IF(AND(T90&lt;=100,I90=5),I90,""))))))))</f>
        <v/>
      </c>
      <c r="AC90" s="776">
        <f>IF(OR(AA90="",AB90=""),"",AA90*AB90)</f>
        <v/>
      </c>
      <c r="AD90" s="778">
        <f>IF(AC90="","",IF(AND(AA90=1,AB90=1),"BAJO",IF(AND(AA90=1,AB90=2),"BAJO",IF(AND(AA90=1,AB90=3),"MODERADO",IF(AND(AA90=1,AB90=4),"FAVORABLE",IF(AND(AA90=1,AB90=5),"FAVORABLE",IF(AND(AA90=2,AB90=1),"BAJO",IF(AND(AA90=2,AB90=2),"BAJO",IF(AND(AA90=2,AB90=3),"MODERADO",IF(AND(AA90=2,AB90=4),"FAVORABLE",IF(AND(AA90=2,AB90=5),"ALTO",IF(AND(AA90=3,AB90=1),"BAJO",IF(AND(AA90=3,AB90=2),"MODERADO",IF(AND(AA90=3,AB90=3),"FAVORABLE",IF(AND(AA90=3,AB90=4),"ALTO",IF(AND(AA90=3,AB90=5),"ALTO",IF(AND(AA90=4,AB90=1),"MODERADO",IF(AND(AA90=4,AB90=2),"FAVORABLE",IF(AND(AA90=4,AB90=3),"FAVORABLE",IF(AND(AA90=4,AB90=4),"ALTO",IF(AND(AA90=4,AB90=5),"ALTO",IF(AND(AA90=5,AB90=1),"FAVORABLE",IF(AND(AA90=5,AB90=2),"FAVORABLE",IF(AND(AA90=5,AB90=3),"ALTO",IF(AND(AA90=5,AB90=4),"ALTO",IF(AND(AA90=5,AB90=5),"ALTO",""))))))))))))))))))))))))))</f>
        <v/>
      </c>
      <c r="AE90" s="741" t="n"/>
      <c r="AF90" s="742" t="n"/>
      <c r="AG90" s="741" t="n"/>
      <c r="AH90" s="742" t="n"/>
      <c r="AI90" s="800" t="n"/>
      <c r="AJ90" s="801" t="n"/>
      <c r="AK90" s="800" t="n"/>
      <c r="AL90" s="801" t="n"/>
      <c r="AM90" s="741" t="n"/>
      <c r="AN90" s="742" t="n"/>
      <c r="AO90" s="741" t="n"/>
      <c r="AP90" s="742" t="n"/>
      <c r="AQ90" s="732" t="n"/>
    </row>
    <row r="91">
      <c r="A91" s="735">
        <f>IF(AND(AA91=1,AB91=1),1,IF(AND(AA91=1,AB91=2),2,IF(AND(AA91=1,AB91=3),3,IF(AND(AA91=1,AB91=4),4,IF(AND(AA91=1,AB91=5),5,IF(AND(AA91=2,AB91=1),6,IF(AND(AA91=2,AB91=2),7,IF(AND(AA91=2,AB91=3),8,IF(AND(AA91=2,AB91=4),9,IF(AND(AA91=2,AB91=5),10,IF(AND(AA91=3,AB91=1),11,IF(AND(AA91=3,AB91=2),12,IF(AND(AA91=3,AB91=3),13,IF(AND(AA91=3,AB91=4),14,IF(AND(AA91=3,AB91=5),15,IF(AND(AA91=4,AB91=1),16,IF(AND(AA91=4,AB91=2),17,IF(AND(AA91=4,AB91=3),18,IF(AND(AA91=4,AB91=4),19,IF(AND(AA91=4,AB91=5),20,IF(AND(AA91=5,AB91=1),21,IF(AND(AA91=5,AB91=2),22,IF(AND(AA91=5,AB91=3),23,IF(AND(AA91=5,AB91=4),24,IF(AND(AA91=5,AB91=5),25,"")))))))))))))))))))))))))</f>
        <v/>
      </c>
      <c r="B91" s="735">
        <f>IF(A91="","",(COUNTIF($A$10:A91,A91))/100)</f>
        <v/>
      </c>
      <c r="C91" s="735">
        <f>IFERROR(A91+B91,"")</f>
        <v/>
      </c>
      <c r="D91" s="776" t="n">
        <v>82</v>
      </c>
      <c r="E91" s="779" t="n"/>
      <c r="F91" s="779" t="n"/>
      <c r="G91" s="779" t="n"/>
      <c r="H91" s="776" t="n"/>
      <c r="I91" s="776" t="n"/>
      <c r="J91" s="776">
        <f>IF(OR(H91="",I91=""),"",H91*I91)</f>
        <v/>
      </c>
      <c r="K91" s="778">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779" t="n"/>
      <c r="M91" s="779" t="n"/>
      <c r="N91" s="779" t="n"/>
      <c r="O91" s="779" t="n"/>
      <c r="P91" s="779" t="n"/>
      <c r="Q91" s="779" t="n"/>
      <c r="R91" s="779" t="n"/>
      <c r="S91" s="779" t="n"/>
      <c r="T91" s="779">
        <f>IFERROR(SUM(O91:S91),"")</f>
        <v/>
      </c>
      <c r="U91" s="779" t="n"/>
      <c r="V91" s="779" t="n"/>
      <c r="W91" s="779" t="n"/>
      <c r="X91" s="779" t="n"/>
      <c r="Y91" s="779" t="n"/>
      <c r="Z91" s="779" t="n"/>
      <c r="AA91" s="776">
        <f>IF(J91="","",IF(OR(N91="",N91="IMPACTO"),H91,IF(T91&lt;=50,H91,IF(AND(T91&lt;=75,H91&lt;5),H91+1,IF(AND(T91&lt;=75,H91=5),H91,IF(AND(T91&lt;=100,H91&lt;4),H91+2,IF(AND(T91&lt;=100,H91=4),H91+1,IF(AND(T91&lt;=100,H91=5),H91,""))))))))</f>
        <v/>
      </c>
      <c r="AB91" s="776">
        <f>IF(J91="","",IF(OR(N91="",N91="PROBABILIDAD"),I91,IF(T91&lt;=50,I91,IF(AND(T91&lt;=75,I91&lt;5),I91+1,IF(AND(T91&lt;=75,I91=5),I91,IF(AND(T91&lt;=100,I91&lt;4),I91+2,IF(AND(T91&lt;=100,I91=4),I91+1,IF(AND(T91&lt;=100,I91=5),I91,""))))))))</f>
        <v/>
      </c>
      <c r="AC91" s="776">
        <f>IF(OR(AA91="",AB91=""),"",AA91*AB91)</f>
        <v/>
      </c>
      <c r="AD91" s="778">
        <f>IF(AC91="","",IF(AND(AA91=1,AB91=1),"BAJO",IF(AND(AA91=1,AB91=2),"BAJO",IF(AND(AA91=1,AB91=3),"MODERADO",IF(AND(AA91=1,AB91=4),"FAVORABLE",IF(AND(AA91=1,AB91=5),"FAVORABLE",IF(AND(AA91=2,AB91=1),"BAJO",IF(AND(AA91=2,AB91=2),"BAJO",IF(AND(AA91=2,AB91=3),"MODERADO",IF(AND(AA91=2,AB91=4),"FAVORABLE",IF(AND(AA91=2,AB91=5),"ALTO",IF(AND(AA91=3,AB91=1),"BAJO",IF(AND(AA91=3,AB91=2),"MODERADO",IF(AND(AA91=3,AB91=3),"FAVORABLE",IF(AND(AA91=3,AB91=4),"ALTO",IF(AND(AA91=3,AB91=5),"ALTO",IF(AND(AA91=4,AB91=1),"MODERADO",IF(AND(AA91=4,AB91=2),"FAVORABLE",IF(AND(AA91=4,AB91=3),"FAVORABLE",IF(AND(AA91=4,AB91=4),"ALTO",IF(AND(AA91=4,AB91=5),"ALTO",IF(AND(AA91=5,AB91=1),"FAVORABLE",IF(AND(AA91=5,AB91=2),"FAVORABLE",IF(AND(AA91=5,AB91=3),"ALTO",IF(AND(AA91=5,AB91=4),"ALTO",IF(AND(AA91=5,AB91=5),"ALTO",""))))))))))))))))))))))))))</f>
        <v/>
      </c>
      <c r="AE91" s="741" t="n"/>
      <c r="AF91" s="742" t="n"/>
      <c r="AG91" s="741" t="n"/>
      <c r="AH91" s="742" t="n"/>
      <c r="AI91" s="800" t="n"/>
      <c r="AJ91" s="801" t="n"/>
      <c r="AK91" s="800" t="n"/>
      <c r="AL91" s="801" t="n"/>
      <c r="AM91" s="741" t="n"/>
      <c r="AN91" s="742" t="n"/>
      <c r="AO91" s="741" t="n"/>
      <c r="AP91" s="742" t="n"/>
      <c r="AQ91" s="732" t="n"/>
    </row>
    <row r="92">
      <c r="A92" s="735">
        <f>IF(AND(AA92=1,AB92=1),1,IF(AND(AA92=1,AB92=2),2,IF(AND(AA92=1,AB92=3),3,IF(AND(AA92=1,AB92=4),4,IF(AND(AA92=1,AB92=5),5,IF(AND(AA92=2,AB92=1),6,IF(AND(AA92=2,AB92=2),7,IF(AND(AA92=2,AB92=3),8,IF(AND(AA92=2,AB92=4),9,IF(AND(AA92=2,AB92=5),10,IF(AND(AA92=3,AB92=1),11,IF(AND(AA92=3,AB92=2),12,IF(AND(AA92=3,AB92=3),13,IF(AND(AA92=3,AB92=4),14,IF(AND(AA92=3,AB92=5),15,IF(AND(AA92=4,AB92=1),16,IF(AND(AA92=4,AB92=2),17,IF(AND(AA92=4,AB92=3),18,IF(AND(AA92=4,AB92=4),19,IF(AND(AA92=4,AB92=5),20,IF(AND(AA92=5,AB92=1),21,IF(AND(AA92=5,AB92=2),22,IF(AND(AA92=5,AB92=3),23,IF(AND(AA92=5,AB92=4),24,IF(AND(AA92=5,AB92=5),25,"")))))))))))))))))))))))))</f>
        <v/>
      </c>
      <c r="B92" s="735">
        <f>IF(A92="","",(COUNTIF($A$10:A92,A92))/100)</f>
        <v/>
      </c>
      <c r="C92" s="735">
        <f>IFERROR(A92+B92,"")</f>
        <v/>
      </c>
      <c r="D92" s="776" t="n">
        <v>83</v>
      </c>
      <c r="E92" s="779" t="n"/>
      <c r="F92" s="779" t="n"/>
      <c r="G92" s="779" t="n"/>
      <c r="H92" s="776" t="n"/>
      <c r="I92" s="776" t="n"/>
      <c r="J92" s="776">
        <f>IF(OR(H92="",I92=""),"",H92*I92)</f>
        <v/>
      </c>
      <c r="K92" s="778">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779" t="n"/>
      <c r="M92" s="779" t="n"/>
      <c r="N92" s="779" t="n"/>
      <c r="O92" s="779" t="n"/>
      <c r="P92" s="779" t="n"/>
      <c r="Q92" s="779" t="n"/>
      <c r="R92" s="779" t="n"/>
      <c r="S92" s="779" t="n"/>
      <c r="T92" s="779">
        <f>IFERROR(SUM(O92:S92),"")</f>
        <v/>
      </c>
      <c r="U92" s="779" t="n"/>
      <c r="V92" s="779" t="n"/>
      <c r="W92" s="779" t="n"/>
      <c r="X92" s="779" t="n"/>
      <c r="Y92" s="779" t="n"/>
      <c r="Z92" s="779" t="n"/>
      <c r="AA92" s="776">
        <f>IF(J92="","",IF(OR(N92="",N92="IMPACTO"),H92,IF(T92&lt;=50,H92,IF(AND(T92&lt;=75,H92&lt;5),H92+1,IF(AND(T92&lt;=75,H92=5),H92,IF(AND(T92&lt;=100,H92&lt;4),H92+2,IF(AND(T92&lt;=100,H92=4),H92+1,IF(AND(T92&lt;=100,H92=5),H92,""))))))))</f>
        <v/>
      </c>
      <c r="AB92" s="776">
        <f>IF(J92="","",IF(OR(N92="",N92="PROBABILIDAD"),I92,IF(T92&lt;=50,I92,IF(AND(T92&lt;=75,I92&lt;5),I92+1,IF(AND(T92&lt;=75,I92=5),I92,IF(AND(T92&lt;=100,I92&lt;4),I92+2,IF(AND(T92&lt;=100,I92=4),I92+1,IF(AND(T92&lt;=100,I92=5),I92,""))))))))</f>
        <v/>
      </c>
      <c r="AC92" s="776">
        <f>IF(OR(AA92="",AB92=""),"",AA92*AB92)</f>
        <v/>
      </c>
      <c r="AD92" s="778">
        <f>IF(AC92="","",IF(AND(AA92=1,AB92=1),"BAJO",IF(AND(AA92=1,AB92=2),"BAJO",IF(AND(AA92=1,AB92=3),"MODERADO",IF(AND(AA92=1,AB92=4),"FAVORABLE",IF(AND(AA92=1,AB92=5),"FAVORABLE",IF(AND(AA92=2,AB92=1),"BAJO",IF(AND(AA92=2,AB92=2),"BAJO",IF(AND(AA92=2,AB92=3),"MODERADO",IF(AND(AA92=2,AB92=4),"FAVORABLE",IF(AND(AA92=2,AB92=5),"ALTO",IF(AND(AA92=3,AB92=1),"BAJO",IF(AND(AA92=3,AB92=2),"MODERADO",IF(AND(AA92=3,AB92=3),"FAVORABLE",IF(AND(AA92=3,AB92=4),"ALTO",IF(AND(AA92=3,AB92=5),"ALTO",IF(AND(AA92=4,AB92=1),"MODERADO",IF(AND(AA92=4,AB92=2),"FAVORABLE",IF(AND(AA92=4,AB92=3),"FAVORABLE",IF(AND(AA92=4,AB92=4),"ALTO",IF(AND(AA92=4,AB92=5),"ALTO",IF(AND(AA92=5,AB92=1),"FAVORABLE",IF(AND(AA92=5,AB92=2),"FAVORABLE",IF(AND(AA92=5,AB92=3),"ALTO",IF(AND(AA92=5,AB92=4),"ALTO",IF(AND(AA92=5,AB92=5),"ALTO",""))))))))))))))))))))))))))</f>
        <v/>
      </c>
      <c r="AE92" s="741" t="n"/>
      <c r="AF92" s="742" t="n"/>
      <c r="AG92" s="741" t="n"/>
      <c r="AH92" s="742" t="n"/>
      <c r="AI92" s="800" t="n"/>
      <c r="AJ92" s="801" t="n"/>
      <c r="AK92" s="800" t="n"/>
      <c r="AL92" s="801" t="n"/>
      <c r="AM92" s="741" t="n"/>
      <c r="AN92" s="742" t="n"/>
      <c r="AO92" s="741" t="n"/>
      <c r="AP92" s="742" t="n"/>
      <c r="AQ92" s="732" t="n"/>
    </row>
    <row r="93">
      <c r="A93" s="735">
        <f>IF(AND(AA93=1,AB93=1),1,IF(AND(AA93=1,AB93=2),2,IF(AND(AA93=1,AB93=3),3,IF(AND(AA93=1,AB93=4),4,IF(AND(AA93=1,AB93=5),5,IF(AND(AA93=2,AB93=1),6,IF(AND(AA93=2,AB93=2),7,IF(AND(AA93=2,AB93=3),8,IF(AND(AA93=2,AB93=4),9,IF(AND(AA93=2,AB93=5),10,IF(AND(AA93=3,AB93=1),11,IF(AND(AA93=3,AB93=2),12,IF(AND(AA93=3,AB93=3),13,IF(AND(AA93=3,AB93=4),14,IF(AND(AA93=3,AB93=5),15,IF(AND(AA93=4,AB93=1),16,IF(AND(AA93=4,AB93=2),17,IF(AND(AA93=4,AB93=3),18,IF(AND(AA93=4,AB93=4),19,IF(AND(AA93=4,AB93=5),20,IF(AND(AA93=5,AB93=1),21,IF(AND(AA93=5,AB93=2),22,IF(AND(AA93=5,AB93=3),23,IF(AND(AA93=5,AB93=4),24,IF(AND(AA93=5,AB93=5),25,"")))))))))))))))))))))))))</f>
        <v/>
      </c>
      <c r="B93" s="735">
        <f>IF(A93="","",(COUNTIF($A$10:A93,A93))/100)</f>
        <v/>
      </c>
      <c r="C93" s="735">
        <f>IFERROR(A93+B93,"")</f>
        <v/>
      </c>
      <c r="D93" s="776" t="n">
        <v>84</v>
      </c>
      <c r="E93" s="779" t="n"/>
      <c r="F93" s="779" t="n"/>
      <c r="G93" s="779" t="n"/>
      <c r="H93" s="776" t="n"/>
      <c r="I93" s="776" t="n"/>
      <c r="J93" s="776">
        <f>IF(OR(H93="",I93=""),"",H93*I93)</f>
        <v/>
      </c>
      <c r="K93" s="778">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779" t="n"/>
      <c r="M93" s="779" t="n"/>
      <c r="N93" s="779" t="n"/>
      <c r="O93" s="779" t="n"/>
      <c r="P93" s="779" t="n"/>
      <c r="Q93" s="779" t="n"/>
      <c r="R93" s="779" t="n"/>
      <c r="S93" s="779" t="n"/>
      <c r="T93" s="779">
        <f>IFERROR(SUM(O93:S93),"")</f>
        <v/>
      </c>
      <c r="U93" s="779" t="n"/>
      <c r="V93" s="779" t="n"/>
      <c r="W93" s="779" t="n"/>
      <c r="X93" s="779" t="n"/>
      <c r="Y93" s="779" t="n"/>
      <c r="Z93" s="779" t="n"/>
      <c r="AA93" s="776">
        <f>IF(J93="","",IF(OR(N93="",N93="IMPACTO"),H93,IF(T93&lt;=50,H93,IF(AND(T93&lt;=75,H93&lt;5),H93+1,IF(AND(T93&lt;=75,H93=5),H93,IF(AND(T93&lt;=100,H93&lt;4),H93+2,IF(AND(T93&lt;=100,H93=4),H93+1,IF(AND(T93&lt;=100,H93=5),H93,""))))))))</f>
        <v/>
      </c>
      <c r="AB93" s="776">
        <f>IF(J93="","",IF(OR(N93="",N93="PROBABILIDAD"),I93,IF(T93&lt;=50,I93,IF(AND(T93&lt;=75,I93&lt;5),I93+1,IF(AND(T93&lt;=75,I93=5),I93,IF(AND(T93&lt;=100,I93&lt;4),I93+2,IF(AND(T93&lt;=100,I93=4),I93+1,IF(AND(T93&lt;=100,I93=5),I93,""))))))))</f>
        <v/>
      </c>
      <c r="AC93" s="776">
        <f>IF(OR(AA93="",AB93=""),"",AA93*AB93)</f>
        <v/>
      </c>
      <c r="AD93" s="778">
        <f>IF(AC93="","",IF(AND(AA93=1,AB93=1),"BAJO",IF(AND(AA93=1,AB93=2),"BAJO",IF(AND(AA93=1,AB93=3),"MODERADO",IF(AND(AA93=1,AB93=4),"FAVORABLE",IF(AND(AA93=1,AB93=5),"FAVORABLE",IF(AND(AA93=2,AB93=1),"BAJO",IF(AND(AA93=2,AB93=2),"BAJO",IF(AND(AA93=2,AB93=3),"MODERADO",IF(AND(AA93=2,AB93=4),"FAVORABLE",IF(AND(AA93=2,AB93=5),"ALTO",IF(AND(AA93=3,AB93=1),"BAJO",IF(AND(AA93=3,AB93=2),"MODERADO",IF(AND(AA93=3,AB93=3),"FAVORABLE",IF(AND(AA93=3,AB93=4),"ALTO",IF(AND(AA93=3,AB93=5),"ALTO",IF(AND(AA93=4,AB93=1),"MODERADO",IF(AND(AA93=4,AB93=2),"FAVORABLE",IF(AND(AA93=4,AB93=3),"FAVORABLE",IF(AND(AA93=4,AB93=4),"ALTO",IF(AND(AA93=4,AB93=5),"ALTO",IF(AND(AA93=5,AB93=1),"FAVORABLE",IF(AND(AA93=5,AB93=2),"FAVORABLE",IF(AND(AA93=5,AB93=3),"ALTO",IF(AND(AA93=5,AB93=4),"ALTO",IF(AND(AA93=5,AB93=5),"ALTO",""))))))))))))))))))))))))))</f>
        <v/>
      </c>
      <c r="AE93" s="741" t="n"/>
      <c r="AF93" s="742" t="n"/>
      <c r="AG93" s="741" t="n"/>
      <c r="AH93" s="742" t="n"/>
      <c r="AI93" s="800" t="n"/>
      <c r="AJ93" s="801" t="n"/>
      <c r="AK93" s="800" t="n"/>
      <c r="AL93" s="801" t="n"/>
      <c r="AM93" s="741" t="n"/>
      <c r="AN93" s="742" t="n"/>
      <c r="AO93" s="741" t="n"/>
      <c r="AP93" s="742" t="n"/>
      <c r="AQ93" s="732" t="n"/>
    </row>
    <row r="94">
      <c r="A94" s="735">
        <f>IF(AND(AA94=1,AB94=1),1,IF(AND(AA94=1,AB94=2),2,IF(AND(AA94=1,AB94=3),3,IF(AND(AA94=1,AB94=4),4,IF(AND(AA94=1,AB94=5),5,IF(AND(AA94=2,AB94=1),6,IF(AND(AA94=2,AB94=2),7,IF(AND(AA94=2,AB94=3),8,IF(AND(AA94=2,AB94=4),9,IF(AND(AA94=2,AB94=5),10,IF(AND(AA94=3,AB94=1),11,IF(AND(AA94=3,AB94=2),12,IF(AND(AA94=3,AB94=3),13,IF(AND(AA94=3,AB94=4),14,IF(AND(AA94=3,AB94=5),15,IF(AND(AA94=4,AB94=1),16,IF(AND(AA94=4,AB94=2),17,IF(AND(AA94=4,AB94=3),18,IF(AND(AA94=4,AB94=4),19,IF(AND(AA94=4,AB94=5),20,IF(AND(AA94=5,AB94=1),21,IF(AND(AA94=5,AB94=2),22,IF(AND(AA94=5,AB94=3),23,IF(AND(AA94=5,AB94=4),24,IF(AND(AA94=5,AB94=5),25,"")))))))))))))))))))))))))</f>
        <v/>
      </c>
      <c r="B94" s="735">
        <f>IF(A94="","",(COUNTIF($A$10:A94,A94))/100)</f>
        <v/>
      </c>
      <c r="C94" s="735">
        <f>IFERROR(A94+B94,"")</f>
        <v/>
      </c>
      <c r="D94" s="776" t="n">
        <v>85</v>
      </c>
      <c r="E94" s="779" t="n"/>
      <c r="F94" s="779" t="n"/>
      <c r="G94" s="779" t="n"/>
      <c r="H94" s="776" t="n"/>
      <c r="I94" s="776" t="n"/>
      <c r="J94" s="776">
        <f>IF(OR(H94="",I94=""),"",H94*I94)</f>
        <v/>
      </c>
      <c r="K94" s="778">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779" t="n"/>
      <c r="M94" s="779" t="n"/>
      <c r="N94" s="779" t="n"/>
      <c r="O94" s="779" t="n"/>
      <c r="P94" s="779" t="n"/>
      <c r="Q94" s="779" t="n"/>
      <c r="R94" s="779" t="n"/>
      <c r="S94" s="779" t="n"/>
      <c r="T94" s="779">
        <f>IFERROR(SUM(O94:S94),"")</f>
        <v/>
      </c>
      <c r="U94" s="779" t="n"/>
      <c r="V94" s="779" t="n"/>
      <c r="W94" s="779" t="n"/>
      <c r="X94" s="779" t="n"/>
      <c r="Y94" s="779" t="n"/>
      <c r="Z94" s="779" t="n"/>
      <c r="AA94" s="776">
        <f>IF(J94="","",IF(OR(N94="",N94="IMPACTO"),H94,IF(T94&lt;=50,H94,IF(AND(T94&lt;=75,H94&lt;5),H94+1,IF(AND(T94&lt;=75,H94=5),H94,IF(AND(T94&lt;=100,H94&lt;4),H94+2,IF(AND(T94&lt;=100,H94=4),H94+1,IF(AND(T94&lt;=100,H94=5),H94,""))))))))</f>
        <v/>
      </c>
      <c r="AB94" s="776">
        <f>IF(J94="","",IF(OR(N94="",N94="PROBABILIDAD"),I94,IF(T94&lt;=50,I94,IF(AND(T94&lt;=75,I94&lt;5),I94+1,IF(AND(T94&lt;=75,I94=5),I94,IF(AND(T94&lt;=100,I94&lt;4),I94+2,IF(AND(T94&lt;=100,I94=4),I94+1,IF(AND(T94&lt;=100,I94=5),I94,""))))))))</f>
        <v/>
      </c>
      <c r="AC94" s="776">
        <f>IF(OR(AA94="",AB94=""),"",AA94*AB94)</f>
        <v/>
      </c>
      <c r="AD94" s="778">
        <f>IF(AC94="","",IF(AND(AA94=1,AB94=1),"BAJO",IF(AND(AA94=1,AB94=2),"BAJO",IF(AND(AA94=1,AB94=3),"MODERADO",IF(AND(AA94=1,AB94=4),"FAVORABLE",IF(AND(AA94=1,AB94=5),"FAVORABLE",IF(AND(AA94=2,AB94=1),"BAJO",IF(AND(AA94=2,AB94=2),"BAJO",IF(AND(AA94=2,AB94=3),"MODERADO",IF(AND(AA94=2,AB94=4),"FAVORABLE",IF(AND(AA94=2,AB94=5),"ALTO",IF(AND(AA94=3,AB94=1),"BAJO",IF(AND(AA94=3,AB94=2),"MODERADO",IF(AND(AA94=3,AB94=3),"FAVORABLE",IF(AND(AA94=3,AB94=4),"ALTO",IF(AND(AA94=3,AB94=5),"ALTO",IF(AND(AA94=4,AB94=1),"MODERADO",IF(AND(AA94=4,AB94=2),"FAVORABLE",IF(AND(AA94=4,AB94=3),"FAVORABLE",IF(AND(AA94=4,AB94=4),"ALTO",IF(AND(AA94=4,AB94=5),"ALTO",IF(AND(AA94=5,AB94=1),"FAVORABLE",IF(AND(AA94=5,AB94=2),"FAVORABLE",IF(AND(AA94=5,AB94=3),"ALTO",IF(AND(AA94=5,AB94=4),"ALTO",IF(AND(AA94=5,AB94=5),"ALTO",""))))))))))))))))))))))))))</f>
        <v/>
      </c>
      <c r="AE94" s="741" t="n"/>
      <c r="AF94" s="742" t="n"/>
      <c r="AG94" s="741" t="n"/>
      <c r="AH94" s="742" t="n"/>
      <c r="AI94" s="800" t="n"/>
      <c r="AJ94" s="801" t="n"/>
      <c r="AK94" s="800" t="n"/>
      <c r="AL94" s="801" t="n"/>
      <c r="AM94" s="741" t="n"/>
      <c r="AN94" s="742" t="n"/>
      <c r="AO94" s="741" t="n"/>
      <c r="AP94" s="742" t="n"/>
      <c r="AQ94" s="732" t="n"/>
    </row>
    <row r="95">
      <c r="A95" s="735">
        <f>IF(AND(AA95=1,AB95=1),1,IF(AND(AA95=1,AB95=2),2,IF(AND(AA95=1,AB95=3),3,IF(AND(AA95=1,AB95=4),4,IF(AND(AA95=1,AB95=5),5,IF(AND(AA95=2,AB95=1),6,IF(AND(AA95=2,AB95=2),7,IF(AND(AA95=2,AB95=3),8,IF(AND(AA95=2,AB95=4),9,IF(AND(AA95=2,AB95=5),10,IF(AND(AA95=3,AB95=1),11,IF(AND(AA95=3,AB95=2),12,IF(AND(AA95=3,AB95=3),13,IF(AND(AA95=3,AB95=4),14,IF(AND(AA95=3,AB95=5),15,IF(AND(AA95=4,AB95=1),16,IF(AND(AA95=4,AB95=2),17,IF(AND(AA95=4,AB95=3),18,IF(AND(AA95=4,AB95=4),19,IF(AND(AA95=4,AB95=5),20,IF(AND(AA95=5,AB95=1),21,IF(AND(AA95=5,AB95=2),22,IF(AND(AA95=5,AB95=3),23,IF(AND(AA95=5,AB95=4),24,IF(AND(AA95=5,AB95=5),25,"")))))))))))))))))))))))))</f>
        <v/>
      </c>
      <c r="B95" s="735">
        <f>IF(A95="","",(COUNTIF($A$10:A95,A95))/100)</f>
        <v/>
      </c>
      <c r="C95" s="735">
        <f>IFERROR(A95+B95,"")</f>
        <v/>
      </c>
      <c r="D95" s="776" t="n">
        <v>86</v>
      </c>
      <c r="E95" s="779" t="n"/>
      <c r="F95" s="779" t="n"/>
      <c r="G95" s="779" t="n"/>
      <c r="H95" s="776" t="n"/>
      <c r="I95" s="776" t="n"/>
      <c r="J95" s="776">
        <f>IF(OR(H95="",I95=""),"",H95*I95)</f>
        <v/>
      </c>
      <c r="K95" s="778">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779" t="n"/>
      <c r="M95" s="779" t="n"/>
      <c r="N95" s="779" t="n"/>
      <c r="O95" s="779" t="n"/>
      <c r="P95" s="779" t="n"/>
      <c r="Q95" s="779" t="n"/>
      <c r="R95" s="779" t="n"/>
      <c r="S95" s="779" t="n"/>
      <c r="T95" s="779">
        <f>IFERROR(SUM(O95:S95),"")</f>
        <v/>
      </c>
      <c r="U95" s="779" t="n"/>
      <c r="V95" s="779" t="n"/>
      <c r="W95" s="779" t="n"/>
      <c r="X95" s="779" t="n"/>
      <c r="Y95" s="779" t="n"/>
      <c r="Z95" s="779" t="n"/>
      <c r="AA95" s="776">
        <f>IF(J95="","",IF(OR(N95="",N95="IMPACTO"),H95,IF(T95&lt;=50,H95,IF(AND(T95&lt;=75,H95&lt;5),H95+1,IF(AND(T95&lt;=75,H95=5),H95,IF(AND(T95&lt;=100,H95&lt;4),H95+2,IF(AND(T95&lt;=100,H95=4),H95+1,IF(AND(T95&lt;=100,H95=5),H95,""))))))))</f>
        <v/>
      </c>
      <c r="AB95" s="776">
        <f>IF(J95="","",IF(OR(N95="",N95="PROBABILIDAD"),I95,IF(T95&lt;=50,I95,IF(AND(T95&lt;=75,I95&lt;5),I95+1,IF(AND(T95&lt;=75,I95=5),I95,IF(AND(T95&lt;=100,I95&lt;4),I95+2,IF(AND(T95&lt;=100,I95=4),I95+1,IF(AND(T95&lt;=100,I95=5),I95,""))))))))</f>
        <v/>
      </c>
      <c r="AC95" s="776">
        <f>IF(OR(AA95="",AB95=""),"",AA95*AB95)</f>
        <v/>
      </c>
      <c r="AD95" s="778">
        <f>IF(AC95="","",IF(AND(AA95=1,AB95=1),"BAJO",IF(AND(AA95=1,AB95=2),"BAJO",IF(AND(AA95=1,AB95=3),"MODERADO",IF(AND(AA95=1,AB95=4),"FAVORABLE",IF(AND(AA95=1,AB95=5),"FAVORABLE",IF(AND(AA95=2,AB95=1),"BAJO",IF(AND(AA95=2,AB95=2),"BAJO",IF(AND(AA95=2,AB95=3),"MODERADO",IF(AND(AA95=2,AB95=4),"FAVORABLE",IF(AND(AA95=2,AB95=5),"ALTO",IF(AND(AA95=3,AB95=1),"BAJO",IF(AND(AA95=3,AB95=2),"MODERADO",IF(AND(AA95=3,AB95=3),"FAVORABLE",IF(AND(AA95=3,AB95=4),"ALTO",IF(AND(AA95=3,AB95=5),"ALTO",IF(AND(AA95=4,AB95=1),"MODERADO",IF(AND(AA95=4,AB95=2),"FAVORABLE",IF(AND(AA95=4,AB95=3),"FAVORABLE",IF(AND(AA95=4,AB95=4),"ALTO",IF(AND(AA95=4,AB95=5),"ALTO",IF(AND(AA95=5,AB95=1),"FAVORABLE",IF(AND(AA95=5,AB95=2),"FAVORABLE",IF(AND(AA95=5,AB95=3),"ALTO",IF(AND(AA95=5,AB95=4),"ALTO",IF(AND(AA95=5,AB95=5),"ALTO",""))))))))))))))))))))))))))</f>
        <v/>
      </c>
      <c r="AE95" s="741" t="n"/>
      <c r="AF95" s="742" t="n"/>
      <c r="AG95" s="741" t="n"/>
      <c r="AH95" s="742" t="n"/>
      <c r="AI95" s="800" t="n"/>
      <c r="AJ95" s="801" t="n"/>
      <c r="AK95" s="800" t="n"/>
      <c r="AL95" s="801" t="n"/>
      <c r="AM95" s="741" t="n"/>
      <c r="AN95" s="742" t="n"/>
      <c r="AO95" s="741" t="n"/>
      <c r="AP95" s="742" t="n"/>
      <c r="AQ95" s="732" t="n"/>
    </row>
    <row r="96">
      <c r="A96" s="735">
        <f>IF(AND(AA96=1,AB96=1),1,IF(AND(AA96=1,AB96=2),2,IF(AND(AA96=1,AB96=3),3,IF(AND(AA96=1,AB96=4),4,IF(AND(AA96=1,AB96=5),5,IF(AND(AA96=2,AB96=1),6,IF(AND(AA96=2,AB96=2),7,IF(AND(AA96=2,AB96=3),8,IF(AND(AA96=2,AB96=4),9,IF(AND(AA96=2,AB96=5),10,IF(AND(AA96=3,AB96=1),11,IF(AND(AA96=3,AB96=2),12,IF(AND(AA96=3,AB96=3),13,IF(AND(AA96=3,AB96=4),14,IF(AND(AA96=3,AB96=5),15,IF(AND(AA96=4,AB96=1),16,IF(AND(AA96=4,AB96=2),17,IF(AND(AA96=4,AB96=3),18,IF(AND(AA96=4,AB96=4),19,IF(AND(AA96=4,AB96=5),20,IF(AND(AA96=5,AB96=1),21,IF(AND(AA96=5,AB96=2),22,IF(AND(AA96=5,AB96=3),23,IF(AND(AA96=5,AB96=4),24,IF(AND(AA96=5,AB96=5),25,"")))))))))))))))))))))))))</f>
        <v/>
      </c>
      <c r="B96" s="735">
        <f>IF(A96="","",(COUNTIF($A$10:A96,A96))/100)</f>
        <v/>
      </c>
      <c r="C96" s="735">
        <f>IFERROR(A96+B96,"")</f>
        <v/>
      </c>
      <c r="D96" s="776" t="n">
        <v>87</v>
      </c>
      <c r="E96" s="779" t="n"/>
      <c r="F96" s="779" t="n"/>
      <c r="G96" s="779" t="n"/>
      <c r="H96" s="776" t="n"/>
      <c r="I96" s="776" t="n"/>
      <c r="J96" s="776">
        <f>IF(OR(H96="",I96=""),"",H96*I96)</f>
        <v/>
      </c>
      <c r="K96" s="778">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779" t="n"/>
      <c r="M96" s="779" t="n"/>
      <c r="N96" s="779" t="n"/>
      <c r="O96" s="779" t="n"/>
      <c r="P96" s="779" t="n"/>
      <c r="Q96" s="779" t="n"/>
      <c r="R96" s="779" t="n"/>
      <c r="S96" s="779" t="n"/>
      <c r="T96" s="779">
        <f>IFERROR(SUM(O96:S96),"")</f>
        <v/>
      </c>
      <c r="U96" s="779" t="n"/>
      <c r="V96" s="779" t="n"/>
      <c r="W96" s="779" t="n"/>
      <c r="X96" s="779" t="n"/>
      <c r="Y96" s="779" t="n"/>
      <c r="Z96" s="779" t="n"/>
      <c r="AA96" s="776">
        <f>IF(J96="","",IF(OR(N96="",N96="IMPACTO"),H96,IF(T96&lt;=50,H96,IF(AND(T96&lt;=75,H96&lt;5),H96+1,IF(AND(T96&lt;=75,H96=5),H96,IF(AND(T96&lt;=100,H96&lt;4),H96+2,IF(AND(T96&lt;=100,H96=4),H96+1,IF(AND(T96&lt;=100,H96=5),H96,""))))))))</f>
        <v/>
      </c>
      <c r="AB96" s="776">
        <f>IF(J96="","",IF(OR(N96="",N96="PROBABILIDAD"),I96,IF(T96&lt;=50,I96,IF(AND(T96&lt;=75,I96&lt;5),I96+1,IF(AND(T96&lt;=75,I96=5),I96,IF(AND(T96&lt;=100,I96&lt;4),I96+2,IF(AND(T96&lt;=100,I96=4),I96+1,IF(AND(T96&lt;=100,I96=5),I96,""))))))))</f>
        <v/>
      </c>
      <c r="AC96" s="776">
        <f>IF(OR(AA96="",AB96=""),"",AA96*AB96)</f>
        <v/>
      </c>
      <c r="AD96" s="778">
        <f>IF(AC96="","",IF(AND(AA96=1,AB96=1),"BAJO",IF(AND(AA96=1,AB96=2),"BAJO",IF(AND(AA96=1,AB96=3),"MODERADO",IF(AND(AA96=1,AB96=4),"FAVORABLE",IF(AND(AA96=1,AB96=5),"FAVORABLE",IF(AND(AA96=2,AB96=1),"BAJO",IF(AND(AA96=2,AB96=2),"BAJO",IF(AND(AA96=2,AB96=3),"MODERADO",IF(AND(AA96=2,AB96=4),"FAVORABLE",IF(AND(AA96=2,AB96=5),"ALTO",IF(AND(AA96=3,AB96=1),"BAJO",IF(AND(AA96=3,AB96=2),"MODERADO",IF(AND(AA96=3,AB96=3),"FAVORABLE",IF(AND(AA96=3,AB96=4),"ALTO",IF(AND(AA96=3,AB96=5),"ALTO",IF(AND(AA96=4,AB96=1),"MODERADO",IF(AND(AA96=4,AB96=2),"FAVORABLE",IF(AND(AA96=4,AB96=3),"FAVORABLE",IF(AND(AA96=4,AB96=4),"ALTO",IF(AND(AA96=4,AB96=5),"ALTO",IF(AND(AA96=5,AB96=1),"FAVORABLE",IF(AND(AA96=5,AB96=2),"FAVORABLE",IF(AND(AA96=5,AB96=3),"ALTO",IF(AND(AA96=5,AB96=4),"ALTO",IF(AND(AA96=5,AB96=5),"ALTO",""))))))))))))))))))))))))))</f>
        <v/>
      </c>
      <c r="AE96" s="741" t="n"/>
      <c r="AF96" s="742" t="n"/>
      <c r="AG96" s="741" t="n"/>
      <c r="AH96" s="742" t="n"/>
      <c r="AI96" s="800" t="n"/>
      <c r="AJ96" s="801" t="n"/>
      <c r="AK96" s="800" t="n"/>
      <c r="AL96" s="801" t="n"/>
      <c r="AM96" s="741" t="n"/>
      <c r="AN96" s="742" t="n"/>
      <c r="AO96" s="741" t="n"/>
      <c r="AP96" s="742" t="n"/>
      <c r="AQ96" s="732" t="n"/>
    </row>
    <row r="97">
      <c r="A97" s="735">
        <f>IF(AND(AA97=1,AB97=1),1,IF(AND(AA97=1,AB97=2),2,IF(AND(AA97=1,AB97=3),3,IF(AND(AA97=1,AB97=4),4,IF(AND(AA97=1,AB97=5),5,IF(AND(AA97=2,AB97=1),6,IF(AND(AA97=2,AB97=2),7,IF(AND(AA97=2,AB97=3),8,IF(AND(AA97=2,AB97=4),9,IF(AND(AA97=2,AB97=5),10,IF(AND(AA97=3,AB97=1),11,IF(AND(AA97=3,AB97=2),12,IF(AND(AA97=3,AB97=3),13,IF(AND(AA97=3,AB97=4),14,IF(AND(AA97=3,AB97=5),15,IF(AND(AA97=4,AB97=1),16,IF(AND(AA97=4,AB97=2),17,IF(AND(AA97=4,AB97=3),18,IF(AND(AA97=4,AB97=4),19,IF(AND(AA97=4,AB97=5),20,IF(AND(AA97=5,AB97=1),21,IF(AND(AA97=5,AB97=2),22,IF(AND(AA97=5,AB97=3),23,IF(AND(AA97=5,AB97=4),24,IF(AND(AA97=5,AB97=5),25,"")))))))))))))))))))))))))</f>
        <v/>
      </c>
      <c r="B97" s="735">
        <f>IF(A97="","",(COUNTIF($A$10:A97,A97))/100)</f>
        <v/>
      </c>
      <c r="C97" s="735">
        <f>IFERROR(A97+B97,"")</f>
        <v/>
      </c>
      <c r="D97" s="776" t="n">
        <v>88</v>
      </c>
      <c r="E97" s="779" t="n"/>
      <c r="F97" s="779" t="n"/>
      <c r="G97" s="779" t="n"/>
      <c r="H97" s="776" t="n"/>
      <c r="I97" s="776" t="n"/>
      <c r="J97" s="776">
        <f>IF(OR(H97="",I97=""),"",H97*I97)</f>
        <v/>
      </c>
      <c r="K97" s="778">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779" t="n"/>
      <c r="M97" s="779" t="n"/>
      <c r="N97" s="779" t="n"/>
      <c r="O97" s="779" t="n"/>
      <c r="P97" s="779" t="n"/>
      <c r="Q97" s="779" t="n"/>
      <c r="R97" s="779" t="n"/>
      <c r="S97" s="779" t="n"/>
      <c r="T97" s="779">
        <f>IFERROR(SUM(O97:S97),"")</f>
        <v/>
      </c>
      <c r="U97" s="779" t="n"/>
      <c r="V97" s="779" t="n"/>
      <c r="W97" s="779" t="n"/>
      <c r="X97" s="779" t="n"/>
      <c r="Y97" s="779" t="n"/>
      <c r="Z97" s="779" t="n"/>
      <c r="AA97" s="776">
        <f>IF(J97="","",IF(OR(N97="",N97="IMPACTO"),H97,IF(T97&lt;=50,H97,IF(AND(T97&lt;=75,H97&lt;5),H97+1,IF(AND(T97&lt;=75,H97=5),H97,IF(AND(T97&lt;=100,H97&lt;4),H97+2,IF(AND(T97&lt;=100,H97=4),H97+1,IF(AND(T97&lt;=100,H97=5),H97,""))))))))</f>
        <v/>
      </c>
      <c r="AB97" s="776">
        <f>IF(J97="","",IF(OR(N97="",N97="PROBABILIDAD"),I97,IF(T97&lt;=50,I97,IF(AND(T97&lt;=75,I97&lt;5),I97+1,IF(AND(T97&lt;=75,I97=5),I97,IF(AND(T97&lt;=100,I97&lt;4),I97+2,IF(AND(T97&lt;=100,I97=4),I97+1,IF(AND(T97&lt;=100,I97=5),I97,""))))))))</f>
        <v/>
      </c>
      <c r="AC97" s="776">
        <f>IF(OR(AA97="",AB97=""),"",AA97*AB97)</f>
        <v/>
      </c>
      <c r="AD97" s="778">
        <f>IF(AC97="","",IF(AND(AA97=1,AB97=1),"BAJO",IF(AND(AA97=1,AB97=2),"BAJO",IF(AND(AA97=1,AB97=3),"MODERADO",IF(AND(AA97=1,AB97=4),"FAVORABLE",IF(AND(AA97=1,AB97=5),"FAVORABLE",IF(AND(AA97=2,AB97=1),"BAJO",IF(AND(AA97=2,AB97=2),"BAJO",IF(AND(AA97=2,AB97=3),"MODERADO",IF(AND(AA97=2,AB97=4),"FAVORABLE",IF(AND(AA97=2,AB97=5),"ALTO",IF(AND(AA97=3,AB97=1),"BAJO",IF(AND(AA97=3,AB97=2),"MODERADO",IF(AND(AA97=3,AB97=3),"FAVORABLE",IF(AND(AA97=3,AB97=4),"ALTO",IF(AND(AA97=3,AB97=5),"ALTO",IF(AND(AA97=4,AB97=1),"MODERADO",IF(AND(AA97=4,AB97=2),"FAVORABLE",IF(AND(AA97=4,AB97=3),"FAVORABLE",IF(AND(AA97=4,AB97=4),"ALTO",IF(AND(AA97=4,AB97=5),"ALTO",IF(AND(AA97=5,AB97=1),"FAVORABLE",IF(AND(AA97=5,AB97=2),"FAVORABLE",IF(AND(AA97=5,AB97=3),"ALTO",IF(AND(AA97=5,AB97=4),"ALTO",IF(AND(AA97=5,AB97=5),"ALTO",""))))))))))))))))))))))))))</f>
        <v/>
      </c>
      <c r="AE97" s="741" t="n"/>
      <c r="AF97" s="742" t="n"/>
      <c r="AG97" s="741" t="n"/>
      <c r="AH97" s="742" t="n"/>
      <c r="AI97" s="800" t="n"/>
      <c r="AJ97" s="801" t="n"/>
      <c r="AK97" s="800" t="n"/>
      <c r="AL97" s="801" t="n"/>
      <c r="AM97" s="741" t="n"/>
      <c r="AN97" s="742" t="n"/>
      <c r="AO97" s="741" t="n"/>
      <c r="AP97" s="742" t="n"/>
      <c r="AQ97" s="732" t="n"/>
    </row>
    <row r="98">
      <c r="A98" s="735">
        <f>IF(AND(AA98=1,AB98=1),1,IF(AND(AA98=1,AB98=2),2,IF(AND(AA98=1,AB98=3),3,IF(AND(AA98=1,AB98=4),4,IF(AND(AA98=1,AB98=5),5,IF(AND(AA98=2,AB98=1),6,IF(AND(AA98=2,AB98=2),7,IF(AND(AA98=2,AB98=3),8,IF(AND(AA98=2,AB98=4),9,IF(AND(AA98=2,AB98=5),10,IF(AND(AA98=3,AB98=1),11,IF(AND(AA98=3,AB98=2),12,IF(AND(AA98=3,AB98=3),13,IF(AND(AA98=3,AB98=4),14,IF(AND(AA98=3,AB98=5),15,IF(AND(AA98=4,AB98=1),16,IF(AND(AA98=4,AB98=2),17,IF(AND(AA98=4,AB98=3),18,IF(AND(AA98=4,AB98=4),19,IF(AND(AA98=4,AB98=5),20,IF(AND(AA98=5,AB98=1),21,IF(AND(AA98=5,AB98=2),22,IF(AND(AA98=5,AB98=3),23,IF(AND(AA98=5,AB98=4),24,IF(AND(AA98=5,AB98=5),25,"")))))))))))))))))))))))))</f>
        <v/>
      </c>
      <c r="B98" s="735">
        <f>IF(A98="","",(COUNTIF($A$10:A98,A98))/100)</f>
        <v/>
      </c>
      <c r="C98" s="735">
        <f>IFERROR(A98+B98,"")</f>
        <v/>
      </c>
      <c r="D98" s="776" t="n">
        <v>89</v>
      </c>
      <c r="E98" s="779" t="n"/>
      <c r="F98" s="779" t="n"/>
      <c r="G98" s="779" t="n"/>
      <c r="H98" s="776" t="n"/>
      <c r="I98" s="776" t="n"/>
      <c r="J98" s="776">
        <f>IF(OR(H98="",I98=""),"",H98*I98)</f>
        <v/>
      </c>
      <c r="K98" s="778">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779" t="n"/>
      <c r="M98" s="779" t="n"/>
      <c r="N98" s="779" t="n"/>
      <c r="O98" s="779" t="n"/>
      <c r="P98" s="779" t="n"/>
      <c r="Q98" s="779" t="n"/>
      <c r="R98" s="779" t="n"/>
      <c r="S98" s="779" t="n"/>
      <c r="T98" s="779">
        <f>IFERROR(SUM(O98:S98),"")</f>
        <v/>
      </c>
      <c r="U98" s="779" t="n"/>
      <c r="V98" s="779" t="n"/>
      <c r="W98" s="779" t="n"/>
      <c r="X98" s="779" t="n"/>
      <c r="Y98" s="779" t="n"/>
      <c r="Z98" s="779" t="n"/>
      <c r="AA98" s="776">
        <f>IF(J98="","",IF(OR(N98="",N98="IMPACTO"),H98,IF(T98&lt;=50,H98,IF(AND(T98&lt;=75,H98&lt;5),H98+1,IF(AND(T98&lt;=75,H98=5),H98,IF(AND(T98&lt;=100,H98&lt;4),H98+2,IF(AND(T98&lt;=100,H98=4),H98+1,IF(AND(T98&lt;=100,H98=5),H98,""))))))))</f>
        <v/>
      </c>
      <c r="AB98" s="776">
        <f>IF(J98="","",IF(OR(N98="",N98="PROBABILIDAD"),I98,IF(T98&lt;=50,I98,IF(AND(T98&lt;=75,I98&lt;5),I98+1,IF(AND(T98&lt;=75,I98=5),I98,IF(AND(T98&lt;=100,I98&lt;4),I98+2,IF(AND(T98&lt;=100,I98=4),I98+1,IF(AND(T98&lt;=100,I98=5),I98,""))))))))</f>
        <v/>
      </c>
      <c r="AC98" s="776">
        <f>IF(OR(AA98="",AB98=""),"",AA98*AB98)</f>
        <v/>
      </c>
      <c r="AD98" s="778">
        <f>IF(AC98="","",IF(AND(AA98=1,AB98=1),"BAJO",IF(AND(AA98=1,AB98=2),"BAJO",IF(AND(AA98=1,AB98=3),"MODERADO",IF(AND(AA98=1,AB98=4),"FAVORABLE",IF(AND(AA98=1,AB98=5),"FAVORABLE",IF(AND(AA98=2,AB98=1),"BAJO",IF(AND(AA98=2,AB98=2),"BAJO",IF(AND(AA98=2,AB98=3),"MODERADO",IF(AND(AA98=2,AB98=4),"FAVORABLE",IF(AND(AA98=2,AB98=5),"ALTO",IF(AND(AA98=3,AB98=1),"BAJO",IF(AND(AA98=3,AB98=2),"MODERADO",IF(AND(AA98=3,AB98=3),"FAVORABLE",IF(AND(AA98=3,AB98=4),"ALTO",IF(AND(AA98=3,AB98=5),"ALTO",IF(AND(AA98=4,AB98=1),"MODERADO",IF(AND(AA98=4,AB98=2),"FAVORABLE",IF(AND(AA98=4,AB98=3),"FAVORABLE",IF(AND(AA98=4,AB98=4),"ALTO",IF(AND(AA98=4,AB98=5),"ALTO",IF(AND(AA98=5,AB98=1),"FAVORABLE",IF(AND(AA98=5,AB98=2),"FAVORABLE",IF(AND(AA98=5,AB98=3),"ALTO",IF(AND(AA98=5,AB98=4),"ALTO",IF(AND(AA98=5,AB98=5),"ALTO",""))))))))))))))))))))))))))</f>
        <v/>
      </c>
      <c r="AE98" s="741" t="n"/>
      <c r="AF98" s="742" t="n"/>
      <c r="AG98" s="741" t="n"/>
      <c r="AH98" s="742" t="n"/>
      <c r="AI98" s="800" t="n"/>
      <c r="AJ98" s="801" t="n"/>
      <c r="AK98" s="800" t="n"/>
      <c r="AL98" s="801" t="n"/>
      <c r="AM98" s="741" t="n"/>
      <c r="AN98" s="742" t="n"/>
      <c r="AO98" s="741" t="n"/>
      <c r="AP98" s="742" t="n"/>
      <c r="AQ98" s="732" t="n"/>
    </row>
    <row r="99">
      <c r="A99" s="735">
        <f>IF(AND(AA99=1,AB99=1),1,IF(AND(AA99=1,AB99=2),2,IF(AND(AA99=1,AB99=3),3,IF(AND(AA99=1,AB99=4),4,IF(AND(AA99=1,AB99=5),5,IF(AND(AA99=2,AB99=1),6,IF(AND(AA99=2,AB99=2),7,IF(AND(AA99=2,AB99=3),8,IF(AND(AA99=2,AB99=4),9,IF(AND(AA99=2,AB99=5),10,IF(AND(AA99=3,AB99=1),11,IF(AND(AA99=3,AB99=2),12,IF(AND(AA99=3,AB99=3),13,IF(AND(AA99=3,AB99=4),14,IF(AND(AA99=3,AB99=5),15,IF(AND(AA99=4,AB99=1),16,IF(AND(AA99=4,AB99=2),17,IF(AND(AA99=4,AB99=3),18,IF(AND(AA99=4,AB99=4),19,IF(AND(AA99=4,AB99=5),20,IF(AND(AA99=5,AB99=1),21,IF(AND(AA99=5,AB99=2),22,IF(AND(AA99=5,AB99=3),23,IF(AND(AA99=5,AB99=4),24,IF(AND(AA99=5,AB99=5),25,"")))))))))))))))))))))))))</f>
        <v/>
      </c>
      <c r="B99" s="735">
        <f>IF(A99="","",(COUNTIF($A$10:A99,A99))/100)</f>
        <v/>
      </c>
      <c r="C99" s="735">
        <f>IFERROR(A99+B99,"")</f>
        <v/>
      </c>
      <c r="D99" s="776" t="n">
        <v>90</v>
      </c>
      <c r="E99" s="779" t="n"/>
      <c r="F99" s="779" t="n"/>
      <c r="G99" s="779" t="n"/>
      <c r="H99" s="776" t="n"/>
      <c r="I99" s="776" t="n"/>
      <c r="J99" s="776">
        <f>IF(OR(H99="",I99=""),"",H99*I99)</f>
        <v/>
      </c>
      <c r="K99" s="778">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779" t="n"/>
      <c r="M99" s="779" t="n"/>
      <c r="N99" s="779" t="n"/>
      <c r="O99" s="779" t="n"/>
      <c r="P99" s="779" t="n"/>
      <c r="Q99" s="779" t="n"/>
      <c r="R99" s="779" t="n"/>
      <c r="S99" s="779" t="n"/>
      <c r="T99" s="779">
        <f>IFERROR(SUM(O99:S99),"")</f>
        <v/>
      </c>
      <c r="U99" s="779" t="n"/>
      <c r="V99" s="779" t="n"/>
      <c r="W99" s="779" t="n"/>
      <c r="X99" s="779" t="n"/>
      <c r="Y99" s="779" t="n"/>
      <c r="Z99" s="779" t="n"/>
      <c r="AA99" s="776">
        <f>IF(J99="","",IF(OR(N99="",N99="IMPACTO"),H99,IF(T99&lt;=50,H99,IF(AND(T99&lt;=75,H99&lt;5),H99+1,IF(AND(T99&lt;=75,H99=5),H99,IF(AND(T99&lt;=100,H99&lt;4),H99+2,IF(AND(T99&lt;=100,H99=4),H99+1,IF(AND(T99&lt;=100,H99=5),H99,""))))))))</f>
        <v/>
      </c>
      <c r="AB99" s="776">
        <f>IF(J99="","",IF(OR(N99="",N99="PROBABILIDAD"),I99,IF(T99&lt;=50,I99,IF(AND(T99&lt;=75,I99&lt;5),I99+1,IF(AND(T99&lt;=75,I99=5),I99,IF(AND(T99&lt;=100,I99&lt;4),I99+2,IF(AND(T99&lt;=100,I99=4),I99+1,IF(AND(T99&lt;=100,I99=5),I99,""))))))))</f>
        <v/>
      </c>
      <c r="AC99" s="776">
        <f>IF(OR(AA99="",AB99=""),"",AA99*AB99)</f>
        <v/>
      </c>
      <c r="AD99" s="778">
        <f>IF(AC99="","",IF(AND(AA99=1,AB99=1),"BAJO",IF(AND(AA99=1,AB99=2),"BAJO",IF(AND(AA99=1,AB99=3),"MODERADO",IF(AND(AA99=1,AB99=4),"FAVORABLE",IF(AND(AA99=1,AB99=5),"FAVORABLE",IF(AND(AA99=2,AB99=1),"BAJO",IF(AND(AA99=2,AB99=2),"BAJO",IF(AND(AA99=2,AB99=3),"MODERADO",IF(AND(AA99=2,AB99=4),"FAVORABLE",IF(AND(AA99=2,AB99=5),"ALTO",IF(AND(AA99=3,AB99=1),"BAJO",IF(AND(AA99=3,AB99=2),"MODERADO",IF(AND(AA99=3,AB99=3),"FAVORABLE",IF(AND(AA99=3,AB99=4),"ALTO",IF(AND(AA99=3,AB99=5),"ALTO",IF(AND(AA99=4,AB99=1),"MODERADO",IF(AND(AA99=4,AB99=2),"FAVORABLE",IF(AND(AA99=4,AB99=3),"FAVORABLE",IF(AND(AA99=4,AB99=4),"ALTO",IF(AND(AA99=4,AB99=5),"ALTO",IF(AND(AA99=5,AB99=1),"FAVORABLE",IF(AND(AA99=5,AB99=2),"FAVORABLE",IF(AND(AA99=5,AB99=3),"ALTO",IF(AND(AA99=5,AB99=4),"ALTO",IF(AND(AA99=5,AB99=5),"ALTO",""))))))))))))))))))))))))))</f>
        <v/>
      </c>
      <c r="AE99" s="741" t="n"/>
      <c r="AF99" s="742" t="n"/>
      <c r="AG99" s="741" t="n"/>
      <c r="AH99" s="742" t="n"/>
      <c r="AI99" s="800" t="n"/>
      <c r="AJ99" s="801" t="n"/>
      <c r="AK99" s="800" t="n"/>
      <c r="AL99" s="801" t="n"/>
      <c r="AM99" s="741" t="n"/>
      <c r="AN99" s="742" t="n"/>
      <c r="AO99" s="741" t="n"/>
      <c r="AP99" s="742" t="n"/>
      <c r="AQ99" s="732" t="n"/>
    </row>
    <row r="100">
      <c r="A100" s="735">
        <f>IF(AND(AA100=1,AB100=1),1,IF(AND(AA100=1,AB100=2),2,IF(AND(AA100=1,AB100=3),3,IF(AND(AA100=1,AB100=4),4,IF(AND(AA100=1,AB100=5),5,IF(AND(AA100=2,AB100=1),6,IF(AND(AA100=2,AB100=2),7,IF(AND(AA100=2,AB100=3),8,IF(AND(AA100=2,AB100=4),9,IF(AND(AA100=2,AB100=5),10,IF(AND(AA100=3,AB100=1),11,IF(AND(AA100=3,AB100=2),12,IF(AND(AA100=3,AB100=3),13,IF(AND(AA100=3,AB100=4),14,IF(AND(AA100=3,AB100=5),15,IF(AND(AA100=4,AB100=1),16,IF(AND(AA100=4,AB100=2),17,IF(AND(AA100=4,AB100=3),18,IF(AND(AA100=4,AB100=4),19,IF(AND(AA100=4,AB100=5),20,IF(AND(AA100=5,AB100=1),21,IF(AND(AA100=5,AB100=2),22,IF(AND(AA100=5,AB100=3),23,IF(AND(AA100=5,AB100=4),24,IF(AND(AA100=5,AB100=5),25,"")))))))))))))))))))))))))</f>
        <v/>
      </c>
      <c r="B100" s="735">
        <f>IF(A100="","",(COUNTIF($A$10:A100,A100))/100)</f>
        <v/>
      </c>
      <c r="C100" s="735">
        <f>IFERROR(A100+B100,"")</f>
        <v/>
      </c>
      <c r="D100" s="776" t="n">
        <v>91</v>
      </c>
      <c r="E100" s="779" t="n"/>
      <c r="F100" s="779" t="n"/>
      <c r="G100" s="779" t="n"/>
      <c r="H100" s="776" t="n"/>
      <c r="I100" s="776" t="n"/>
      <c r="J100" s="776">
        <f>IF(OR(H100="",I100=""),"",H100*I100)</f>
        <v/>
      </c>
      <c r="K100" s="778">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779" t="n"/>
      <c r="M100" s="779" t="n"/>
      <c r="N100" s="779" t="n"/>
      <c r="O100" s="779" t="n"/>
      <c r="P100" s="779" t="n"/>
      <c r="Q100" s="779" t="n"/>
      <c r="R100" s="779" t="n"/>
      <c r="S100" s="779" t="n"/>
      <c r="T100" s="779">
        <f>IFERROR(SUM(O100:S100),"")</f>
        <v/>
      </c>
      <c r="U100" s="779" t="n"/>
      <c r="V100" s="779" t="n"/>
      <c r="W100" s="779" t="n"/>
      <c r="X100" s="779" t="n"/>
      <c r="Y100" s="779" t="n"/>
      <c r="Z100" s="779" t="n"/>
      <c r="AA100" s="776">
        <f>IF(J100="","",IF(OR(N100="",N100="IMPACTO"),H100,IF(T100&lt;=50,H100,IF(AND(T100&lt;=75,H100&lt;5),H100+1,IF(AND(T100&lt;=75,H100=5),H100,IF(AND(T100&lt;=100,H100&lt;4),H100+2,IF(AND(T100&lt;=100,H100=4),H100+1,IF(AND(T100&lt;=100,H100=5),H100,""))))))))</f>
        <v/>
      </c>
      <c r="AB100" s="776">
        <f>IF(J100="","",IF(OR(N100="",N100="PROBABILIDAD"),I100,IF(T100&lt;=50,I100,IF(AND(T100&lt;=75,I100&lt;5),I100+1,IF(AND(T100&lt;=75,I100=5),I100,IF(AND(T100&lt;=100,I100&lt;4),I100+2,IF(AND(T100&lt;=100,I100=4),I100+1,IF(AND(T100&lt;=100,I100=5),I100,""))))))))</f>
        <v/>
      </c>
      <c r="AC100" s="776">
        <f>IF(OR(AA100="",AB100=""),"",AA100*AB100)</f>
        <v/>
      </c>
      <c r="AD100" s="778">
        <f>IF(AC100="","",IF(AND(AA100=1,AB100=1),"BAJO",IF(AND(AA100=1,AB100=2),"BAJO",IF(AND(AA100=1,AB100=3),"MODERADO",IF(AND(AA100=1,AB100=4),"FAVORABLE",IF(AND(AA100=1,AB100=5),"FAVORABLE",IF(AND(AA100=2,AB100=1),"BAJO",IF(AND(AA100=2,AB100=2),"BAJO",IF(AND(AA100=2,AB100=3),"MODERADO",IF(AND(AA100=2,AB100=4),"FAVORABLE",IF(AND(AA100=2,AB100=5),"ALTO",IF(AND(AA100=3,AB100=1),"BAJO",IF(AND(AA100=3,AB100=2),"MODERADO",IF(AND(AA100=3,AB100=3),"FAVORABLE",IF(AND(AA100=3,AB100=4),"ALTO",IF(AND(AA100=3,AB100=5),"ALTO",IF(AND(AA100=4,AB100=1),"MODERADO",IF(AND(AA100=4,AB100=2),"FAVORABLE",IF(AND(AA100=4,AB100=3),"FAVORABLE",IF(AND(AA100=4,AB100=4),"ALTO",IF(AND(AA100=4,AB100=5),"ALTO",IF(AND(AA100=5,AB100=1),"FAVORABLE",IF(AND(AA100=5,AB100=2),"FAVORABLE",IF(AND(AA100=5,AB100=3),"ALTO",IF(AND(AA100=5,AB100=4),"ALTO",IF(AND(AA100=5,AB100=5),"ALTO",""))))))))))))))))))))))))))</f>
        <v/>
      </c>
      <c r="AE100" s="741" t="n"/>
      <c r="AF100" s="742" t="n"/>
      <c r="AG100" s="741" t="n"/>
      <c r="AH100" s="742" t="n"/>
      <c r="AI100" s="800" t="n"/>
      <c r="AJ100" s="801" t="n"/>
      <c r="AK100" s="800" t="n"/>
      <c r="AL100" s="801" t="n"/>
      <c r="AM100" s="741" t="n"/>
      <c r="AN100" s="742" t="n"/>
      <c r="AO100" s="741" t="n"/>
      <c r="AP100" s="742" t="n"/>
      <c r="AQ100" s="732" t="n"/>
    </row>
    <row r="101">
      <c r="A101" s="735">
        <f>IF(AND(AA101=1,AB101=1),1,IF(AND(AA101=1,AB101=2),2,IF(AND(AA101=1,AB101=3),3,IF(AND(AA101=1,AB101=4),4,IF(AND(AA101=1,AB101=5),5,IF(AND(AA101=2,AB101=1),6,IF(AND(AA101=2,AB101=2),7,IF(AND(AA101=2,AB101=3),8,IF(AND(AA101=2,AB101=4),9,IF(AND(AA101=2,AB101=5),10,IF(AND(AA101=3,AB101=1),11,IF(AND(AA101=3,AB101=2),12,IF(AND(AA101=3,AB101=3),13,IF(AND(AA101=3,AB101=4),14,IF(AND(AA101=3,AB101=5),15,IF(AND(AA101=4,AB101=1),16,IF(AND(AA101=4,AB101=2),17,IF(AND(AA101=4,AB101=3),18,IF(AND(AA101=4,AB101=4),19,IF(AND(AA101=4,AB101=5),20,IF(AND(AA101=5,AB101=1),21,IF(AND(AA101=5,AB101=2),22,IF(AND(AA101=5,AB101=3),23,IF(AND(AA101=5,AB101=4),24,IF(AND(AA101=5,AB101=5),25,"")))))))))))))))))))))))))</f>
        <v/>
      </c>
      <c r="B101" s="735">
        <f>IF(A101="","",(COUNTIF($A$10:A101,A101))/100)</f>
        <v/>
      </c>
      <c r="C101" s="735">
        <f>IFERROR(A101+B101,"")</f>
        <v/>
      </c>
      <c r="D101" s="776" t="n">
        <v>92</v>
      </c>
      <c r="E101" s="779" t="n"/>
      <c r="F101" s="779" t="n"/>
      <c r="G101" s="779" t="n"/>
      <c r="H101" s="776" t="n"/>
      <c r="I101" s="776" t="n"/>
      <c r="J101" s="776">
        <f>IF(OR(H101="",I101=""),"",H101*I101)</f>
        <v/>
      </c>
      <c r="K101" s="778">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779" t="n"/>
      <c r="M101" s="779" t="n"/>
      <c r="N101" s="779" t="n"/>
      <c r="O101" s="779" t="n"/>
      <c r="P101" s="779" t="n"/>
      <c r="Q101" s="779" t="n"/>
      <c r="R101" s="779" t="n"/>
      <c r="S101" s="779" t="n"/>
      <c r="T101" s="779">
        <f>IFERROR(SUM(O101:S101),"")</f>
        <v/>
      </c>
      <c r="U101" s="779" t="n"/>
      <c r="V101" s="779" t="n"/>
      <c r="W101" s="779" t="n"/>
      <c r="X101" s="779" t="n"/>
      <c r="Y101" s="779" t="n"/>
      <c r="Z101" s="779" t="n"/>
      <c r="AA101" s="776">
        <f>IF(J101="","",IF(OR(N101="",N101="IMPACTO"),H101,IF(T101&lt;=50,H101,IF(AND(T101&lt;=75,H101&lt;5),H101+1,IF(AND(T101&lt;=75,H101=5),H101,IF(AND(T101&lt;=100,H101&lt;4),H101+2,IF(AND(T101&lt;=100,H101=4),H101+1,IF(AND(T101&lt;=100,H101=5),H101,""))))))))</f>
        <v/>
      </c>
      <c r="AB101" s="776">
        <f>IF(J101="","",IF(OR(N101="",N101="PROBABILIDAD"),I101,IF(T101&lt;=50,I101,IF(AND(T101&lt;=75,I101&lt;5),I101+1,IF(AND(T101&lt;=75,I101=5),I101,IF(AND(T101&lt;=100,I101&lt;4),I101+2,IF(AND(T101&lt;=100,I101=4),I101+1,IF(AND(T101&lt;=100,I101=5),I101,""))))))))</f>
        <v/>
      </c>
      <c r="AC101" s="776">
        <f>IF(OR(AA101="",AB101=""),"",AA101*AB101)</f>
        <v/>
      </c>
      <c r="AD101" s="778">
        <f>IF(AC101="","",IF(AND(AA101=1,AB101=1),"BAJO",IF(AND(AA101=1,AB101=2),"BAJO",IF(AND(AA101=1,AB101=3),"MODERADO",IF(AND(AA101=1,AB101=4),"FAVORABLE",IF(AND(AA101=1,AB101=5),"FAVORABLE",IF(AND(AA101=2,AB101=1),"BAJO",IF(AND(AA101=2,AB101=2),"BAJO",IF(AND(AA101=2,AB101=3),"MODERADO",IF(AND(AA101=2,AB101=4),"FAVORABLE",IF(AND(AA101=2,AB101=5),"ALTO",IF(AND(AA101=3,AB101=1),"BAJO",IF(AND(AA101=3,AB101=2),"MODERADO",IF(AND(AA101=3,AB101=3),"FAVORABLE",IF(AND(AA101=3,AB101=4),"ALTO",IF(AND(AA101=3,AB101=5),"ALTO",IF(AND(AA101=4,AB101=1),"MODERADO",IF(AND(AA101=4,AB101=2),"FAVORABLE",IF(AND(AA101=4,AB101=3),"FAVORABLE",IF(AND(AA101=4,AB101=4),"ALTO",IF(AND(AA101=4,AB101=5),"ALTO",IF(AND(AA101=5,AB101=1),"FAVORABLE",IF(AND(AA101=5,AB101=2),"FAVORABLE",IF(AND(AA101=5,AB101=3),"ALTO",IF(AND(AA101=5,AB101=4),"ALTO",IF(AND(AA101=5,AB101=5),"ALTO",""))))))))))))))))))))))))))</f>
        <v/>
      </c>
      <c r="AE101" s="741" t="n"/>
      <c r="AF101" s="742" t="n"/>
      <c r="AG101" s="741" t="n"/>
      <c r="AH101" s="742" t="n"/>
      <c r="AI101" s="800" t="n"/>
      <c r="AJ101" s="801" t="n"/>
      <c r="AK101" s="800" t="n"/>
      <c r="AL101" s="801" t="n"/>
      <c r="AM101" s="741" t="n"/>
      <c r="AN101" s="742" t="n"/>
      <c r="AO101" s="741" t="n"/>
      <c r="AP101" s="742" t="n"/>
      <c r="AQ101" s="732" t="n"/>
    </row>
    <row r="102">
      <c r="A102" s="735">
        <f>IF(AND(AA102=1,AB102=1),1,IF(AND(AA102=1,AB102=2),2,IF(AND(AA102=1,AB102=3),3,IF(AND(AA102=1,AB102=4),4,IF(AND(AA102=1,AB102=5),5,IF(AND(AA102=2,AB102=1),6,IF(AND(AA102=2,AB102=2),7,IF(AND(AA102=2,AB102=3),8,IF(AND(AA102=2,AB102=4),9,IF(AND(AA102=2,AB102=5),10,IF(AND(AA102=3,AB102=1),11,IF(AND(AA102=3,AB102=2),12,IF(AND(AA102=3,AB102=3),13,IF(AND(AA102=3,AB102=4),14,IF(AND(AA102=3,AB102=5),15,IF(AND(AA102=4,AB102=1),16,IF(AND(AA102=4,AB102=2),17,IF(AND(AA102=4,AB102=3),18,IF(AND(AA102=4,AB102=4),19,IF(AND(AA102=4,AB102=5),20,IF(AND(AA102=5,AB102=1),21,IF(AND(AA102=5,AB102=2),22,IF(AND(AA102=5,AB102=3),23,IF(AND(AA102=5,AB102=4),24,IF(AND(AA102=5,AB102=5),25,"")))))))))))))))))))))))))</f>
        <v/>
      </c>
      <c r="B102" s="735">
        <f>IF(A102="","",(COUNTIF($A$10:A102,A102))/100)</f>
        <v/>
      </c>
      <c r="C102" s="735">
        <f>IFERROR(A102+B102,"")</f>
        <v/>
      </c>
      <c r="D102" s="776" t="n">
        <v>93</v>
      </c>
      <c r="E102" s="779" t="n"/>
      <c r="F102" s="779" t="n"/>
      <c r="G102" s="779" t="n"/>
      <c r="H102" s="776" t="n"/>
      <c r="I102" s="776" t="n"/>
      <c r="J102" s="776">
        <f>IF(OR(H102="",I102=""),"",H102*I102)</f>
        <v/>
      </c>
      <c r="K102" s="778">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779" t="n"/>
      <c r="M102" s="779" t="n"/>
      <c r="N102" s="779" t="n"/>
      <c r="O102" s="779" t="n"/>
      <c r="P102" s="779" t="n"/>
      <c r="Q102" s="779" t="n"/>
      <c r="R102" s="779" t="n"/>
      <c r="S102" s="779" t="n"/>
      <c r="T102" s="779">
        <f>IFERROR(SUM(O102:S102),"")</f>
        <v/>
      </c>
      <c r="U102" s="779" t="n"/>
      <c r="V102" s="779" t="n"/>
      <c r="W102" s="779" t="n"/>
      <c r="X102" s="779" t="n"/>
      <c r="Y102" s="779" t="n"/>
      <c r="Z102" s="779" t="n"/>
      <c r="AA102" s="776">
        <f>IF(J102="","",IF(OR(N102="",N102="IMPACTO"),H102,IF(T102&lt;=50,H102,IF(AND(T102&lt;=75,H102&lt;5),H102+1,IF(AND(T102&lt;=75,H102=5),H102,IF(AND(T102&lt;=100,H102&lt;4),H102+2,IF(AND(T102&lt;=100,H102=4),H102+1,IF(AND(T102&lt;=100,H102=5),H102,""))))))))</f>
        <v/>
      </c>
      <c r="AB102" s="776">
        <f>IF(J102="","",IF(OR(N102="",N102="PROBABILIDAD"),I102,IF(T102&lt;=50,I102,IF(AND(T102&lt;=75,I102&lt;5),I102+1,IF(AND(T102&lt;=75,I102=5),I102,IF(AND(T102&lt;=100,I102&lt;4),I102+2,IF(AND(T102&lt;=100,I102=4),I102+1,IF(AND(T102&lt;=100,I102=5),I102,""))))))))</f>
        <v/>
      </c>
      <c r="AC102" s="776">
        <f>IF(OR(AA102="",AB102=""),"",AA102*AB102)</f>
        <v/>
      </c>
      <c r="AD102" s="778">
        <f>IF(AC102="","",IF(AND(AA102=1,AB102=1),"BAJO",IF(AND(AA102=1,AB102=2),"BAJO",IF(AND(AA102=1,AB102=3),"MODERADO",IF(AND(AA102=1,AB102=4),"FAVORABLE",IF(AND(AA102=1,AB102=5),"FAVORABLE",IF(AND(AA102=2,AB102=1),"BAJO",IF(AND(AA102=2,AB102=2),"BAJO",IF(AND(AA102=2,AB102=3),"MODERADO",IF(AND(AA102=2,AB102=4),"FAVORABLE",IF(AND(AA102=2,AB102=5),"ALTO",IF(AND(AA102=3,AB102=1),"BAJO",IF(AND(AA102=3,AB102=2),"MODERADO",IF(AND(AA102=3,AB102=3),"FAVORABLE",IF(AND(AA102=3,AB102=4),"ALTO",IF(AND(AA102=3,AB102=5),"ALTO",IF(AND(AA102=4,AB102=1),"MODERADO",IF(AND(AA102=4,AB102=2),"FAVORABLE",IF(AND(AA102=4,AB102=3),"FAVORABLE",IF(AND(AA102=4,AB102=4),"ALTO",IF(AND(AA102=4,AB102=5),"ALTO",IF(AND(AA102=5,AB102=1),"FAVORABLE",IF(AND(AA102=5,AB102=2),"FAVORABLE",IF(AND(AA102=5,AB102=3),"ALTO",IF(AND(AA102=5,AB102=4),"ALTO",IF(AND(AA102=5,AB102=5),"ALTO",""))))))))))))))))))))))))))</f>
        <v/>
      </c>
      <c r="AE102" s="741" t="n"/>
      <c r="AF102" s="742" t="n"/>
      <c r="AG102" s="741" t="n"/>
      <c r="AH102" s="742" t="n"/>
      <c r="AI102" s="800" t="n"/>
      <c r="AJ102" s="801" t="n"/>
      <c r="AK102" s="800" t="n"/>
      <c r="AL102" s="801" t="n"/>
      <c r="AM102" s="741" t="n"/>
      <c r="AN102" s="742" t="n"/>
      <c r="AO102" s="741" t="n"/>
      <c r="AP102" s="742" t="n"/>
      <c r="AQ102" s="732" t="n"/>
    </row>
    <row r="103">
      <c r="A103" s="735">
        <f>IF(AND(AA103=1,AB103=1),1,IF(AND(AA103=1,AB103=2),2,IF(AND(AA103=1,AB103=3),3,IF(AND(AA103=1,AB103=4),4,IF(AND(AA103=1,AB103=5),5,IF(AND(AA103=2,AB103=1),6,IF(AND(AA103=2,AB103=2),7,IF(AND(AA103=2,AB103=3),8,IF(AND(AA103=2,AB103=4),9,IF(AND(AA103=2,AB103=5),10,IF(AND(AA103=3,AB103=1),11,IF(AND(AA103=3,AB103=2),12,IF(AND(AA103=3,AB103=3),13,IF(AND(AA103=3,AB103=4),14,IF(AND(AA103=3,AB103=5),15,IF(AND(AA103=4,AB103=1),16,IF(AND(AA103=4,AB103=2),17,IF(AND(AA103=4,AB103=3),18,IF(AND(AA103=4,AB103=4),19,IF(AND(AA103=4,AB103=5),20,IF(AND(AA103=5,AB103=1),21,IF(AND(AA103=5,AB103=2),22,IF(AND(AA103=5,AB103=3),23,IF(AND(AA103=5,AB103=4),24,IF(AND(AA103=5,AB103=5),25,"")))))))))))))))))))))))))</f>
        <v/>
      </c>
      <c r="B103" s="735">
        <f>IF(A103="","",(COUNTIF($A$10:A103,A103))/100)</f>
        <v/>
      </c>
      <c r="C103" s="735">
        <f>IFERROR(A103+B103,"")</f>
        <v/>
      </c>
      <c r="D103" s="776" t="n">
        <v>94</v>
      </c>
      <c r="E103" s="779" t="n"/>
      <c r="F103" s="779" t="n"/>
      <c r="G103" s="779" t="n"/>
      <c r="H103" s="776" t="n"/>
      <c r="I103" s="776" t="n"/>
      <c r="J103" s="776">
        <f>IF(OR(H103="",I103=""),"",H103*I103)</f>
        <v/>
      </c>
      <c r="K103" s="778">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779" t="n"/>
      <c r="M103" s="779" t="n"/>
      <c r="N103" s="779" t="n"/>
      <c r="O103" s="779" t="n"/>
      <c r="P103" s="779" t="n"/>
      <c r="Q103" s="779" t="n"/>
      <c r="R103" s="779" t="n"/>
      <c r="S103" s="779" t="n"/>
      <c r="T103" s="779">
        <f>IFERROR(SUM(O103:S103),"")</f>
        <v/>
      </c>
      <c r="U103" s="779" t="n"/>
      <c r="V103" s="779" t="n"/>
      <c r="W103" s="779" t="n"/>
      <c r="X103" s="779" t="n"/>
      <c r="Y103" s="779" t="n"/>
      <c r="Z103" s="779" t="n"/>
      <c r="AA103" s="776">
        <f>IF(J103="","",IF(OR(N103="",N103="IMPACTO"),H103,IF(T103&lt;=50,H103,IF(AND(T103&lt;=75,H103&lt;5),H103+1,IF(AND(T103&lt;=75,H103=5),H103,IF(AND(T103&lt;=100,H103&lt;4),H103+2,IF(AND(T103&lt;=100,H103=4),H103+1,IF(AND(T103&lt;=100,H103=5),H103,""))))))))</f>
        <v/>
      </c>
      <c r="AB103" s="776">
        <f>IF(J103="","",IF(OR(N103="",N103="PROBABILIDAD"),I103,IF(T103&lt;=50,I103,IF(AND(T103&lt;=75,I103&lt;5),I103+1,IF(AND(T103&lt;=75,I103=5),I103,IF(AND(T103&lt;=100,I103&lt;4),I103+2,IF(AND(T103&lt;=100,I103=4),I103+1,IF(AND(T103&lt;=100,I103=5),I103,""))))))))</f>
        <v/>
      </c>
      <c r="AC103" s="776">
        <f>IF(OR(AA103="",AB103=""),"",AA103*AB103)</f>
        <v/>
      </c>
      <c r="AD103" s="778">
        <f>IF(AC103="","",IF(AND(AA103=1,AB103=1),"BAJO",IF(AND(AA103=1,AB103=2),"BAJO",IF(AND(AA103=1,AB103=3),"MODERADO",IF(AND(AA103=1,AB103=4),"FAVORABLE",IF(AND(AA103=1,AB103=5),"FAVORABLE",IF(AND(AA103=2,AB103=1),"BAJO",IF(AND(AA103=2,AB103=2),"BAJO",IF(AND(AA103=2,AB103=3),"MODERADO",IF(AND(AA103=2,AB103=4),"FAVORABLE",IF(AND(AA103=2,AB103=5),"ALTO",IF(AND(AA103=3,AB103=1),"BAJO",IF(AND(AA103=3,AB103=2),"MODERADO",IF(AND(AA103=3,AB103=3),"FAVORABLE",IF(AND(AA103=3,AB103=4),"ALTO",IF(AND(AA103=3,AB103=5),"ALTO",IF(AND(AA103=4,AB103=1),"MODERADO",IF(AND(AA103=4,AB103=2),"FAVORABLE",IF(AND(AA103=4,AB103=3),"FAVORABLE",IF(AND(AA103=4,AB103=4),"ALTO",IF(AND(AA103=4,AB103=5),"ALTO",IF(AND(AA103=5,AB103=1),"FAVORABLE",IF(AND(AA103=5,AB103=2),"FAVORABLE",IF(AND(AA103=5,AB103=3),"ALTO",IF(AND(AA103=5,AB103=4),"ALTO",IF(AND(AA103=5,AB103=5),"ALTO",""))))))))))))))))))))))))))</f>
        <v/>
      </c>
      <c r="AE103" s="741" t="n"/>
      <c r="AF103" s="742" t="n"/>
      <c r="AG103" s="741" t="n"/>
      <c r="AH103" s="742" t="n"/>
      <c r="AI103" s="800" t="n"/>
      <c r="AJ103" s="801" t="n"/>
      <c r="AK103" s="800" t="n"/>
      <c r="AL103" s="801" t="n"/>
      <c r="AM103" s="741" t="n"/>
      <c r="AN103" s="742" t="n"/>
      <c r="AO103" s="741" t="n"/>
      <c r="AP103" s="742" t="n"/>
      <c r="AQ103" s="732" t="n"/>
    </row>
    <row r="104">
      <c r="A104" s="735">
        <f>IF(AND(AA104=1,AB104=1),1,IF(AND(AA104=1,AB104=2),2,IF(AND(AA104=1,AB104=3),3,IF(AND(AA104=1,AB104=4),4,IF(AND(AA104=1,AB104=5),5,IF(AND(AA104=2,AB104=1),6,IF(AND(AA104=2,AB104=2),7,IF(AND(AA104=2,AB104=3),8,IF(AND(AA104=2,AB104=4),9,IF(AND(AA104=2,AB104=5),10,IF(AND(AA104=3,AB104=1),11,IF(AND(AA104=3,AB104=2),12,IF(AND(AA104=3,AB104=3),13,IF(AND(AA104=3,AB104=4),14,IF(AND(AA104=3,AB104=5),15,IF(AND(AA104=4,AB104=1),16,IF(AND(AA104=4,AB104=2),17,IF(AND(AA104=4,AB104=3),18,IF(AND(AA104=4,AB104=4),19,IF(AND(AA104=4,AB104=5),20,IF(AND(AA104=5,AB104=1),21,IF(AND(AA104=5,AB104=2),22,IF(AND(AA104=5,AB104=3),23,IF(AND(AA104=5,AB104=4),24,IF(AND(AA104=5,AB104=5),25,"")))))))))))))))))))))))))</f>
        <v/>
      </c>
      <c r="B104" s="735">
        <f>IF(A104="","",(COUNTIF($A$10:A104,A104))/100)</f>
        <v/>
      </c>
      <c r="C104" s="735">
        <f>IFERROR(A104+B104,"")</f>
        <v/>
      </c>
      <c r="D104" s="776" t="n">
        <v>95</v>
      </c>
      <c r="E104" s="779" t="n"/>
      <c r="F104" s="779" t="n"/>
      <c r="G104" s="779" t="n"/>
      <c r="H104" s="776" t="n"/>
      <c r="I104" s="776" t="n"/>
      <c r="J104" s="776">
        <f>IF(OR(H104="",I104=""),"",H104*I104)</f>
        <v/>
      </c>
      <c r="K104" s="778">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779" t="n"/>
      <c r="M104" s="779" t="n"/>
      <c r="N104" s="779" t="n"/>
      <c r="O104" s="779" t="n"/>
      <c r="P104" s="779" t="n"/>
      <c r="Q104" s="779" t="n"/>
      <c r="R104" s="779" t="n"/>
      <c r="S104" s="779" t="n"/>
      <c r="T104" s="779">
        <f>IFERROR(SUM(O104:S104),"")</f>
        <v/>
      </c>
      <c r="U104" s="779" t="n"/>
      <c r="V104" s="779" t="n"/>
      <c r="W104" s="779" t="n"/>
      <c r="X104" s="779" t="n"/>
      <c r="Y104" s="779" t="n"/>
      <c r="Z104" s="779" t="n"/>
      <c r="AA104" s="776">
        <f>IF(J104="","",IF(OR(N104="",N104="IMPACTO"),H104,IF(T104&lt;=50,H104,IF(AND(T104&lt;=75,H104&lt;5),H104+1,IF(AND(T104&lt;=75,H104=5),H104,IF(AND(T104&lt;=100,H104&lt;4),H104+2,IF(AND(T104&lt;=100,H104=4),H104+1,IF(AND(T104&lt;=100,H104=5),H104,""))))))))</f>
        <v/>
      </c>
      <c r="AB104" s="776">
        <f>IF(J104="","",IF(OR(N104="",N104="PROBABILIDAD"),I104,IF(T104&lt;=50,I104,IF(AND(T104&lt;=75,I104&lt;5),I104+1,IF(AND(T104&lt;=75,I104=5),I104,IF(AND(T104&lt;=100,I104&lt;4),I104+2,IF(AND(T104&lt;=100,I104=4),I104+1,IF(AND(T104&lt;=100,I104=5),I104,""))))))))</f>
        <v/>
      </c>
      <c r="AC104" s="776">
        <f>IF(OR(AA104="",AB104=""),"",AA104*AB104)</f>
        <v/>
      </c>
      <c r="AD104" s="778">
        <f>IF(AC104="","",IF(AND(AA104=1,AB104=1),"BAJO",IF(AND(AA104=1,AB104=2),"BAJO",IF(AND(AA104=1,AB104=3),"MODERADO",IF(AND(AA104=1,AB104=4),"FAVORABLE",IF(AND(AA104=1,AB104=5),"FAVORABLE",IF(AND(AA104=2,AB104=1),"BAJO",IF(AND(AA104=2,AB104=2),"BAJO",IF(AND(AA104=2,AB104=3),"MODERADO",IF(AND(AA104=2,AB104=4),"FAVORABLE",IF(AND(AA104=2,AB104=5),"ALTO",IF(AND(AA104=3,AB104=1),"BAJO",IF(AND(AA104=3,AB104=2),"MODERADO",IF(AND(AA104=3,AB104=3),"FAVORABLE",IF(AND(AA104=3,AB104=4),"ALTO",IF(AND(AA104=3,AB104=5),"ALTO",IF(AND(AA104=4,AB104=1),"MODERADO",IF(AND(AA104=4,AB104=2),"FAVORABLE",IF(AND(AA104=4,AB104=3),"FAVORABLE",IF(AND(AA104=4,AB104=4),"ALTO",IF(AND(AA104=4,AB104=5),"ALTO",IF(AND(AA104=5,AB104=1),"FAVORABLE",IF(AND(AA104=5,AB104=2),"FAVORABLE",IF(AND(AA104=5,AB104=3),"ALTO",IF(AND(AA104=5,AB104=4),"ALTO",IF(AND(AA104=5,AB104=5),"ALTO",""))))))))))))))))))))))))))</f>
        <v/>
      </c>
      <c r="AE104" s="741" t="n"/>
      <c r="AF104" s="742" t="n"/>
      <c r="AG104" s="741" t="n"/>
      <c r="AH104" s="742" t="n"/>
      <c r="AI104" s="800" t="n"/>
      <c r="AJ104" s="801" t="n"/>
      <c r="AK104" s="800" t="n"/>
      <c r="AL104" s="801" t="n"/>
      <c r="AM104" s="741" t="n"/>
      <c r="AN104" s="742" t="n"/>
      <c r="AO104" s="741" t="n"/>
      <c r="AP104" s="742" t="n"/>
      <c r="AQ104" s="732" t="n"/>
    </row>
    <row r="105">
      <c r="A105" s="735">
        <f>IF(AND(AA105=1,AB105=1),1,IF(AND(AA105=1,AB105=2),2,IF(AND(AA105=1,AB105=3),3,IF(AND(AA105=1,AB105=4),4,IF(AND(AA105=1,AB105=5),5,IF(AND(AA105=2,AB105=1),6,IF(AND(AA105=2,AB105=2),7,IF(AND(AA105=2,AB105=3),8,IF(AND(AA105=2,AB105=4),9,IF(AND(AA105=2,AB105=5),10,IF(AND(AA105=3,AB105=1),11,IF(AND(AA105=3,AB105=2),12,IF(AND(AA105=3,AB105=3),13,IF(AND(AA105=3,AB105=4),14,IF(AND(AA105=3,AB105=5),15,IF(AND(AA105=4,AB105=1),16,IF(AND(AA105=4,AB105=2),17,IF(AND(AA105=4,AB105=3),18,IF(AND(AA105=4,AB105=4),19,IF(AND(AA105=4,AB105=5),20,IF(AND(AA105=5,AB105=1),21,IF(AND(AA105=5,AB105=2),22,IF(AND(AA105=5,AB105=3),23,IF(AND(AA105=5,AB105=4),24,IF(AND(AA105=5,AB105=5),25,"")))))))))))))))))))))))))</f>
        <v/>
      </c>
      <c r="B105" s="735">
        <f>IF(A105="","",(COUNTIF($A$10:A105,A105))/100)</f>
        <v/>
      </c>
      <c r="C105" s="735">
        <f>IFERROR(A105+B105,"")</f>
        <v/>
      </c>
      <c r="D105" s="776" t="n">
        <v>96</v>
      </c>
      <c r="E105" s="779" t="n"/>
      <c r="F105" s="779" t="n"/>
      <c r="G105" s="779" t="n"/>
      <c r="H105" s="776" t="n"/>
      <c r="I105" s="776" t="n"/>
      <c r="J105" s="776">
        <f>IF(OR(H105="",I105=""),"",H105*I105)</f>
        <v/>
      </c>
      <c r="K105" s="778">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779" t="n"/>
      <c r="M105" s="779" t="n"/>
      <c r="N105" s="779" t="n"/>
      <c r="O105" s="779" t="n"/>
      <c r="P105" s="779" t="n"/>
      <c r="Q105" s="779" t="n"/>
      <c r="R105" s="779" t="n"/>
      <c r="S105" s="779" t="n"/>
      <c r="T105" s="779">
        <f>IFERROR(SUM(O105:S105),"")</f>
        <v/>
      </c>
      <c r="U105" s="779" t="n"/>
      <c r="V105" s="779" t="n"/>
      <c r="W105" s="779" t="n"/>
      <c r="X105" s="779" t="n"/>
      <c r="Y105" s="779" t="n"/>
      <c r="Z105" s="779" t="n"/>
      <c r="AA105" s="776">
        <f>IF(J105="","",IF(OR(N105="",N105="IMPACTO"),H105,IF(T105&lt;=50,H105,IF(AND(T105&lt;=75,H105&lt;5),H105+1,IF(AND(T105&lt;=75,H105=5),H105,IF(AND(T105&lt;=100,H105&lt;4),H105+2,IF(AND(T105&lt;=100,H105=4),H105+1,IF(AND(T105&lt;=100,H105=5),H105,""))))))))</f>
        <v/>
      </c>
      <c r="AB105" s="776">
        <f>IF(J105="","",IF(OR(N105="",N105="PROBABILIDAD"),I105,IF(T105&lt;=50,I105,IF(AND(T105&lt;=75,I105&lt;5),I105+1,IF(AND(T105&lt;=75,I105=5),I105,IF(AND(T105&lt;=100,I105&lt;4),I105+2,IF(AND(T105&lt;=100,I105=4),I105+1,IF(AND(T105&lt;=100,I105=5),I105,""))))))))</f>
        <v/>
      </c>
      <c r="AC105" s="776">
        <f>IF(OR(AA105="",AB105=""),"",AA105*AB105)</f>
        <v/>
      </c>
      <c r="AD105" s="778">
        <f>IF(AC105="","",IF(AND(AA105=1,AB105=1),"BAJO",IF(AND(AA105=1,AB105=2),"BAJO",IF(AND(AA105=1,AB105=3),"MODERADO",IF(AND(AA105=1,AB105=4),"FAVORABLE",IF(AND(AA105=1,AB105=5),"FAVORABLE",IF(AND(AA105=2,AB105=1),"BAJO",IF(AND(AA105=2,AB105=2),"BAJO",IF(AND(AA105=2,AB105=3),"MODERADO",IF(AND(AA105=2,AB105=4),"FAVORABLE",IF(AND(AA105=2,AB105=5),"ALTO",IF(AND(AA105=3,AB105=1),"BAJO",IF(AND(AA105=3,AB105=2),"MODERADO",IF(AND(AA105=3,AB105=3),"FAVORABLE",IF(AND(AA105=3,AB105=4),"ALTO",IF(AND(AA105=3,AB105=5),"ALTO",IF(AND(AA105=4,AB105=1),"MODERADO",IF(AND(AA105=4,AB105=2),"FAVORABLE",IF(AND(AA105=4,AB105=3),"FAVORABLE",IF(AND(AA105=4,AB105=4),"ALTO",IF(AND(AA105=4,AB105=5),"ALTO",IF(AND(AA105=5,AB105=1),"FAVORABLE",IF(AND(AA105=5,AB105=2),"FAVORABLE",IF(AND(AA105=5,AB105=3),"ALTO",IF(AND(AA105=5,AB105=4),"ALTO",IF(AND(AA105=5,AB105=5),"ALTO",""))))))))))))))))))))))))))</f>
        <v/>
      </c>
      <c r="AE105" s="741" t="n"/>
      <c r="AF105" s="742" t="n"/>
      <c r="AG105" s="741" t="n"/>
      <c r="AH105" s="742" t="n"/>
      <c r="AI105" s="800" t="n"/>
      <c r="AJ105" s="801" t="n"/>
      <c r="AK105" s="800" t="n"/>
      <c r="AL105" s="801" t="n"/>
      <c r="AM105" s="741" t="n"/>
      <c r="AN105" s="742" t="n"/>
      <c r="AO105" s="741" t="n"/>
      <c r="AP105" s="742" t="n"/>
      <c r="AQ105" s="732" t="n"/>
    </row>
    <row r="106">
      <c r="A106" s="735">
        <f>IF(AND(AA106=1,AB106=1),1,IF(AND(AA106=1,AB106=2),2,IF(AND(AA106=1,AB106=3),3,IF(AND(AA106=1,AB106=4),4,IF(AND(AA106=1,AB106=5),5,IF(AND(AA106=2,AB106=1),6,IF(AND(AA106=2,AB106=2),7,IF(AND(AA106=2,AB106=3),8,IF(AND(AA106=2,AB106=4),9,IF(AND(AA106=2,AB106=5),10,IF(AND(AA106=3,AB106=1),11,IF(AND(AA106=3,AB106=2),12,IF(AND(AA106=3,AB106=3),13,IF(AND(AA106=3,AB106=4),14,IF(AND(AA106=3,AB106=5),15,IF(AND(AA106=4,AB106=1),16,IF(AND(AA106=4,AB106=2),17,IF(AND(AA106=4,AB106=3),18,IF(AND(AA106=4,AB106=4),19,IF(AND(AA106=4,AB106=5),20,IF(AND(AA106=5,AB106=1),21,IF(AND(AA106=5,AB106=2),22,IF(AND(AA106=5,AB106=3),23,IF(AND(AA106=5,AB106=4),24,IF(AND(AA106=5,AB106=5),25,"")))))))))))))))))))))))))</f>
        <v/>
      </c>
      <c r="B106" s="735">
        <f>IF(A106="","",(COUNTIF($A$10:A106,A106))/100)</f>
        <v/>
      </c>
      <c r="C106" s="735">
        <f>IFERROR(A106+B106,"")</f>
        <v/>
      </c>
      <c r="D106" s="776" t="n">
        <v>97</v>
      </c>
      <c r="E106" s="779" t="n"/>
      <c r="F106" s="779" t="n"/>
      <c r="G106" s="779" t="n"/>
      <c r="H106" s="776" t="n"/>
      <c r="I106" s="776" t="n"/>
      <c r="J106" s="776">
        <f>IF(OR(H106="",I106=""),"",H106*I106)</f>
        <v/>
      </c>
      <c r="K106" s="778">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779" t="n"/>
      <c r="M106" s="779" t="n"/>
      <c r="N106" s="779" t="n"/>
      <c r="O106" s="779" t="n"/>
      <c r="P106" s="779" t="n"/>
      <c r="Q106" s="779" t="n"/>
      <c r="R106" s="779" t="n"/>
      <c r="S106" s="779" t="n"/>
      <c r="T106" s="779">
        <f>IFERROR(SUM(O106:S106),"")</f>
        <v/>
      </c>
      <c r="U106" s="779" t="n"/>
      <c r="V106" s="779" t="n"/>
      <c r="W106" s="779" t="n"/>
      <c r="X106" s="779" t="n"/>
      <c r="Y106" s="779" t="n"/>
      <c r="Z106" s="779" t="n"/>
      <c r="AA106" s="776">
        <f>IF(J106="","",IF(OR(N106="",N106="IMPACTO"),H106,IF(T106&lt;=50,H106,IF(AND(T106&lt;=75,H106&lt;5),H106+1,IF(AND(T106&lt;=75,H106=5),H106,IF(AND(T106&lt;=100,H106&lt;4),H106+2,IF(AND(T106&lt;=100,H106=4),H106+1,IF(AND(T106&lt;=100,H106=5),H106,""))))))))</f>
        <v/>
      </c>
      <c r="AB106" s="776">
        <f>IF(J106="","",IF(OR(N106="",N106="PROBABILIDAD"),I106,IF(T106&lt;=50,I106,IF(AND(T106&lt;=75,I106&lt;5),I106+1,IF(AND(T106&lt;=75,I106=5),I106,IF(AND(T106&lt;=100,I106&lt;4),I106+2,IF(AND(T106&lt;=100,I106=4),I106+1,IF(AND(T106&lt;=100,I106=5),I106,""))))))))</f>
        <v/>
      </c>
      <c r="AC106" s="776">
        <f>IF(OR(AA106="",AB106=""),"",AA106*AB106)</f>
        <v/>
      </c>
      <c r="AD106" s="778">
        <f>IF(AC106="","",IF(AND(AA106=1,AB106=1),"BAJO",IF(AND(AA106=1,AB106=2),"BAJO",IF(AND(AA106=1,AB106=3),"MODERADO",IF(AND(AA106=1,AB106=4),"FAVORABLE",IF(AND(AA106=1,AB106=5),"FAVORABLE",IF(AND(AA106=2,AB106=1),"BAJO",IF(AND(AA106=2,AB106=2),"BAJO",IF(AND(AA106=2,AB106=3),"MODERADO",IF(AND(AA106=2,AB106=4),"FAVORABLE",IF(AND(AA106=2,AB106=5),"ALTO",IF(AND(AA106=3,AB106=1),"BAJO",IF(AND(AA106=3,AB106=2),"MODERADO",IF(AND(AA106=3,AB106=3),"FAVORABLE",IF(AND(AA106=3,AB106=4),"ALTO",IF(AND(AA106=3,AB106=5),"ALTO",IF(AND(AA106=4,AB106=1),"MODERADO",IF(AND(AA106=4,AB106=2),"FAVORABLE",IF(AND(AA106=4,AB106=3),"FAVORABLE",IF(AND(AA106=4,AB106=4),"ALTO",IF(AND(AA106=4,AB106=5),"ALTO",IF(AND(AA106=5,AB106=1),"FAVORABLE",IF(AND(AA106=5,AB106=2),"FAVORABLE",IF(AND(AA106=5,AB106=3),"ALTO",IF(AND(AA106=5,AB106=4),"ALTO",IF(AND(AA106=5,AB106=5),"ALTO",""))))))))))))))))))))))))))</f>
        <v/>
      </c>
      <c r="AE106" s="741" t="n"/>
      <c r="AF106" s="742" t="n"/>
      <c r="AG106" s="741" t="n"/>
      <c r="AH106" s="742" t="n"/>
      <c r="AI106" s="800" t="n"/>
      <c r="AJ106" s="801" t="n"/>
      <c r="AK106" s="800" t="n"/>
      <c r="AL106" s="801" t="n"/>
      <c r="AM106" s="741" t="n"/>
      <c r="AN106" s="742" t="n"/>
      <c r="AO106" s="741" t="n"/>
      <c r="AP106" s="742" t="n"/>
      <c r="AQ106" s="732" t="n"/>
    </row>
    <row r="107">
      <c r="A107" s="735">
        <f>IF(AND(AA107=1,AB107=1),1,IF(AND(AA107=1,AB107=2),2,IF(AND(AA107=1,AB107=3),3,IF(AND(AA107=1,AB107=4),4,IF(AND(AA107=1,AB107=5),5,IF(AND(AA107=2,AB107=1),6,IF(AND(AA107=2,AB107=2),7,IF(AND(AA107=2,AB107=3),8,IF(AND(AA107=2,AB107=4),9,IF(AND(AA107=2,AB107=5),10,IF(AND(AA107=3,AB107=1),11,IF(AND(AA107=3,AB107=2),12,IF(AND(AA107=3,AB107=3),13,IF(AND(AA107=3,AB107=4),14,IF(AND(AA107=3,AB107=5),15,IF(AND(AA107=4,AB107=1),16,IF(AND(AA107=4,AB107=2),17,IF(AND(AA107=4,AB107=3),18,IF(AND(AA107=4,AB107=4),19,IF(AND(AA107=4,AB107=5),20,IF(AND(AA107=5,AB107=1),21,IF(AND(AA107=5,AB107=2),22,IF(AND(AA107=5,AB107=3),23,IF(AND(AA107=5,AB107=4),24,IF(AND(AA107=5,AB107=5),25,"")))))))))))))))))))))))))</f>
        <v/>
      </c>
      <c r="B107" s="735">
        <f>IF(A107="","",(COUNTIF($A$10:A107,A107))/100)</f>
        <v/>
      </c>
      <c r="C107" s="735">
        <f>IFERROR(A107+B107,"")</f>
        <v/>
      </c>
      <c r="D107" s="776" t="n">
        <v>98</v>
      </c>
      <c r="E107" s="779" t="n"/>
      <c r="F107" s="779" t="n"/>
      <c r="G107" s="779" t="n"/>
      <c r="H107" s="776" t="n"/>
      <c r="I107" s="776" t="n"/>
      <c r="J107" s="776">
        <f>IF(OR(H107="",I107=""),"",H107*I107)</f>
        <v/>
      </c>
      <c r="K107" s="778">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779" t="n"/>
      <c r="M107" s="779" t="n"/>
      <c r="N107" s="779" t="n"/>
      <c r="O107" s="779" t="n"/>
      <c r="P107" s="779" t="n"/>
      <c r="Q107" s="779" t="n"/>
      <c r="R107" s="779" t="n"/>
      <c r="S107" s="779" t="n"/>
      <c r="T107" s="779">
        <f>IFERROR(SUM(O107:S107),"")</f>
        <v/>
      </c>
      <c r="U107" s="779" t="n"/>
      <c r="V107" s="779" t="n"/>
      <c r="W107" s="779" t="n"/>
      <c r="X107" s="779" t="n"/>
      <c r="Y107" s="779" t="n"/>
      <c r="Z107" s="779" t="n"/>
      <c r="AA107" s="776">
        <f>IF(J107="","",IF(OR(N107="",N107="IMPACTO"),H107,IF(T107&lt;=50,H107,IF(AND(T107&lt;=75,H107&lt;5),H107+1,IF(AND(T107&lt;=75,H107=5),H107,IF(AND(T107&lt;=100,H107&lt;4),H107+2,IF(AND(T107&lt;=100,H107=4),H107+1,IF(AND(T107&lt;=100,H107=5),H107,""))))))))</f>
        <v/>
      </c>
      <c r="AB107" s="776">
        <f>IF(J107="","",IF(OR(N107="",N107="PROBABILIDAD"),I107,IF(T107&lt;=50,I107,IF(AND(T107&lt;=75,I107&lt;5),I107+1,IF(AND(T107&lt;=75,I107=5),I107,IF(AND(T107&lt;=100,I107&lt;4),I107+2,IF(AND(T107&lt;=100,I107=4),I107+1,IF(AND(T107&lt;=100,I107=5),I107,""))))))))</f>
        <v/>
      </c>
      <c r="AC107" s="776">
        <f>IF(OR(AA107="",AB107=""),"",AA107*AB107)</f>
        <v/>
      </c>
      <c r="AD107" s="778">
        <f>IF(AC107="","",IF(AND(AA107=1,AB107=1),"BAJO",IF(AND(AA107=1,AB107=2),"BAJO",IF(AND(AA107=1,AB107=3),"MODERADO",IF(AND(AA107=1,AB107=4),"FAVORABLE",IF(AND(AA107=1,AB107=5),"FAVORABLE",IF(AND(AA107=2,AB107=1),"BAJO",IF(AND(AA107=2,AB107=2),"BAJO",IF(AND(AA107=2,AB107=3),"MODERADO",IF(AND(AA107=2,AB107=4),"FAVORABLE",IF(AND(AA107=2,AB107=5),"ALTO",IF(AND(AA107=3,AB107=1),"BAJO",IF(AND(AA107=3,AB107=2),"MODERADO",IF(AND(AA107=3,AB107=3),"FAVORABLE",IF(AND(AA107=3,AB107=4),"ALTO",IF(AND(AA107=3,AB107=5),"ALTO",IF(AND(AA107=4,AB107=1),"MODERADO",IF(AND(AA107=4,AB107=2),"FAVORABLE",IF(AND(AA107=4,AB107=3),"FAVORABLE",IF(AND(AA107=4,AB107=4),"ALTO",IF(AND(AA107=4,AB107=5),"ALTO",IF(AND(AA107=5,AB107=1),"FAVORABLE",IF(AND(AA107=5,AB107=2),"FAVORABLE",IF(AND(AA107=5,AB107=3),"ALTO",IF(AND(AA107=5,AB107=4),"ALTO",IF(AND(AA107=5,AB107=5),"ALTO",""))))))))))))))))))))))))))</f>
        <v/>
      </c>
      <c r="AE107" s="741" t="n"/>
      <c r="AF107" s="742" t="n"/>
      <c r="AG107" s="741" t="n"/>
      <c r="AH107" s="742" t="n"/>
      <c r="AI107" s="800" t="n"/>
      <c r="AJ107" s="801" t="n"/>
      <c r="AK107" s="800" t="n"/>
      <c r="AL107" s="801" t="n"/>
      <c r="AM107" s="741" t="n"/>
      <c r="AN107" s="742" t="n"/>
      <c r="AO107" s="741" t="n"/>
      <c r="AP107" s="742" t="n"/>
      <c r="AQ107" s="732" t="n"/>
    </row>
    <row r="108">
      <c r="A108" s="735">
        <f>IF(AND(AA108=1,AB108=1),1,IF(AND(AA108=1,AB108=2),2,IF(AND(AA108=1,AB108=3),3,IF(AND(AA108=1,AB108=4),4,IF(AND(AA108=1,AB108=5),5,IF(AND(AA108=2,AB108=1),6,IF(AND(AA108=2,AB108=2),7,IF(AND(AA108=2,AB108=3),8,IF(AND(AA108=2,AB108=4),9,IF(AND(AA108=2,AB108=5),10,IF(AND(AA108=3,AB108=1),11,IF(AND(AA108=3,AB108=2),12,IF(AND(AA108=3,AB108=3),13,IF(AND(AA108=3,AB108=4),14,IF(AND(AA108=3,AB108=5),15,IF(AND(AA108=4,AB108=1),16,IF(AND(AA108=4,AB108=2),17,IF(AND(AA108=4,AB108=3),18,IF(AND(AA108=4,AB108=4),19,IF(AND(AA108=4,AB108=5),20,IF(AND(AA108=5,AB108=1),21,IF(AND(AA108=5,AB108=2),22,IF(AND(AA108=5,AB108=3),23,IF(AND(AA108=5,AB108=4),24,IF(AND(AA108=5,AB108=5),25,"")))))))))))))))))))))))))</f>
        <v/>
      </c>
      <c r="B108" s="735">
        <f>IF(A108="","",(COUNTIF($A$10:A108,A108))/100)</f>
        <v/>
      </c>
      <c r="C108" s="735">
        <f>IFERROR(A108+B108,"")</f>
        <v/>
      </c>
      <c r="D108" s="776" t="n">
        <v>99</v>
      </c>
      <c r="E108" s="779" t="n"/>
      <c r="F108" s="779" t="n"/>
      <c r="G108" s="779" t="n"/>
      <c r="H108" s="776" t="n"/>
      <c r="I108" s="776" t="n"/>
      <c r="J108" s="776">
        <f>IF(OR(H108="",I108=""),"",H108*I108)</f>
        <v/>
      </c>
      <c r="K108" s="778">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779" t="n"/>
      <c r="M108" s="779" t="n"/>
      <c r="N108" s="779" t="n"/>
      <c r="O108" s="779" t="n"/>
      <c r="P108" s="779" t="n"/>
      <c r="Q108" s="779" t="n"/>
      <c r="R108" s="779" t="n"/>
      <c r="S108" s="779" t="n"/>
      <c r="T108" s="779">
        <f>IFERROR(SUM(O108:S108),"")</f>
        <v/>
      </c>
      <c r="U108" s="779" t="n"/>
      <c r="V108" s="779" t="n"/>
      <c r="W108" s="779" t="n"/>
      <c r="X108" s="779" t="n"/>
      <c r="Y108" s="779" t="n"/>
      <c r="Z108" s="779" t="n"/>
      <c r="AA108" s="776">
        <f>IF(J108="","",IF(OR(N108="",N108="IMPACTO"),H108,IF(T108&lt;=50,H108,IF(AND(T108&lt;=75,H108&lt;5),H108+1,IF(AND(T108&lt;=75,H108=5),H108,IF(AND(T108&lt;=100,H108&lt;4),H108+2,IF(AND(T108&lt;=100,H108=4),H108+1,IF(AND(T108&lt;=100,H108=5),H108,""))))))))</f>
        <v/>
      </c>
      <c r="AB108" s="776">
        <f>IF(J108="","",IF(OR(N108="",N108="PROBABILIDAD"),I108,IF(T108&lt;=50,I108,IF(AND(T108&lt;=75,I108&lt;5),I108+1,IF(AND(T108&lt;=75,I108=5),I108,IF(AND(T108&lt;=100,I108&lt;4),I108+2,IF(AND(T108&lt;=100,I108=4),I108+1,IF(AND(T108&lt;=100,I108=5),I108,""))))))))</f>
        <v/>
      </c>
      <c r="AC108" s="776">
        <f>IF(OR(AA108="",AB108=""),"",AA108*AB108)</f>
        <v/>
      </c>
      <c r="AD108" s="778">
        <f>IF(AC108="","",IF(AND(AA108=1,AB108=1),"BAJO",IF(AND(AA108=1,AB108=2),"BAJO",IF(AND(AA108=1,AB108=3),"MODERADO",IF(AND(AA108=1,AB108=4),"FAVORABLE",IF(AND(AA108=1,AB108=5),"FAVORABLE",IF(AND(AA108=2,AB108=1),"BAJO",IF(AND(AA108=2,AB108=2),"BAJO",IF(AND(AA108=2,AB108=3),"MODERADO",IF(AND(AA108=2,AB108=4),"FAVORABLE",IF(AND(AA108=2,AB108=5),"ALTO",IF(AND(AA108=3,AB108=1),"BAJO",IF(AND(AA108=3,AB108=2),"MODERADO",IF(AND(AA108=3,AB108=3),"FAVORABLE",IF(AND(AA108=3,AB108=4),"ALTO",IF(AND(AA108=3,AB108=5),"ALTO",IF(AND(AA108=4,AB108=1),"MODERADO",IF(AND(AA108=4,AB108=2),"FAVORABLE",IF(AND(AA108=4,AB108=3),"FAVORABLE",IF(AND(AA108=4,AB108=4),"ALTO",IF(AND(AA108=4,AB108=5),"ALTO",IF(AND(AA108=5,AB108=1),"FAVORABLE",IF(AND(AA108=5,AB108=2),"FAVORABLE",IF(AND(AA108=5,AB108=3),"ALTO",IF(AND(AA108=5,AB108=4),"ALTO",IF(AND(AA108=5,AB108=5),"ALTO",""))))))))))))))))))))))))))</f>
        <v/>
      </c>
      <c r="AE108" s="741" t="n"/>
      <c r="AF108" s="742" t="n"/>
      <c r="AG108" s="741" t="n"/>
      <c r="AH108" s="742" t="n"/>
      <c r="AI108" s="800" t="n"/>
      <c r="AJ108" s="801" t="n"/>
      <c r="AK108" s="800" t="n"/>
      <c r="AL108" s="801" t="n"/>
      <c r="AM108" s="741" t="n"/>
      <c r="AN108" s="742" t="n"/>
      <c r="AO108" s="741" t="n"/>
      <c r="AP108" s="742" t="n"/>
      <c r="AQ108" s="732" t="n"/>
    </row>
    <row r="109">
      <c r="A109" s="735">
        <f>IF(AND(AA109=1,AB109=1),1,IF(AND(AA109=1,AB109=2),2,IF(AND(AA109=1,AB109=3),3,IF(AND(AA109=1,AB109=4),4,IF(AND(AA109=1,AB109=5),5,IF(AND(AA109=2,AB109=1),6,IF(AND(AA109=2,AB109=2),7,IF(AND(AA109=2,AB109=3),8,IF(AND(AA109=2,AB109=4),9,IF(AND(AA109=2,AB109=5),10,IF(AND(AA109=3,AB109=1),11,IF(AND(AA109=3,AB109=2),12,IF(AND(AA109=3,AB109=3),13,IF(AND(AA109=3,AB109=4),14,IF(AND(AA109=3,AB109=5),15,IF(AND(AA109=4,AB109=1),16,IF(AND(AA109=4,AB109=2),17,IF(AND(AA109=4,AB109=3),18,IF(AND(AA109=4,AB109=4),19,IF(AND(AA109=4,AB109=5),20,IF(AND(AA109=5,AB109=1),21,IF(AND(AA109=5,AB109=2),22,IF(AND(AA109=5,AB109=3),23,IF(AND(AA109=5,AB109=4),24,IF(AND(AA109=5,AB109=5),25,"")))))))))))))))))))))))))</f>
        <v/>
      </c>
      <c r="B109" s="735">
        <f>IF(A109="","",(COUNTIF($A$10:A109,A109))/100)</f>
        <v/>
      </c>
      <c r="C109" s="735">
        <f>IFERROR(A109+B109,"")</f>
        <v/>
      </c>
      <c r="D109" s="776" t="n">
        <v>100</v>
      </c>
      <c r="E109" s="779" t="n"/>
      <c r="F109" s="779" t="n"/>
      <c r="G109" s="779" t="n"/>
      <c r="H109" s="776" t="n"/>
      <c r="I109" s="776" t="n"/>
      <c r="J109" s="776">
        <f>IF(OR(H109="",I109=""),"",H109*I109)</f>
        <v/>
      </c>
      <c r="K109" s="778">
        <f>IF(J109="","",IF(AND(H109=1,I109=1),"BAJO",IF(AND(H109=1,I109=2),"BAJO",IF(AND(H109=1,I109=3),"MODERADO",IF(AND(H109=1,I109=4),"FAVORABLE",IF(AND(H109=1,I109=5),"FAVORABLE",IF(AND(H109=2,I109=1),"BAJO",IF(AND(H109=2,I109=2),"BAJO",IF(AND(H109=2,I109=3),"MODERADO",IF(AND(H109=2,I109=4),"FAVORABLE",IF(AND(H109=2,I109=5),"ALTO",IF(AND(H109=3,I109=1),"BAJO",IF(AND(H109=3,I109=2),"MODERADO",IF(AND(H109=3,I109=3),"FAVORABLE",IF(AND(H109=3,I109=4),"ALTO",IF(AND(H109=3,I109=5),"ALTO",IF(AND(H109=4,I109=1),"MODERADO",IF(AND(H109=4,I109=2),"FAVORABLE",IF(AND(H109=4,I109=3),"FAVORABLE",IF(AND(H109=4,I109=4),"ALTO",IF(AND(H109=4,I109=5),"ALTO",IF(AND(H109=5,I109=1),"FAVORABLE",IF(AND(H109=5,I109=2),"FAVORABLE",IF(AND(H109=5,I109=3),"ALTO",IF(AND(H109=5,I109=4),"ALTO",IF(AND(H109=5,I109=5),"ALTO",""))))))))))))))))))))))))))</f>
        <v/>
      </c>
      <c r="L109" s="779" t="n"/>
      <c r="M109" s="779" t="n"/>
      <c r="N109" s="779" t="n"/>
      <c r="O109" s="779" t="n"/>
      <c r="P109" s="779" t="n"/>
      <c r="Q109" s="779" t="n"/>
      <c r="R109" s="779" t="n"/>
      <c r="S109" s="779" t="n"/>
      <c r="T109" s="779">
        <f>IFERROR(SUM(O109:S109),"")</f>
        <v/>
      </c>
      <c r="U109" s="779" t="n"/>
      <c r="V109" s="779" t="n"/>
      <c r="W109" s="779" t="n"/>
      <c r="X109" s="779" t="n"/>
      <c r="Y109" s="779" t="n"/>
      <c r="Z109" s="779" t="n"/>
      <c r="AA109" s="776">
        <f>IF(J109="","",IF(OR(N109="",N109="IMPACTO"),H109,IF(T109&lt;=50,H109,IF(AND(T109&lt;=75,H109&lt;5),H109+1,IF(AND(T109&lt;=75,H109=5),H109,IF(AND(T109&lt;=100,H109&lt;4),H109+2,IF(AND(T109&lt;=100,H109=4),H109+1,IF(AND(T109&lt;=100,H109=5),H109,""))))))))</f>
        <v/>
      </c>
      <c r="AB109" s="776">
        <f>IF(J109="","",IF(OR(N109="",N109="PROBABILIDAD"),I109,IF(T109&lt;=50,I109,IF(AND(T109&lt;=75,I109&lt;5),I109+1,IF(AND(T109&lt;=75,I109=5),I109,IF(AND(T109&lt;=100,I109&lt;4),I109+2,IF(AND(T109&lt;=100,I109=4),I109+1,IF(AND(T109&lt;=100,I109=5),I109,""))))))))</f>
        <v/>
      </c>
      <c r="AC109" s="776">
        <f>IF(OR(AA109="",AB109=""),"",AA109*AB109)</f>
        <v/>
      </c>
      <c r="AD109" s="778">
        <f>IF(AC109="","",IF(AND(AA109=1,AB109=1),"BAJO",IF(AND(AA109=1,AB109=2),"BAJO",IF(AND(AA109=1,AB109=3),"MODERADO",IF(AND(AA109=1,AB109=4),"FAVORABLE",IF(AND(AA109=1,AB109=5),"FAVORABLE",IF(AND(AA109=2,AB109=1),"BAJO",IF(AND(AA109=2,AB109=2),"BAJO",IF(AND(AA109=2,AB109=3),"MODERADO",IF(AND(AA109=2,AB109=4),"FAVORABLE",IF(AND(AA109=2,AB109=5),"ALTO",IF(AND(AA109=3,AB109=1),"BAJO",IF(AND(AA109=3,AB109=2),"MODERADO",IF(AND(AA109=3,AB109=3),"FAVORABLE",IF(AND(AA109=3,AB109=4),"ALTO",IF(AND(AA109=3,AB109=5),"ALTO",IF(AND(AA109=4,AB109=1),"MODERADO",IF(AND(AA109=4,AB109=2),"FAVORABLE",IF(AND(AA109=4,AB109=3),"FAVORABLE",IF(AND(AA109=4,AB109=4),"ALTO",IF(AND(AA109=4,AB109=5),"ALTO",IF(AND(AA109=5,AB109=1),"FAVORABLE",IF(AND(AA109=5,AB109=2),"FAVORABLE",IF(AND(AA109=5,AB109=3),"ALTO",IF(AND(AA109=5,AB109=4),"ALTO",IF(AND(AA109=5,AB109=5),"ALTO",""))))))))))))))))))))))))))</f>
        <v/>
      </c>
      <c r="AE109" s="741" t="n"/>
      <c r="AF109" s="742" t="n"/>
      <c r="AG109" s="741" t="n"/>
      <c r="AH109" s="742" t="n"/>
      <c r="AI109" s="800" t="n"/>
      <c r="AJ109" s="801" t="n"/>
      <c r="AK109" s="800" t="n"/>
      <c r="AL109" s="801" t="n"/>
      <c r="AM109" s="741" t="n"/>
      <c r="AN109" s="742" t="n"/>
      <c r="AO109" s="741" t="n"/>
      <c r="AP109" s="742" t="n"/>
      <c r="AQ109" s="732" t="n"/>
    </row>
    <row r="110">
      <c r="D110" s="729" t="n"/>
      <c r="E110" s="730" t="n"/>
      <c r="F110" s="730" t="n"/>
      <c r="G110" s="730" t="n"/>
      <c r="H110" s="730" t="n"/>
      <c r="I110" s="730" t="n"/>
      <c r="J110" s="730" t="n"/>
      <c r="K110" s="730" t="n"/>
      <c r="L110" s="730" t="n"/>
      <c r="M110" s="730" t="n"/>
      <c r="N110" s="730" t="n"/>
      <c r="O110" s="730" t="n"/>
      <c r="P110" s="730" t="n"/>
      <c r="Q110" s="731" t="n"/>
      <c r="R110" s="732" t="n"/>
      <c r="S110" s="732" t="n"/>
      <c r="T110" s="732" t="n"/>
      <c r="U110" s="732" t="n"/>
      <c r="V110" s="732" t="n"/>
      <c r="W110" s="732" t="n"/>
      <c r="X110" s="732" t="n"/>
      <c r="Y110" s="732" t="n"/>
      <c r="Z110" s="732" t="n"/>
      <c r="AA110" s="732" t="n"/>
      <c r="AB110" s="732" t="n"/>
      <c r="AC110" s="732" t="n"/>
      <c r="AD110" s="732" t="n"/>
      <c r="AE110" s="733" t="n"/>
      <c r="AF110" s="734" t="n"/>
      <c r="AG110" s="733" t="n"/>
      <c r="AH110" s="734" t="n"/>
      <c r="AI110" s="733" t="n"/>
      <c r="AJ110" s="734" t="n"/>
      <c r="AK110" s="733" t="n"/>
      <c r="AL110" s="734" t="n"/>
      <c r="AM110" s="733" t="n"/>
      <c r="AN110" s="734" t="n"/>
      <c r="AO110" s="733" t="n"/>
      <c r="AP110" s="734" t="n"/>
      <c r="AQ110" s="732" t="n"/>
    </row>
    <row r="111" ht="59.25" customHeight="1">
      <c r="D111" s="729" t="n"/>
      <c r="E111" s="750" t="inlineStr">
        <is>
          <t>Diagonal 18 No. 20-29 Fusagasugá – Cundinamarca
Teléfono (601) 8281483 Línea Gratuita 018000180414
www.ucundinamarca.edu.co   E-mail: info@ucundinamarca.edu.co
NIT: 890.680.062-2</t>
        </is>
      </c>
      <c r="F111" s="218" t="n"/>
      <c r="G111" s="218" t="n"/>
      <c r="H111" s="218" t="n"/>
      <c r="I111" s="218" t="n"/>
      <c r="J111" s="218" t="n"/>
      <c r="K111" s="218" t="n"/>
      <c r="L111" s="218" t="n"/>
      <c r="M111" s="218" t="n"/>
      <c r="N111" s="218" t="n"/>
      <c r="O111" s="218" t="n"/>
      <c r="P111" s="218" t="n"/>
      <c r="Q111" s="218" t="n"/>
      <c r="R111" s="218" t="n"/>
      <c r="S111" s="218" t="n"/>
      <c r="T111" s="218" t="n"/>
      <c r="U111" s="218" t="n"/>
      <c r="V111" s="218" t="n"/>
      <c r="W111" s="218" t="n"/>
      <c r="X111" s="218" t="n"/>
      <c r="Y111" s="218" t="n"/>
      <c r="Z111" s="218" t="n"/>
      <c r="AA111" s="218" t="n"/>
      <c r="AB111" s="218" t="n"/>
      <c r="AC111" s="218" t="n"/>
      <c r="AD111" s="218" t="n"/>
      <c r="AE111" s="218" t="n"/>
      <c r="AF111" s="218" t="n"/>
      <c r="AG111" s="218" t="n"/>
      <c r="AH111" s="218" t="n"/>
      <c r="AI111" s="218" t="n"/>
      <c r="AJ111" s="218" t="n"/>
      <c r="AK111" s="218" t="n"/>
      <c r="AL111" s="218" t="n"/>
      <c r="AM111" s="218" t="n"/>
      <c r="AN111" s="218" t="n"/>
      <c r="AO111" s="218" t="n"/>
      <c r="AP111" s="218" t="n"/>
      <c r="AQ111" s="732" t="n"/>
    </row>
    <row r="112">
      <c r="D112" s="729" t="n"/>
      <c r="E112" s="728" t="n"/>
      <c r="F112" s="751" t="n"/>
      <c r="G112" s="752" t="n"/>
      <c r="H112" s="728" t="n"/>
      <c r="I112" s="728" t="n"/>
      <c r="J112" s="728" t="n"/>
      <c r="K112" s="728" t="n"/>
      <c r="L112" s="728" t="n"/>
      <c r="M112" s="728" t="n"/>
      <c r="N112" s="728" t="n"/>
      <c r="O112" s="728" t="n"/>
      <c r="P112" s="728" t="n"/>
      <c r="Q112" s="331" t="n"/>
      <c r="R112" s="331" t="n"/>
      <c r="S112" s="331" t="n"/>
      <c r="T112" s="331" t="n"/>
      <c r="U112" s="332" t="n"/>
      <c r="V112" s="332" t="n"/>
      <c r="W112" s="332" t="n"/>
      <c r="X112" s="332" t="n"/>
      <c r="Y112" s="332" t="n"/>
      <c r="Z112" s="331" t="n"/>
      <c r="AA112" s="334" t="n"/>
      <c r="AB112" s="331" t="n"/>
      <c r="AC112" s="331" t="n"/>
      <c r="AD112" s="331" t="n"/>
      <c r="AE112" s="335" t="n"/>
      <c r="AF112" s="335" t="n"/>
      <c r="AG112" s="335" t="n"/>
      <c r="AH112" s="331" t="n"/>
      <c r="AI112" s="331" t="n"/>
      <c r="AJ112" s="331" t="n"/>
      <c r="AK112" s="331" t="n"/>
      <c r="AL112" s="336" t="n"/>
      <c r="AM112" s="337" t="n"/>
      <c r="AN112" s="331" t="n"/>
      <c r="AO112" s="337" t="n"/>
      <c r="AP112" s="331" t="n"/>
      <c r="AQ112" s="732" t="n"/>
    </row>
    <row r="113" ht="34.5" customHeight="1">
      <c r="D113" s="729" t="n"/>
      <c r="E113" s="753" t="inlineStr">
        <is>
          <t>Documento controlado por el Sistema de Gestión de la Calidad
Asegúrese que corresponde a la última versión consultando el Portal Institucional</t>
        </is>
      </c>
      <c r="F113" s="218" t="n"/>
      <c r="G113" s="218" t="n"/>
      <c r="H113" s="218" t="n"/>
      <c r="I113" s="218" t="n"/>
      <c r="J113" s="218" t="n"/>
      <c r="K113" s="218" t="n"/>
      <c r="L113" s="218" t="n"/>
      <c r="M113" s="218" t="n"/>
      <c r="N113" s="218" t="n"/>
      <c r="O113" s="218" t="n"/>
      <c r="P113" s="218" t="n"/>
      <c r="Q113" s="218" t="n"/>
      <c r="R113" s="218" t="n"/>
      <c r="S113" s="218" t="n"/>
      <c r="T113" s="218" t="n"/>
      <c r="U113" s="218" t="n"/>
      <c r="V113" s="218" t="n"/>
      <c r="W113" s="218" t="n"/>
      <c r="X113" s="218" t="n"/>
      <c r="Y113" s="218" t="n"/>
      <c r="Z113" s="218" t="n"/>
      <c r="AA113" s="218" t="n"/>
      <c r="AB113" s="218" t="n"/>
      <c r="AC113" s="218" t="n"/>
      <c r="AD113" s="218" t="n"/>
      <c r="AE113" s="218" t="n"/>
      <c r="AF113" s="218" t="n"/>
      <c r="AG113" s="218" t="n"/>
      <c r="AH113" s="218" t="n"/>
      <c r="AI113" s="218" t="n"/>
      <c r="AJ113" s="218" t="n"/>
      <c r="AK113" s="218" t="n"/>
      <c r="AL113" s="218" t="n"/>
      <c r="AM113" s="218" t="n"/>
      <c r="AN113" s="218" t="n"/>
      <c r="AO113" s="218" t="n"/>
      <c r="AP113" s="218" t="n"/>
      <c r="AQ113" s="732" t="n"/>
    </row>
  </sheetData>
  <sheetProtection selectLockedCells="0" selectUnlockedCells="0" algorithmName="SHA-512" sheet="1" objects="0" insertRows="0" insertHyperlinks="0" autoFilter="0" scenarios="0" formatColumns="0" deleteColumns="0" insertColumns="0" pivotTables="0" deleteRows="0" formatCells="0" saltValue="d4r8TMnt/NRQ7ZH1oSrTfQ==" formatRows="0" sort="0" spinCount="100000" hashValue="LvnGkKwjgutrU+Xovi76Pkji4u3rPuR+au/XBTCdcGtdsLvLR8c1LT3VZo+3wjwPog4U+oSe+usPrPU515pnEg=="/>
  <mergeCells count="15">
    <mergeCell ref="E111:AP111"/>
    <mergeCell ref="AA8:AD8"/>
    <mergeCell ref="AO2:AP2"/>
    <mergeCell ref="AO3:AP3"/>
    <mergeCell ref="D8:G8"/>
    <mergeCell ref="AO1:AP1"/>
    <mergeCell ref="A1:E4"/>
    <mergeCell ref="F1:AN1"/>
    <mergeCell ref="F3:AN4"/>
    <mergeCell ref="H8:M8"/>
    <mergeCell ref="N8:V8"/>
    <mergeCell ref="F2:AN2"/>
    <mergeCell ref="AE8:AP8"/>
    <mergeCell ref="E113:AP113"/>
    <mergeCell ref="AO4:AP4"/>
  </mergeCells>
  <conditionalFormatting sqref="L15:L16">
    <cfRule type="cellIs" priority="47" operator="equal" dxfId="2">
      <formula>"BAJO"</formula>
    </cfRule>
    <cfRule type="cellIs" priority="48" operator="equal" dxfId="3">
      <formula>"MODERADO"</formula>
    </cfRule>
    <cfRule type="cellIs" priority="49" operator="equal" dxfId="1">
      <formula>"ALTO"</formula>
    </cfRule>
    <cfRule type="cellIs" priority="50" operator="equal" dxfId="0">
      <formula>"EXTREMO"</formula>
    </cfRule>
  </conditionalFormatting>
  <conditionalFormatting sqref="AD10:AD109">
    <cfRule type="cellIs" priority="39" operator="equal" dxfId="2">
      <formula>"BAJO"</formula>
    </cfRule>
    <cfRule type="cellIs" priority="40" operator="equal" dxfId="3">
      <formula>"MODERADO"</formula>
    </cfRule>
    <cfRule type="cellIs" priority="41" operator="equal" dxfId="1">
      <formula>"FAVORABLE"</formula>
    </cfRule>
    <cfRule type="cellIs" priority="42" operator="equal" dxfId="0" stopIfTrue="1">
      <formula>"ALTO"</formula>
    </cfRule>
  </conditionalFormatting>
  <conditionalFormatting sqref="K10:K109">
    <cfRule type="cellIs" priority="31" operator="equal" dxfId="2">
      <formula>"BAJO"</formula>
    </cfRule>
    <cfRule type="cellIs" priority="32" operator="equal" dxfId="3">
      <formula>"MODERADO"</formula>
    </cfRule>
    <cfRule type="cellIs" priority="33" operator="equal" dxfId="1">
      <formula>"FAVORABLE"</formula>
    </cfRule>
    <cfRule type="cellIs" priority="34" operator="equal" dxfId="0" stopIfTrue="1">
      <formula>"ALTO"</formula>
    </cfRule>
  </conditionalFormatting>
  <conditionalFormatting sqref="G15:G109">
    <cfRule type="cellIs" priority="23" operator="equal" dxfId="2">
      <formula>"BAJO"</formula>
    </cfRule>
    <cfRule type="cellIs" priority="24" operator="equal" dxfId="3">
      <formula>"MODERADO"</formula>
    </cfRule>
    <cfRule type="cellIs" priority="25" operator="equal" dxfId="1">
      <formula>"ALTO"</formula>
    </cfRule>
    <cfRule type="cellIs" priority="26" operator="equal" dxfId="0">
      <formula>"EXTREMO"</formula>
    </cfRule>
  </conditionalFormatting>
  <conditionalFormatting sqref="T10:Z109">
    <cfRule type="cellIs" priority="18" operator="equal" dxfId="16">
      <formula>0</formula>
    </cfRule>
  </conditionalFormatting>
  <conditionalFormatting sqref="AA13:AB13">
    <cfRule type="cellIs" priority="9" operator="equal" dxfId="16">
      <formula>0</formula>
    </cfRule>
  </conditionalFormatting>
  <conditionalFormatting sqref="G10:G12">
    <cfRule type="cellIs" priority="5" operator="equal" dxfId="2">
      <formula>"BAJO"</formula>
    </cfRule>
    <cfRule type="cellIs" priority="6" operator="equal" dxfId="3">
      <formula>"MODERADO"</formula>
    </cfRule>
    <cfRule type="cellIs" priority="7" operator="equal" dxfId="1">
      <formula>"ALTO"</formula>
    </cfRule>
    <cfRule type="cellIs" priority="8" operator="equal" dxfId="0">
      <formula>"EXTREMO"</formula>
    </cfRule>
  </conditionalFormatting>
  <conditionalFormatting sqref="L12">
    <cfRule type="cellIs" priority="1" operator="equal" dxfId="2">
      <formula>"BAJO"</formula>
    </cfRule>
    <cfRule type="cellIs" priority="2" operator="equal" dxfId="3">
      <formula>"MODERADO"</formula>
    </cfRule>
    <cfRule type="cellIs" priority="3" operator="equal" dxfId="1">
      <formula>"ALTO"</formula>
    </cfRule>
    <cfRule type="cellIs" priority="4" operator="equal" dxfId="0">
      <formula>"EXTREMO"</formula>
    </cfRule>
  </conditionalFormatting>
  <dataValidations xWindow="1185" yWindow="725" count="3">
    <dataValidation sqref="J10:K109 L12 L15:L16 AB10:AD10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10:O110 N114:O1048576" showDropDown="0" showInputMessage="0" showErrorMessage="0" allowBlank="1"/>
    <dataValidation sqref="AA10:AA109" showDropDown="0" showInputMessage="0" showErrorMessage="0" allowBlank="1" errorStyle="warning"/>
  </dataValidations>
  <hyperlinks>
    <hyperlink ref="E5" location="'IDENTIFICACIÓN DOFA'!A1" display="REGRESAR"/>
  </hyperlinks>
  <pageMargins left="0.25" right="0.25" top="0.75" bottom="0.75" header="0.3" footer="0.3"/>
  <pageSetup orientation="landscape" paperSize="8" scale="10"/>
  <drawing xmlns:r="http://schemas.openxmlformats.org/officeDocument/2006/relationships" r:id="rId1"/>
  <legacyDrawing xmlns:r="http://schemas.openxmlformats.org/officeDocument/2006/relationships" r:id="anysvml"/>
</worksheet>
</file>

<file path=xl/worksheets/sheet16.xml><?xml version="1.0" encoding="utf-8"?>
<worksheet xmlns="http://schemas.openxmlformats.org/spreadsheetml/2006/main">
  <sheetPr codeName="Hoja6">
    <tabColor rgb="FFEDE395"/>
    <outlinePr summaryBelow="1" summaryRight="1"/>
    <pageSetUpPr/>
  </sheetPr>
  <dimension ref="A2:BJ201"/>
  <sheetViews>
    <sheetView workbookViewId="0">
      <selection activeCell="A1" sqref="A1"/>
    </sheetView>
    <sheetView workbookViewId="1">
      <selection activeCell="A1" sqref="A1"/>
    </sheetView>
  </sheetViews>
  <sheetFormatPr baseColWidth="10" defaultColWidth="11.42578125" defaultRowHeight="15"/>
  <cols>
    <col width="11.42578125" customWidth="1" style="10" min="1" max="1"/>
    <col width="8.42578125" customWidth="1" style="10" min="2" max="2"/>
    <col width="25.140625" customWidth="1" style="10" min="3" max="3"/>
    <col width="27.140625" customWidth="1" style="10" min="4" max="6"/>
    <col width="13.5703125" customWidth="1" style="10" min="7" max="10"/>
    <col width="11.85546875" bestFit="1" customWidth="1" style="11" min="11" max="11"/>
    <col width="11.42578125" customWidth="1" style="11" min="12" max="12"/>
    <col width="11.42578125" customWidth="1" style="12" min="13" max="13"/>
    <col hidden="1" width="11.85546875" customWidth="1" style="12" min="14" max="14"/>
    <col hidden="1" style="12" min="15" max="62"/>
    <col width="11.42578125" customWidth="1" style="11" min="63" max="68"/>
    <col width="11.42578125" customWidth="1" style="10" min="69" max="16384"/>
  </cols>
  <sheetData>
    <row r="2" ht="15" customHeight="1">
      <c r="A2" s="54" t="inlineStr">
        <is>
          <t>REGRESAR</t>
        </is>
      </c>
      <c r="B2" s="648" t="inlineStr">
        <is>
          <t>MAPA DE OPORTUNIDADES DE LA UNIVERSIDAD DE CUNDINAMARCA</t>
        </is>
      </c>
      <c r="C2" s="879" t="n"/>
      <c r="D2" s="879" t="n"/>
      <c r="E2" s="879" t="n"/>
      <c r="F2" s="879" t="n"/>
      <c r="G2" s="879" t="n"/>
      <c r="H2" s="879" t="n"/>
      <c r="I2" s="879" t="n"/>
      <c r="J2" s="880" t="n"/>
    </row>
    <row r="3" ht="15.75" customHeight="1">
      <c r="B3" s="881" t="n"/>
      <c r="C3" s="882" t="n"/>
      <c r="D3" s="882" t="n"/>
      <c r="E3" s="882" t="n"/>
      <c r="F3" s="882" t="n"/>
      <c r="G3" s="882" t="n"/>
      <c r="H3" s="882" t="n"/>
      <c r="I3" s="882" t="n"/>
      <c r="J3" s="883" t="n"/>
    </row>
    <row r="4" ht="18" customHeight="1">
      <c r="B4" s="649" t="inlineStr">
        <is>
          <t>IMPACTO</t>
        </is>
      </c>
      <c r="C4" s="880" t="n"/>
      <c r="D4" s="884" t="inlineStr">
        <is>
          <t>Leve 20%</t>
        </is>
      </c>
      <c r="E4" s="884" t="inlineStr">
        <is>
          <t>Menor 40%</t>
        </is>
      </c>
      <c r="F4" s="884" t="inlineStr">
        <is>
          <t>Moderado 60%</t>
        </is>
      </c>
      <c r="G4" s="884" t="inlineStr">
        <is>
          <t>Mayor 80%</t>
        </is>
      </c>
      <c r="H4" s="880" t="n"/>
      <c r="I4" s="884" t="inlineStr">
        <is>
          <t>Excelente 100%</t>
        </is>
      </c>
      <c r="J4" s="880" t="n"/>
      <c r="N4" s="12">
        <f>IF(N5&lt;&gt;""," -O","")</f>
        <v/>
      </c>
      <c r="P4" s="12">
        <f>IF(P5&lt;&gt;""," -O","")</f>
        <v/>
      </c>
      <c r="R4" s="12">
        <f>IF(R5&lt;&gt;""," -O","")</f>
        <v/>
      </c>
      <c r="T4" s="12">
        <f>IF(T5&lt;&gt;""," -O","")</f>
        <v/>
      </c>
      <c r="V4" s="12">
        <f>IF(V5&lt;&gt;""," -O","")</f>
        <v/>
      </c>
      <c r="X4" s="12">
        <f>IF(X5&lt;&gt;""," -O","")</f>
        <v/>
      </c>
      <c r="Z4" s="12">
        <f>IF(Z5&lt;&gt;""," -O","")</f>
        <v/>
      </c>
      <c r="AB4" s="12">
        <f>IF(AB5&lt;&gt;""," -O","")</f>
        <v/>
      </c>
      <c r="AD4" s="12">
        <f>IF(AD5&lt;&gt;""," -O","")</f>
        <v/>
      </c>
      <c r="AF4" s="12">
        <f>IF(AF5&lt;&gt;""," -O","")</f>
        <v/>
      </c>
      <c r="AH4" s="12">
        <f>IF(AH5&lt;&gt;""," -O","")</f>
        <v/>
      </c>
      <c r="AJ4" s="12">
        <f>IF(AJ5&lt;&gt;""," -O","")</f>
        <v/>
      </c>
      <c r="AL4" s="12">
        <f>IF(AL5&lt;&gt;""," -O","")</f>
        <v/>
      </c>
      <c r="AN4" s="12">
        <f>IF(AN5&lt;&gt;""," -O","")</f>
        <v/>
      </c>
      <c r="AP4" s="12">
        <f>IF(AP5&lt;&gt;""," -O","")</f>
        <v/>
      </c>
      <c r="AR4" s="12">
        <f>IF(AR5&lt;&gt;""," -O","")</f>
        <v/>
      </c>
      <c r="AT4" s="12">
        <f>IF(AT5&lt;&gt;""," -O","")</f>
        <v/>
      </c>
      <c r="AV4" s="12">
        <f>IF(AV5&lt;&gt;""," -O","")</f>
        <v/>
      </c>
      <c r="AX4" s="12">
        <f>IF(AX5&lt;&gt;""," -O","")</f>
        <v/>
      </c>
      <c r="AZ4" s="12">
        <f>IF(AZ5&lt;&gt;""," -O","")</f>
        <v/>
      </c>
      <c r="BB4" s="12">
        <f>IF(BB5&lt;&gt;""," -O","")</f>
        <v/>
      </c>
      <c r="BD4" s="12">
        <f>IF(BD5&lt;&gt;""," -O","")</f>
        <v/>
      </c>
      <c r="BF4" s="12">
        <f>IF(BF5&lt;&gt;""," -O","")</f>
        <v/>
      </c>
      <c r="BH4" s="12">
        <f>IF(BH5&lt;&gt;""," -O","")</f>
        <v/>
      </c>
      <c r="BJ4" s="12">
        <f>IF(BJ5&lt;&gt;""," -O","")</f>
        <v/>
      </c>
    </row>
    <row r="5" ht="24.75" customHeight="1">
      <c r="B5" s="650" t="inlineStr">
        <is>
          <t>PROBABILIDAD</t>
        </is>
      </c>
      <c r="C5" s="883" t="n"/>
      <c r="D5" s="885" t="n"/>
      <c r="E5" s="885" t="n"/>
      <c r="F5" s="885" t="n"/>
      <c r="G5" s="881" t="n"/>
      <c r="H5" s="883" t="n"/>
      <c r="I5" s="881" t="n"/>
      <c r="J5" s="883" t="n"/>
      <c r="M5" s="12" t="n">
        <v>1.01</v>
      </c>
      <c r="N5" s="12">
        <f>IFERROR(VLOOKUP(M5,'CRUCE OPORTUNIDADES'!$C$10:$D$109,2,FALSE),"")</f>
        <v/>
      </c>
      <c r="O5" s="12" t="n">
        <v>2.01</v>
      </c>
      <c r="P5" s="12">
        <f>IFERROR(VLOOKUP(O5,'CRUCE OPORTUNIDADES'!$C$10:$D$109,2,FALSE),"")</f>
        <v/>
      </c>
      <c r="Q5" s="12" t="n">
        <v>3.01</v>
      </c>
      <c r="R5" s="12">
        <f>IFERROR(VLOOKUP(Q5,'CRUCE OPORTUNIDADES'!$C$10:$D$109,2,FALSE),"")</f>
        <v/>
      </c>
      <c r="S5" s="12" t="n">
        <v>4.01</v>
      </c>
      <c r="T5" s="12">
        <f>IFERROR(VLOOKUP(S5,'CRUCE OPORTUNIDADES'!$C$10:$D$109,2,FALSE),"")</f>
        <v/>
      </c>
      <c r="U5" s="12" t="n">
        <v>5.01</v>
      </c>
      <c r="V5" s="12">
        <f>IFERROR(VLOOKUP(U5,'CRUCE OPORTUNIDADES'!$C$10:$D$109,2,FALSE),"")</f>
        <v/>
      </c>
      <c r="W5" s="12" t="n">
        <v>6.01</v>
      </c>
      <c r="X5" s="12">
        <f>IFERROR(VLOOKUP(W5,'CRUCE OPORTUNIDADES'!$C$10:$D$109,2,FALSE),"")</f>
        <v/>
      </c>
      <c r="Y5" s="12" t="n">
        <v>7.01</v>
      </c>
      <c r="Z5" s="12">
        <f>IFERROR(VLOOKUP(Y5,'CRUCE OPORTUNIDADES'!$C$10:$D$109,2,FALSE),"")</f>
        <v/>
      </c>
      <c r="AA5" s="12" t="n">
        <v>8.01</v>
      </c>
      <c r="AB5" s="12">
        <f>IFERROR(VLOOKUP(AA5,'CRUCE OPORTUNIDADES'!$C$10:$D$109,2,FALSE),"")</f>
        <v/>
      </c>
      <c r="AC5" s="12" t="n">
        <v>9.01</v>
      </c>
      <c r="AD5" s="12">
        <f>IFERROR(VLOOKUP(AC5,'CRUCE OPORTUNIDADES'!$C$10:$D$109,2,FALSE),"")</f>
        <v/>
      </c>
      <c r="AE5" s="12" t="n">
        <v>10.01</v>
      </c>
      <c r="AF5" s="12">
        <f>IFERROR(VLOOKUP(AE5,'CRUCE OPORTUNIDADES'!$C$10:$D$109,2,FALSE),"")</f>
        <v/>
      </c>
      <c r="AG5" s="12" t="n">
        <v>11.01</v>
      </c>
      <c r="AH5" s="12">
        <f>IFERROR(VLOOKUP(AG5,'CRUCE OPORTUNIDADES'!$C$10:$D$109,2,FALSE),"")</f>
        <v/>
      </c>
      <c r="AI5" s="12" t="n">
        <v>12.01</v>
      </c>
      <c r="AJ5" s="12">
        <f>IFERROR(VLOOKUP(AI5,'CRUCE OPORTUNIDADES'!$C$10:$D$109,2,FALSE),"")</f>
        <v/>
      </c>
      <c r="AK5" s="12" t="n">
        <v>13.01</v>
      </c>
      <c r="AL5" s="12">
        <f>IFERROR(VLOOKUP(AK5,'CRUCE OPORTUNIDADES'!$C$10:$D$109,2,FALSE),"")</f>
        <v/>
      </c>
      <c r="AM5" s="12" t="n">
        <v>14.01</v>
      </c>
      <c r="AN5" s="12">
        <f>IFERROR(VLOOKUP(AM5,'CRUCE OPORTUNIDADES'!$C$10:$D$109,2,FALSE),"")</f>
        <v/>
      </c>
      <c r="AO5" s="12" t="n">
        <v>15.01</v>
      </c>
      <c r="AP5" s="12">
        <f>IFERROR(VLOOKUP(AO5,'CRUCE OPORTUNIDADES'!$C$10:$D$109,2,FALSE),"")</f>
        <v/>
      </c>
      <c r="AQ5" s="12" t="n">
        <v>16.01</v>
      </c>
      <c r="AR5" s="12">
        <f>IFERROR(VLOOKUP(AQ5,'CRUCE OPORTUNIDADES'!$C$10:$D$109,2,FALSE),"")</f>
        <v/>
      </c>
      <c r="AS5" s="12" t="n">
        <v>17.01</v>
      </c>
      <c r="AT5" s="12">
        <f>IFERROR(VLOOKUP(AS5,'CRUCE OPORTUNIDADES'!$C$10:$D$109,2,FALSE),"")</f>
        <v/>
      </c>
      <c r="AU5" s="12" t="n">
        <v>18.01</v>
      </c>
      <c r="AV5" s="12">
        <f>IFERROR(VLOOKUP(AU5,'CRUCE OPORTUNIDADES'!$C$10:$D$109,2,FALSE),"")</f>
        <v/>
      </c>
      <c r="AW5" s="12" t="n">
        <v>19.01</v>
      </c>
      <c r="AX5" s="12">
        <f>IFERROR(VLOOKUP(AW5,'CRUCE OPORTUNIDADES'!$C$10:$D$109,2,FALSE),"")</f>
        <v/>
      </c>
      <c r="AY5" s="12" t="n">
        <v>20.01</v>
      </c>
      <c r="AZ5" s="12">
        <f>IFERROR(VLOOKUP(AY5,'CRUCE OPORTUNIDADES'!$C$10:$D$109,2,FALSE),"")</f>
        <v/>
      </c>
      <c r="BA5" s="12" t="n">
        <v>21.01</v>
      </c>
      <c r="BB5" s="12">
        <f>IFERROR(VLOOKUP(BA5,'CRUCE OPORTUNIDADES'!$C$10:$D$109,2,FALSE),"")</f>
        <v/>
      </c>
      <c r="BC5" s="12" t="n">
        <v>22.01</v>
      </c>
      <c r="BD5" s="12">
        <f>IFERROR(VLOOKUP(BC5,'CRUCE OPORTUNIDADES'!$C$10:$D$109,2,FALSE),"")</f>
        <v/>
      </c>
      <c r="BE5" s="12" t="n">
        <v>23.01</v>
      </c>
      <c r="BF5" s="12">
        <f>IFERROR(VLOOKUP(BE5,'CRUCE OPORTUNIDADES'!$C$10:$D$109,2,FALSE),"")</f>
        <v/>
      </c>
      <c r="BG5" s="12" t="n">
        <v>24.01</v>
      </c>
      <c r="BH5" s="12">
        <f>IFERROR(VLOOKUP(BG5,'CRUCE OPORTUNIDADES'!$C$10:$D$109,2,FALSE),"")</f>
        <v/>
      </c>
      <c r="BI5" s="12" t="n">
        <v>25.01</v>
      </c>
      <c r="BJ5" s="12">
        <f>IFERROR(VLOOKUP(BI5,'CRUCE OPORTUNIDADES'!$C$10:$D$109,2,FALSE),"")</f>
        <v/>
      </c>
    </row>
    <row r="6" ht="50.25" customHeight="1">
      <c r="B6" s="626" t="inlineStr">
        <is>
          <t>Muy Baja 20%</t>
        </is>
      </c>
      <c r="C6" s="886" t="n"/>
      <c r="D6" s="13">
        <f>CONCATENATE(N4,N5,N6,N7,N8,N9,N10,N12,N13,N15,N16,N17,N18,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f>
        <v/>
      </c>
      <c r="E6" s="653">
        <f>CONCATENATE(P4,P5,P6,P7,P8,P9,P10,P12,P13,P15,P16,P17,P18,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f>
        <v/>
      </c>
      <c r="F6" s="653">
        <f>CONCATENATE(R4,R5,R6,R7,R8,R9,R10,R12,R13,R15,R16,R17,R18,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f>
        <v/>
      </c>
      <c r="G6" s="653">
        <f>CONCATENATE(T4,T5,T6,T7,T8,T9,T10,T12,T13,T15,T16,T17,T18,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f>
        <v/>
      </c>
      <c r="H6" s="886" t="n"/>
      <c r="I6" s="653">
        <f>CONCATENATE(V4,V5,V6,V7,V8,V9,V10,V12,V13,V15,V16,V17,V18,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f>
        <v/>
      </c>
      <c r="J6" s="886" t="n"/>
      <c r="N6" s="12">
        <f>IF(N7&lt;&gt;""," -O","")</f>
        <v/>
      </c>
      <c r="P6" s="12">
        <f>IF(P7&lt;&gt;""," -O","")</f>
        <v/>
      </c>
      <c r="R6" s="12">
        <f>IF(R7&lt;&gt;""," -O","")</f>
        <v/>
      </c>
      <c r="T6" s="12">
        <f>IF(T7&lt;&gt;""," -O","")</f>
        <v/>
      </c>
      <c r="V6" s="12">
        <f>IF(V7&lt;&gt;""," -O","")</f>
        <v/>
      </c>
      <c r="X6" s="12">
        <f>IF(X7&lt;&gt;""," -O","")</f>
        <v/>
      </c>
      <c r="Z6" s="12">
        <f>IF(Z7&lt;&gt;""," -O","")</f>
        <v/>
      </c>
      <c r="AB6" s="12">
        <f>IF(AB7&lt;&gt;""," -O","")</f>
        <v/>
      </c>
      <c r="AD6" s="12">
        <f>IF(AD7&lt;&gt;""," -O","")</f>
        <v/>
      </c>
      <c r="AF6" s="12">
        <f>IF(AF7&lt;&gt;""," -O","")</f>
        <v/>
      </c>
      <c r="AH6" s="12">
        <f>IF(AH7&lt;&gt;""," -O","")</f>
        <v/>
      </c>
      <c r="AJ6" s="12">
        <f>IF(AJ7&lt;&gt;""," -O","")</f>
        <v/>
      </c>
      <c r="AL6" s="12">
        <f>IF(AL7&lt;&gt;""," -O","")</f>
        <v/>
      </c>
      <c r="AN6" s="12">
        <f>IF(AN7&lt;&gt;""," -O","")</f>
        <v/>
      </c>
      <c r="AP6" s="12">
        <f>IF(AP7&lt;&gt;""," -O","")</f>
        <v/>
      </c>
      <c r="AR6" s="12">
        <f>IF(AR7&lt;&gt;""," -O","")</f>
        <v/>
      </c>
      <c r="AT6" s="12">
        <f>IF(AT7&lt;&gt;""," -O","")</f>
        <v/>
      </c>
      <c r="AV6" s="12">
        <f>IF(AV7&lt;&gt;""," -O","")</f>
        <v/>
      </c>
      <c r="AX6" s="12">
        <f>IF(AX7&lt;&gt;""," -O","")</f>
        <v/>
      </c>
      <c r="AZ6" s="12">
        <f>IF(AZ7&lt;&gt;""," -O","")</f>
        <v/>
      </c>
      <c r="BB6" s="12">
        <f>IF(BB7&lt;&gt;""," -O","")</f>
        <v/>
      </c>
      <c r="BD6" s="12">
        <f>IF(BD7&lt;&gt;""," -O","")</f>
        <v/>
      </c>
      <c r="BF6" s="12">
        <f>IF(BF7&lt;&gt;""," -O","")</f>
        <v/>
      </c>
      <c r="BH6" s="12">
        <f>IF(BH7&lt;&gt;""," -O","")</f>
        <v/>
      </c>
      <c r="BJ6" s="12">
        <f>IF(BJ7&lt;&gt;""," -O","")</f>
        <v/>
      </c>
    </row>
    <row r="7" ht="50.25" customHeight="1">
      <c r="B7" s="626" t="inlineStr">
        <is>
          <t>Baja 40%</t>
        </is>
      </c>
      <c r="C7" s="886" t="n"/>
      <c r="D7" s="13">
        <f>CONCATENATE(X4,X5,X6,X7,X8,X9,X10,X12,X13,X15,X16,X17,X18,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f>
        <v/>
      </c>
      <c r="E7" s="653">
        <f>CONCATENATE(Z4,Z5,Z6,Z7,Z8,Z9,Z10,Z12,Z13,Z15,Z16,Z17,Z18,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f>
        <v/>
      </c>
      <c r="F7" s="653">
        <f>CONCATENATE(AB4,AB5,AB6,AB7,AB8,AB9,AB10,AB12,AB13,AB15,AB16,AB17,AB18,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f>
        <v/>
      </c>
      <c r="G7" s="654">
        <f>CONCATENATE(AD4,AD5,AD6,AD7,AD8,AD9,AD10,AD12,AD13,AD15,AD16,AD17,AD18,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f>
        <v/>
      </c>
      <c r="H7" s="886" t="n"/>
      <c r="I7" s="654">
        <f>CONCATENATE(AF4,AF5,AF6,AF7,AF8,AF9,AF10,AF12,AF13,AF15,AF16,AF17,AF18,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f>
        <v/>
      </c>
      <c r="J7" s="886" t="n"/>
      <c r="M7" s="12" t="n">
        <v>1.02</v>
      </c>
      <c r="N7" s="12">
        <f>IFERROR(VLOOKUP(M7,'CRUCE OPORTUNIDADES'!$C$10:$D$109,2,FALSE),"")</f>
        <v/>
      </c>
      <c r="O7" s="12" t="n">
        <v>2.02</v>
      </c>
      <c r="P7" s="12">
        <f>IFERROR(VLOOKUP(O7,'CRUCE OPORTUNIDADES'!$C$10:$D$109,2,FALSE),"")</f>
        <v/>
      </c>
      <c r="Q7" s="12" t="n">
        <v>3.02</v>
      </c>
      <c r="R7" s="12">
        <f>IFERROR(VLOOKUP(Q7,'CRUCE OPORTUNIDADES'!$C$10:$D$109,2,FALSE),"")</f>
        <v/>
      </c>
      <c r="S7" s="12" t="n">
        <v>4.02</v>
      </c>
      <c r="T7" s="12">
        <f>IFERROR(VLOOKUP(S7,'CRUCE OPORTUNIDADES'!$C$10:$D$109,2,FALSE),"")</f>
        <v/>
      </c>
      <c r="U7" s="12" t="n">
        <v>5.02</v>
      </c>
      <c r="V7" s="12">
        <f>IFERROR(VLOOKUP(U7,'CRUCE OPORTUNIDADES'!$C$10:$D$109,2,FALSE),"")</f>
        <v/>
      </c>
      <c r="W7" s="12" t="n">
        <v>6.02</v>
      </c>
      <c r="X7" s="12">
        <f>IFERROR(VLOOKUP(W7,'CRUCE OPORTUNIDADES'!$C$10:$D$109,2,FALSE),"")</f>
        <v/>
      </c>
      <c r="Y7" s="12" t="n">
        <v>7.02</v>
      </c>
      <c r="Z7" s="12">
        <f>IFERROR(VLOOKUP(Y7,'CRUCE OPORTUNIDADES'!$C$10:$D$109,2,FALSE),"")</f>
        <v/>
      </c>
      <c r="AA7" s="12" t="n">
        <v>8.02</v>
      </c>
      <c r="AB7" s="12">
        <f>IFERROR(VLOOKUP(AA7,'CRUCE OPORTUNIDADES'!$C$10:$D$109,2,FALSE),"")</f>
        <v/>
      </c>
      <c r="AC7" s="12" t="n">
        <v>9.02</v>
      </c>
      <c r="AD7" s="12">
        <f>IFERROR(VLOOKUP(AC7,'CRUCE OPORTUNIDADES'!$C$10:$D$109,2,FALSE),"")</f>
        <v/>
      </c>
      <c r="AE7" s="12" t="n">
        <v>10.02</v>
      </c>
      <c r="AF7" s="12">
        <f>IFERROR(VLOOKUP(AE7,'CRUCE OPORTUNIDADES'!$C$10:$D$109,2,FALSE),"")</f>
        <v/>
      </c>
      <c r="AG7" s="12" t="n">
        <v>11.02</v>
      </c>
      <c r="AH7" s="12">
        <f>IFERROR(VLOOKUP(AG7,'CRUCE OPORTUNIDADES'!$C$10:$D$109,2,FALSE),"")</f>
        <v/>
      </c>
      <c r="AI7" s="12" t="n">
        <v>12.02</v>
      </c>
      <c r="AJ7" s="12">
        <f>IFERROR(VLOOKUP(AI7,'CRUCE OPORTUNIDADES'!$C$10:$D$109,2,FALSE),"")</f>
        <v/>
      </c>
      <c r="AK7" s="12" t="n">
        <v>13.02</v>
      </c>
      <c r="AL7" s="12">
        <f>IFERROR(VLOOKUP(AK7,'CRUCE OPORTUNIDADES'!$C$10:$D$109,2,FALSE),"")</f>
        <v/>
      </c>
      <c r="AM7" s="12" t="n">
        <v>14.02</v>
      </c>
      <c r="AN7" s="12">
        <f>IFERROR(VLOOKUP(AM7,'CRUCE OPORTUNIDADES'!$C$10:$D$109,2,FALSE),"")</f>
        <v/>
      </c>
      <c r="AO7" s="12" t="n">
        <v>15.02</v>
      </c>
      <c r="AP7" s="12">
        <f>IFERROR(VLOOKUP(AO7,'CRUCE OPORTUNIDADES'!$C$10:$D$109,2,FALSE),"")</f>
        <v/>
      </c>
      <c r="AQ7" s="12" t="n">
        <v>16.02</v>
      </c>
      <c r="AR7" s="12">
        <f>IFERROR(VLOOKUP(AQ7,'CRUCE OPORTUNIDADES'!$C$10:$D$109,2,FALSE),"")</f>
        <v/>
      </c>
      <c r="AS7" s="12" t="n">
        <v>17.02</v>
      </c>
      <c r="AT7" s="12">
        <f>IFERROR(VLOOKUP(AS7,'CRUCE OPORTUNIDADES'!$C$10:$D$109,2,FALSE),"")</f>
        <v/>
      </c>
      <c r="AU7" s="12" t="n">
        <v>18.02</v>
      </c>
      <c r="AV7" s="12">
        <f>IFERROR(VLOOKUP(AU7,'CRUCE OPORTUNIDADES'!$C$10:$D$109,2,FALSE),"")</f>
        <v/>
      </c>
      <c r="AW7" s="12" t="n">
        <v>19.02</v>
      </c>
      <c r="AX7" s="12">
        <f>IFERROR(VLOOKUP(AW7,'CRUCE OPORTUNIDADES'!$C$10:$D$109,2,FALSE),"")</f>
        <v/>
      </c>
      <c r="AY7" s="12" t="n">
        <v>20.02</v>
      </c>
      <c r="AZ7" s="12">
        <f>IFERROR(VLOOKUP(AY7,'CRUCE OPORTUNIDADES'!$C$10:$D$109,2,FALSE),"")</f>
        <v/>
      </c>
      <c r="BA7" s="12" t="n">
        <v>21.02</v>
      </c>
      <c r="BB7" s="12">
        <f>IFERROR(VLOOKUP(BA7,'CRUCE OPORTUNIDADES'!$C$10:$D$109,2,FALSE),"")</f>
        <v/>
      </c>
      <c r="BC7" s="12" t="n">
        <v>22.02</v>
      </c>
      <c r="BD7" s="12">
        <f>IFERROR(VLOOKUP(BC7,'CRUCE OPORTUNIDADES'!$C$10:$D$109,2,FALSE),"")</f>
        <v/>
      </c>
      <c r="BE7" s="12" t="n">
        <v>23.02</v>
      </c>
      <c r="BF7" s="12">
        <f>IFERROR(VLOOKUP(BE7,'CRUCE OPORTUNIDADES'!$C$10:$D$109,2,FALSE),"")</f>
        <v/>
      </c>
      <c r="BG7" s="12" t="n">
        <v>24.02</v>
      </c>
      <c r="BH7" s="12">
        <f>IFERROR(VLOOKUP(BG7,'CRUCE OPORTUNIDADES'!$C$10:$D$109,2,FALSE),"")</f>
        <v/>
      </c>
      <c r="BI7" s="12" t="n">
        <v>25.02</v>
      </c>
      <c r="BJ7" s="12">
        <f>IFERROR(VLOOKUP(BI7,'CRUCE OPORTUNIDADES'!$C$10:$D$109,2,FALSE),"")</f>
        <v/>
      </c>
    </row>
    <row r="8" ht="50.25" customHeight="1">
      <c r="B8" s="626" t="inlineStr">
        <is>
          <t>Media 60%</t>
        </is>
      </c>
      <c r="C8" s="886" t="n"/>
      <c r="D8" s="13">
        <f>CONCATENATE(AH4,AH5,AH6,AH7,AH8,AH9,AH10,AH12,AH13,AH15,AH16,AH17,AH18,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f>
        <v/>
      </c>
      <c r="E8" s="114">
        <f>CONCATENATE(AJ4,AJ5,AJ6,AJ7,AJ8,AJ9,AJ10,AJ12,AJ13,AJ15,AJ16,AJ17,AJ18,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f>
        <v/>
      </c>
      <c r="F8" s="654">
        <f>CONCATENATE(AL4,AL5,AL6,AL7,AL8,AL9,AL10,AL12,AL13,AL15,AL16,AL17,AL18,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f>
        <v/>
      </c>
      <c r="G8" s="654">
        <f>CONCATENATE(AN4,AN5,AN6,AN7,AN8,AN9,AN10,AN12,AN13,AN15,AN16,AN17,AN18,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f>
        <v/>
      </c>
      <c r="H8" s="886" t="n"/>
      <c r="I8" s="654">
        <f>CONCATENATE(AP4,AP5,AP6,AP7,AP8,AP9,AP10,AP12,AP13,AP15,AP16,AP17,AP18,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f>
        <v/>
      </c>
      <c r="J8" s="886" t="n"/>
      <c r="N8" s="12">
        <f>IF(N9&lt;&gt;""," -O","")</f>
        <v/>
      </c>
      <c r="P8" s="12">
        <f>IF(P9&lt;&gt;""," -O","")</f>
        <v/>
      </c>
      <c r="R8" s="12">
        <f>IF(R9&lt;&gt;""," -O","")</f>
        <v/>
      </c>
      <c r="T8" s="12">
        <f>IF(T9&lt;&gt;""," -O","")</f>
        <v/>
      </c>
      <c r="V8" s="12">
        <f>IF(V9&lt;&gt;""," -O","")</f>
        <v/>
      </c>
      <c r="X8" s="12">
        <f>IF(X9&lt;&gt;""," -O","")</f>
        <v/>
      </c>
      <c r="Z8" s="12">
        <f>IF(Z9&lt;&gt;""," -O","")</f>
        <v/>
      </c>
      <c r="AB8" s="12">
        <f>IF(AB9&lt;&gt;""," -O","")</f>
        <v/>
      </c>
      <c r="AD8" s="12">
        <f>IF(AD9&lt;&gt;""," -O","")</f>
        <v/>
      </c>
      <c r="AF8" s="12">
        <f>IF(AF9&lt;&gt;""," -O","")</f>
        <v/>
      </c>
      <c r="AH8" s="12">
        <f>IF(AH9&lt;&gt;""," -O","")</f>
        <v/>
      </c>
      <c r="AJ8" s="12">
        <f>IF(AJ9&lt;&gt;""," -O","")</f>
        <v/>
      </c>
      <c r="AL8" s="12">
        <f>IF(AL9&lt;&gt;""," -O","")</f>
        <v/>
      </c>
      <c r="AN8" s="12">
        <f>IF(AN9&lt;&gt;""," -O","")</f>
        <v/>
      </c>
      <c r="AP8" s="12">
        <f>IF(AP9&lt;&gt;""," -O","")</f>
        <v/>
      </c>
      <c r="AR8" s="12">
        <f>IF(AR9&lt;&gt;""," -O","")</f>
        <v/>
      </c>
      <c r="AT8" s="12">
        <f>IF(AT9&lt;&gt;""," -O","")</f>
        <v/>
      </c>
      <c r="AV8" s="12">
        <f>IF(AV9&lt;&gt;""," -O","")</f>
        <v/>
      </c>
      <c r="AX8" s="12">
        <f>IF(AX9&lt;&gt;""," -O","")</f>
        <v/>
      </c>
      <c r="AZ8" s="12">
        <f>IF(AZ9&lt;&gt;""," -O","")</f>
        <v/>
      </c>
      <c r="BB8" s="12">
        <f>IF(BB9&lt;&gt;""," -O","")</f>
        <v/>
      </c>
      <c r="BD8" s="12">
        <f>IF(BD9&lt;&gt;""," -O","")</f>
        <v/>
      </c>
      <c r="BF8" s="12">
        <f>IF(BF9&lt;&gt;""," -O","")</f>
        <v/>
      </c>
      <c r="BH8" s="12">
        <f>IF(BH9&lt;&gt;""," -O","")</f>
        <v/>
      </c>
      <c r="BJ8" s="12">
        <f>IF(BJ9&lt;&gt;""," -O","")</f>
        <v/>
      </c>
    </row>
    <row r="9" ht="50.25" customHeight="1">
      <c r="B9" s="626" t="inlineStr">
        <is>
          <t>Alta 80%</t>
        </is>
      </c>
      <c r="C9" s="886" t="n"/>
      <c r="D9" s="13">
        <f>CONCATENATE(AR4,AR5,AR6,AR7,AR8,AR9,AR10,AR12,AR13,AR15,AR16,AR17,AR18,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f>
        <v/>
      </c>
      <c r="E9" s="653">
        <f>CONCATENATE(AT4,AT5,AT6,AT7,AT8,AT9,AT10,AT12,AT13,AT15,AT16,AT17,AT18,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f>
        <v/>
      </c>
      <c r="F9" s="654">
        <f>CONCATENATE(AV4,AV5,AV6,AV7,AV8,AV9,AV10,AV12,AV13,AV15,AV16,AV17,AV18,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f>
        <v/>
      </c>
      <c r="G9" s="654">
        <f>CONCATENATE(AX4,AX5,AX6,AX7,AX8,AX9,AX10,AX12,AX13,AX15,AX16,AX17,AX18,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f>
        <v/>
      </c>
      <c r="H9" s="886" t="n"/>
      <c r="I9" s="655">
        <f>CONCATENATE(AZ4,AZ5,AZ6,AZ7,AZ8,AZ9,AZ10,AZ12,AZ13,AZ15,AZ16,AZ17,AZ18,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f>
        <v/>
      </c>
      <c r="J9" s="886" t="n"/>
      <c r="M9" s="12" t="n">
        <v>1.03</v>
      </c>
      <c r="N9" s="12">
        <f>IFERROR(VLOOKUP(M9,'CRUCE OPORTUNIDADES'!$C$10:$D$109,2,FALSE),"")</f>
        <v/>
      </c>
      <c r="O9" s="12" t="n">
        <v>2.03</v>
      </c>
      <c r="P9" s="12">
        <f>IFERROR(VLOOKUP(O9,'CRUCE OPORTUNIDADES'!$C$10:$D$109,2,FALSE),"")</f>
        <v/>
      </c>
      <c r="Q9" s="12" t="n">
        <v>3.03</v>
      </c>
      <c r="R9" s="12">
        <f>IFERROR(VLOOKUP(Q9,'CRUCE OPORTUNIDADES'!$C$10:$D$109,2,FALSE),"")</f>
        <v/>
      </c>
      <c r="S9" s="12" t="n">
        <v>4.03</v>
      </c>
      <c r="T9" s="12">
        <f>IFERROR(VLOOKUP(S9,'CRUCE OPORTUNIDADES'!$C$10:$D$109,2,FALSE),"")</f>
        <v/>
      </c>
      <c r="U9" s="12" t="n">
        <v>5.03</v>
      </c>
      <c r="V9" s="12">
        <f>IFERROR(VLOOKUP(U9,'CRUCE OPORTUNIDADES'!$C$10:$D$109,2,FALSE),"")</f>
        <v/>
      </c>
      <c r="W9" s="12" t="n">
        <v>6.03</v>
      </c>
      <c r="X9" s="12">
        <f>IFERROR(VLOOKUP(W9,'CRUCE OPORTUNIDADES'!$C$10:$D$109,2,FALSE),"")</f>
        <v/>
      </c>
      <c r="Y9" s="12" t="n">
        <v>7.03</v>
      </c>
      <c r="Z9" s="12">
        <f>IFERROR(VLOOKUP(Y9,'CRUCE OPORTUNIDADES'!$C$10:$D$109,2,FALSE),"")</f>
        <v/>
      </c>
      <c r="AA9" s="12" t="n">
        <v>8.029999999999999</v>
      </c>
      <c r="AB9" s="12">
        <f>IFERROR(VLOOKUP(AA9,'CRUCE OPORTUNIDADES'!$C$10:$D$109,2,FALSE),"")</f>
        <v/>
      </c>
      <c r="AC9" s="12" t="n">
        <v>9.029999999999999</v>
      </c>
      <c r="AD9" s="12">
        <f>IFERROR(VLOOKUP(AC9,'CRUCE OPORTUNIDADES'!$C$10:$D$109,2,FALSE),"")</f>
        <v/>
      </c>
      <c r="AE9" s="12" t="n">
        <v>10.03</v>
      </c>
      <c r="AF9" s="12">
        <f>IFERROR(VLOOKUP(AE9,'CRUCE OPORTUNIDADES'!$C$10:$D$109,2,FALSE),"")</f>
        <v/>
      </c>
      <c r="AG9" s="12" t="n">
        <v>11.03</v>
      </c>
      <c r="AH9" s="12">
        <f>IFERROR(VLOOKUP(AG9,'CRUCE OPORTUNIDADES'!$C$10:$D$109,2,FALSE),"")</f>
        <v/>
      </c>
      <c r="AI9" s="12" t="n">
        <v>12.03</v>
      </c>
      <c r="AJ9" s="12">
        <f>IFERROR(VLOOKUP(AI9,'CRUCE OPORTUNIDADES'!$C$10:$D$109,2,FALSE),"")</f>
        <v/>
      </c>
      <c r="AK9" s="12" t="n">
        <v>13.03</v>
      </c>
      <c r="AL9" s="12">
        <f>IFERROR(VLOOKUP(AK9,'CRUCE OPORTUNIDADES'!$C$10:$D$109,2,FALSE),"")</f>
        <v/>
      </c>
      <c r="AM9" s="12" t="n">
        <v>14.03</v>
      </c>
      <c r="AN9" s="12">
        <f>IFERROR(VLOOKUP(AM9,'CRUCE OPORTUNIDADES'!$C$10:$D$109,2,FALSE),"")</f>
        <v/>
      </c>
      <c r="AO9" s="12" t="n">
        <v>15.03</v>
      </c>
      <c r="AP9" s="12">
        <f>IFERROR(VLOOKUP(AO9,'CRUCE OPORTUNIDADES'!$C$10:$D$109,2,FALSE),"")</f>
        <v/>
      </c>
      <c r="AQ9" s="12" t="n">
        <v>16.03</v>
      </c>
      <c r="AR9" s="12">
        <f>IFERROR(VLOOKUP(AQ9,'CRUCE OPORTUNIDADES'!$C$10:$D$109,2,FALSE),"")</f>
        <v/>
      </c>
      <c r="AS9" s="12" t="n">
        <v>17.03</v>
      </c>
      <c r="AT9" s="12">
        <f>IFERROR(VLOOKUP(AS9,'CRUCE OPORTUNIDADES'!$C$10:$D$109,2,FALSE),"")</f>
        <v/>
      </c>
      <c r="AU9" s="12" t="n">
        <v>18.03</v>
      </c>
      <c r="AV9" s="12">
        <f>IFERROR(VLOOKUP(AU9,'CRUCE OPORTUNIDADES'!$C$10:$D$109,2,FALSE),"")</f>
        <v/>
      </c>
      <c r="AW9" s="12" t="n">
        <v>19.03</v>
      </c>
      <c r="AX9" s="12">
        <f>IFERROR(VLOOKUP(AW9,'CRUCE OPORTUNIDADES'!$C$10:$D$109,2,FALSE),"")</f>
        <v/>
      </c>
      <c r="AY9" s="12" t="n">
        <v>20.03</v>
      </c>
      <c r="AZ9" s="12">
        <f>IFERROR(VLOOKUP(AY9,'CRUCE OPORTUNIDADES'!$C$10:$D$109,2,FALSE),"")</f>
        <v/>
      </c>
      <c r="BA9" s="12" t="n">
        <v>21.03</v>
      </c>
      <c r="BB9" s="12">
        <f>IFERROR(VLOOKUP(BA9,'CRUCE OPORTUNIDADES'!$C$10:$D$109,2,FALSE),"")</f>
        <v/>
      </c>
      <c r="BC9" s="12" t="n">
        <v>22.03</v>
      </c>
      <c r="BD9" s="12">
        <f>IFERROR(VLOOKUP(BC9,'CRUCE OPORTUNIDADES'!$C$10:$D$109,2,FALSE),"")</f>
        <v/>
      </c>
      <c r="BE9" s="12" t="n">
        <v>23.03</v>
      </c>
      <c r="BF9" s="12">
        <f>IFERROR(VLOOKUP(BE9,'CRUCE OPORTUNIDADES'!$C$10:$D$109,2,FALSE),"")</f>
        <v/>
      </c>
      <c r="BG9" s="12" t="n">
        <v>24.03</v>
      </c>
      <c r="BH9" s="12">
        <f>IFERROR(VLOOKUP(BG9,'CRUCE OPORTUNIDADES'!$C$10:$D$109,2,FALSE),"")</f>
        <v/>
      </c>
      <c r="BI9" s="12" t="n">
        <v>25.03</v>
      </c>
      <c r="BJ9" s="12">
        <f>IFERROR(VLOOKUP(BI9,'CRUCE OPORTUNIDADES'!$C$10:$D$109,2,FALSE),"")</f>
        <v/>
      </c>
    </row>
    <row r="10" ht="50.25" customHeight="1">
      <c r="B10" s="626" t="inlineStr">
        <is>
          <t>Muy Alta 100%</t>
        </is>
      </c>
      <c r="C10" s="886" t="n"/>
      <c r="D10" s="13">
        <f>CONCATENATE(BB4,BB5,BB6,BB7,BB8,BB9,BB10,BB12,BB13,BB15,BB16,BB17,BB18,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f>
        <v/>
      </c>
      <c r="E10" s="653">
        <f>CONCATENATE(BD4,BD5,BD6,BD7,BD8,BD9,BD10,BD12,BD13,BD15,BD16,BD17,BD18,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f>
        <v/>
      </c>
      <c r="F10" s="654">
        <f>CONCATENATE(BF4,BF5,BF6,BF7,BF8,BF9,BF10,BF12,BF13,BF15,BF16,BF17,BF18,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f>
        <v/>
      </c>
      <c r="G10" s="655">
        <f>CONCATENATE(BH4,BH5,BH6,BH7,BH8,BH9,BH10,BH12,BH13,BH15,BH16,BH17,BH18,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f>
        <v/>
      </c>
      <c r="H10" s="886" t="n"/>
      <c r="I10" s="655">
        <f>CONCATENATE(BJ4,BJ5,BJ6,BJ7,BJ8,BJ9,BJ10,BJ12,BJ13,BJ15,BJ16,BJ17,BJ18,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f>
        <v/>
      </c>
      <c r="J10" s="886" t="n"/>
      <c r="N10" s="12">
        <f>IF(N11&lt;&gt;""," -O","")</f>
        <v/>
      </c>
      <c r="P10" s="12">
        <f>IF(P11&lt;&gt;""," -O","")</f>
        <v/>
      </c>
      <c r="R10" s="12">
        <f>IF(R11&lt;&gt;""," -O","")</f>
        <v/>
      </c>
      <c r="T10" s="12">
        <f>IF(T11&lt;&gt;""," -O","")</f>
        <v/>
      </c>
      <c r="V10" s="12">
        <f>IF(V11&lt;&gt;""," -O","")</f>
        <v/>
      </c>
      <c r="X10" s="12">
        <f>IF(X11&lt;&gt;""," -O","")</f>
        <v/>
      </c>
      <c r="Z10" s="12">
        <f>IF(Z11&lt;&gt;""," -O","")</f>
        <v/>
      </c>
      <c r="AB10" s="12">
        <f>IF(AB11&lt;&gt;""," -O","")</f>
        <v/>
      </c>
      <c r="AD10" s="12">
        <f>IF(AD11&lt;&gt;""," -O","")</f>
        <v/>
      </c>
      <c r="AF10" s="12">
        <f>IF(AF11&lt;&gt;""," -O","")</f>
        <v/>
      </c>
      <c r="AH10" s="12">
        <f>IF(AH11&lt;&gt;""," -O","")</f>
        <v/>
      </c>
      <c r="AJ10" s="12">
        <f>IF(AJ11&lt;&gt;""," -O","")</f>
        <v/>
      </c>
      <c r="AL10" s="12">
        <f>IF(AL11&lt;&gt;""," -O","")</f>
        <v/>
      </c>
      <c r="AN10" s="12">
        <f>IF(AN11&lt;&gt;""," -O","")</f>
        <v/>
      </c>
      <c r="AP10" s="12">
        <f>IF(AP11&lt;&gt;""," -O","")</f>
        <v/>
      </c>
      <c r="AR10" s="12">
        <f>IF(AR11&lt;&gt;""," -O","")</f>
        <v/>
      </c>
      <c r="AT10" s="12">
        <f>IF(AT11&lt;&gt;""," -O","")</f>
        <v/>
      </c>
      <c r="AV10" s="12">
        <f>IF(AV11&lt;&gt;""," -O","")</f>
        <v/>
      </c>
      <c r="AX10" s="12">
        <f>IF(AX11&lt;&gt;""," -O","")</f>
        <v/>
      </c>
      <c r="AZ10" s="12">
        <f>IF(AZ11&lt;&gt;""," -O","")</f>
        <v/>
      </c>
      <c r="BB10" s="12">
        <f>IF(BB11&lt;&gt;""," -O","")</f>
        <v/>
      </c>
      <c r="BD10" s="12">
        <f>IF(BD11&lt;&gt;""," -O","")</f>
        <v/>
      </c>
      <c r="BF10" s="12">
        <f>IF(BF11&lt;&gt;""," -O","")</f>
        <v/>
      </c>
      <c r="BH10" s="12">
        <f>IF(BH11&lt;&gt;""," -O","")</f>
        <v/>
      </c>
      <c r="BJ10" s="12">
        <f>IF(BJ11&lt;&gt;""," -O","")</f>
        <v/>
      </c>
    </row>
    <row r="11" ht="22.5" customHeight="1">
      <c r="B11" s="59" t="inlineStr">
        <is>
          <t>COLOR</t>
        </is>
      </c>
      <c r="C11" s="646" t="inlineStr">
        <is>
          <t>INTERPRETACIÓN DE LA ZONA</t>
        </is>
      </c>
      <c r="D11" s="887" t="n"/>
      <c r="E11" s="886" t="n"/>
      <c r="F11" s="58" t="inlineStr">
        <is>
          <t>CANTIDAD DE OPORTUNIDADES POR ZONA</t>
        </is>
      </c>
      <c r="G11" s="646" t="inlineStr">
        <is>
          <t>PROMEDIO DE OPORTUNIDADES DEL PROCESO</t>
        </is>
      </c>
      <c r="H11" s="887" t="n"/>
      <c r="I11" s="887" t="n"/>
      <c r="J11" s="886" t="n"/>
      <c r="M11" s="12" t="n">
        <v>1.04</v>
      </c>
      <c r="N11" s="12">
        <f>IFERROR(VLOOKUP(M11,'CRUCE OPORTUNIDADES'!$C$10:$D$109,2,FALSE),"")</f>
        <v/>
      </c>
      <c r="O11" s="12" t="n">
        <v>2.04</v>
      </c>
      <c r="P11" s="12">
        <f>IFERROR(VLOOKUP(O11,'CRUCE OPORTUNIDADES'!$C$10:$D$109,2,FALSE),"")</f>
        <v/>
      </c>
      <c r="Q11" s="12" t="n">
        <v>3.04</v>
      </c>
      <c r="R11" s="12">
        <f>IFERROR(VLOOKUP(Q11,'CRUCE OPORTUNIDADES'!$C$10:$D$109,2,FALSE),"")</f>
        <v/>
      </c>
      <c r="S11" s="12" t="n">
        <v>4.04</v>
      </c>
      <c r="T11" s="12">
        <f>IFERROR(VLOOKUP(S11,'CRUCE OPORTUNIDADES'!$C$10:$D$109,2,FALSE),"")</f>
        <v/>
      </c>
      <c r="U11" s="12" t="n">
        <v>5.04</v>
      </c>
      <c r="V11" s="12">
        <f>IFERROR(VLOOKUP(U11,'CRUCE OPORTUNIDADES'!$C$10:$D$109,2,FALSE),"")</f>
        <v/>
      </c>
      <c r="W11" s="12" t="n">
        <v>6.04</v>
      </c>
      <c r="X11" s="12">
        <f>IFERROR(VLOOKUP(W11,'CRUCE OPORTUNIDADES'!$C$10:$D$109,2,FALSE),"")</f>
        <v/>
      </c>
      <c r="Y11" s="12" t="n">
        <v>7.04</v>
      </c>
      <c r="Z11" s="12">
        <f>IFERROR(VLOOKUP(Y11,'CRUCE OPORTUNIDADES'!$C$10:$D$109,2,FALSE),"")</f>
        <v/>
      </c>
      <c r="AA11" s="12" t="n">
        <v>8.039999999999999</v>
      </c>
      <c r="AB11" s="12">
        <f>IFERROR(VLOOKUP(AA11,'CRUCE OPORTUNIDADES'!$C$10:$D$109,2,FALSE),"")</f>
        <v/>
      </c>
      <c r="AC11" s="12" t="n">
        <v>9.039999999999999</v>
      </c>
      <c r="AD11" s="12">
        <f>IFERROR(VLOOKUP(AC11,'CRUCE OPORTUNIDADES'!$C$10:$D$109,2,FALSE),"")</f>
        <v/>
      </c>
      <c r="AE11" s="12" t="n">
        <v>10.04</v>
      </c>
      <c r="AF11" s="12">
        <f>IFERROR(VLOOKUP(AE11,'CRUCE OPORTUNIDADES'!$C$10:$D$109,2,FALSE),"")</f>
        <v/>
      </c>
      <c r="AG11" s="12" t="n">
        <v>11.04</v>
      </c>
      <c r="AH11" s="12">
        <f>IFERROR(VLOOKUP(AG11,'CRUCE OPORTUNIDADES'!$C$10:$D$109,2,FALSE),"")</f>
        <v/>
      </c>
      <c r="AI11" s="12" t="n">
        <v>12.04</v>
      </c>
      <c r="AJ11" s="12">
        <f>IFERROR(VLOOKUP(AI11,'CRUCE OPORTUNIDADES'!$C$10:$D$109,2,FALSE),"")</f>
        <v/>
      </c>
      <c r="AK11" s="12" t="n">
        <v>13.04</v>
      </c>
      <c r="AL11" s="12">
        <f>IFERROR(VLOOKUP(AK11,'CRUCE OPORTUNIDADES'!$C$10:$D$109,2,FALSE),"")</f>
        <v/>
      </c>
      <c r="AM11" s="12" t="n">
        <v>14.04</v>
      </c>
      <c r="AN11" s="12">
        <f>IFERROR(VLOOKUP(AM11,'CRUCE OPORTUNIDADES'!$C$10:$D$109,2,FALSE),"")</f>
        <v/>
      </c>
      <c r="AO11" s="12" t="n">
        <v>15.04</v>
      </c>
      <c r="AP11" s="12">
        <f>IFERROR(VLOOKUP(AO11,'CRUCE OPORTUNIDADES'!$C$10:$D$109,2,FALSE),"")</f>
        <v/>
      </c>
      <c r="AQ11" s="12" t="n">
        <v>16.04</v>
      </c>
      <c r="AR11" s="12">
        <f>IFERROR(VLOOKUP(AQ11,'CRUCE OPORTUNIDADES'!$C$10:$D$109,2,FALSE),"")</f>
        <v/>
      </c>
      <c r="AS11" s="12" t="n">
        <v>17.04</v>
      </c>
      <c r="AT11" s="12">
        <f>IFERROR(VLOOKUP(AS11,'CRUCE OPORTUNIDADES'!$C$10:$D$109,2,FALSE),"")</f>
        <v/>
      </c>
      <c r="AU11" s="12" t="n">
        <v>18.04</v>
      </c>
      <c r="AV11" s="12">
        <f>IFERROR(VLOOKUP(AU11,'CRUCE OPORTUNIDADES'!$C$10:$D$109,2,FALSE),"")</f>
        <v/>
      </c>
      <c r="AW11" s="12" t="n">
        <v>19.04</v>
      </c>
      <c r="AX11" s="12">
        <f>IFERROR(VLOOKUP(AW11,'CRUCE OPORTUNIDADES'!$C$10:$D$109,2,FALSE),"")</f>
        <v/>
      </c>
      <c r="AY11" s="12" t="n">
        <v>20.04</v>
      </c>
      <c r="AZ11" s="12">
        <f>IFERROR(VLOOKUP(AY11,'CRUCE OPORTUNIDADES'!$C$10:$D$109,2,FALSE),"")</f>
        <v/>
      </c>
      <c r="BA11" s="12" t="n">
        <v>21.04</v>
      </c>
      <c r="BB11" s="12">
        <f>IFERROR(VLOOKUP(BA11,'CRUCE OPORTUNIDADES'!$C$10:$D$109,2,FALSE),"")</f>
        <v/>
      </c>
      <c r="BC11" s="12" t="n">
        <v>22.04</v>
      </c>
      <c r="BD11" s="12">
        <f>IFERROR(VLOOKUP(BC11,'CRUCE OPORTUNIDADES'!$C$10:$D$109,2,FALSE),"")</f>
        <v/>
      </c>
      <c r="BE11" s="12" t="n">
        <v>23.04</v>
      </c>
      <c r="BF11" s="12">
        <f>IFERROR(VLOOKUP(BE11,'CRUCE OPORTUNIDADES'!$C$10:$D$109,2,FALSE),"")</f>
        <v/>
      </c>
      <c r="BG11" s="12" t="n">
        <v>24.04</v>
      </c>
      <c r="BH11" s="12">
        <f>IFERROR(VLOOKUP(BG11,'CRUCE OPORTUNIDADES'!$C$10:$D$109,2,FALSE),"")</f>
        <v/>
      </c>
      <c r="BI11" s="12" t="n">
        <v>25.04</v>
      </c>
      <c r="BJ11" s="12">
        <f>IFERROR(VLOOKUP(BI11,'CRUCE OPORTUNIDADES'!$C$10:$D$109,2,FALSE),"")</f>
        <v/>
      </c>
    </row>
    <row r="12" ht="15" customHeight="1">
      <c r="B12" s="9" t="n"/>
      <c r="C12" s="630" t="inlineStr">
        <is>
          <t xml:space="preserve"> Zona de oportunidad baja: Monitorear los eventos.</t>
        </is>
      </c>
      <c r="D12" s="887" t="n"/>
      <c r="E12" s="886" t="n"/>
      <c r="F12" s="53">
        <f>COUNTIF('CRUCE OPORTUNIDADES'!$AD$10:$AD$109,"BAJO")</f>
        <v/>
      </c>
      <c r="G12" s="646" t="inlineStr">
        <is>
          <t>PROBABILIDAD</t>
        </is>
      </c>
      <c r="H12" s="646" t="inlineStr">
        <is>
          <t>IMPACTO</t>
        </is>
      </c>
      <c r="I12" s="888" t="inlineStr">
        <is>
          <t>VALORACIÓN</t>
        </is>
      </c>
      <c r="J12" s="886" t="n"/>
      <c r="N12" s="12">
        <f>IF(N13&lt;&gt;""," -O","")</f>
        <v/>
      </c>
      <c r="P12" s="12">
        <f>IF(P13&lt;&gt;""," -O","")</f>
        <v/>
      </c>
      <c r="R12" s="12">
        <f>IF(R13&lt;&gt;""," -O","")</f>
        <v/>
      </c>
      <c r="T12" s="12">
        <f>IF(T13&lt;&gt;""," -O","")</f>
        <v/>
      </c>
      <c r="V12" s="12">
        <f>IF(V13&lt;&gt;""," -O","")</f>
        <v/>
      </c>
      <c r="X12" s="12">
        <f>IF(X13&lt;&gt;""," -O","")</f>
        <v/>
      </c>
      <c r="Z12" s="12">
        <f>IF(Z13&lt;&gt;""," -O","")</f>
        <v/>
      </c>
      <c r="AB12" s="12">
        <f>IF(AB13&lt;&gt;""," -O","")</f>
        <v/>
      </c>
      <c r="AD12" s="12">
        <f>IF(AD13&lt;&gt;""," -O","")</f>
        <v/>
      </c>
      <c r="AF12" s="12">
        <f>IF(AF13&lt;&gt;""," -O","")</f>
        <v/>
      </c>
      <c r="AH12" s="12">
        <f>IF(AH13&lt;&gt;""," -O","")</f>
        <v/>
      </c>
      <c r="AJ12" s="12">
        <f>IF(AJ13&lt;&gt;""," -O","")</f>
        <v/>
      </c>
      <c r="AL12" s="12">
        <f>IF(AL13&lt;&gt;""," -O","")</f>
        <v/>
      </c>
      <c r="AN12" s="12">
        <f>IF(AN13&lt;&gt;""," -O","")</f>
        <v/>
      </c>
      <c r="AP12" s="12">
        <f>IF(AP13&lt;&gt;""," -O","")</f>
        <v/>
      </c>
      <c r="AR12" s="12">
        <f>IF(AR13&lt;&gt;""," -O","")</f>
        <v/>
      </c>
      <c r="AT12" s="12">
        <f>IF(AT13&lt;&gt;""," -O","")</f>
        <v/>
      </c>
      <c r="AV12" s="12">
        <f>IF(AV13&lt;&gt;""," -O","")</f>
        <v/>
      </c>
      <c r="AX12" s="12">
        <f>IF(AX13&lt;&gt;""," -O","")</f>
        <v/>
      </c>
      <c r="AZ12" s="12">
        <f>IF(AZ13&lt;&gt;""," -O","")</f>
        <v/>
      </c>
      <c r="BB12" s="12">
        <f>IF(BB13&lt;&gt;""," -O","")</f>
        <v/>
      </c>
      <c r="BD12" s="12">
        <f>IF(BD13&lt;&gt;""," -O","")</f>
        <v/>
      </c>
      <c r="BF12" s="12">
        <f>IF(BF13&lt;&gt;""," -O","")</f>
        <v/>
      </c>
      <c r="BH12" s="12">
        <f>IF(BH13&lt;&gt;""," -O","")</f>
        <v/>
      </c>
      <c r="BJ12" s="12">
        <f>IF(BJ13&lt;&gt;""," -O","")</f>
        <v/>
      </c>
    </row>
    <row r="13" ht="15" customHeight="1">
      <c r="B13" s="8" t="n"/>
      <c r="C13" s="630" t="inlineStr">
        <is>
          <t xml:space="preserve"> Zona de oportunidad moderada: Monitorear los eventos.</t>
        </is>
      </c>
      <c r="D13" s="887" t="n"/>
      <c r="E13" s="886" t="n"/>
      <c r="F13" s="53">
        <f>COUNTIF('CRUCE OPORTUNIDADES'!$AD$10:$AD$109,"MODERADO")</f>
        <v/>
      </c>
      <c r="G13" s="629">
        <f>AVERAGE('CRUCE OPORTUNIDADES'!AA10:AA109)</f>
        <v/>
      </c>
      <c r="H13" s="629">
        <f>AVERAGE('CRUCE OPORTUNIDADES'!AB10:AB109)</f>
        <v/>
      </c>
      <c r="I13" s="629">
        <f>ROUND(G13,0)*ROUND(H13,0)</f>
        <v/>
      </c>
      <c r="J13" s="880" t="n"/>
      <c r="M13" s="12" t="n">
        <v>1.05</v>
      </c>
      <c r="N13" s="12">
        <f>IFERROR(VLOOKUP(M13,'CRUCE OPORTUNIDADES'!$C$10:$D$109,2,FALSE),"")</f>
        <v/>
      </c>
      <c r="O13" s="12" t="n">
        <v>2.05</v>
      </c>
      <c r="P13" s="12">
        <f>IFERROR(VLOOKUP(O13,'CRUCE OPORTUNIDADES'!$C$10:$D$109,2,FALSE),"")</f>
        <v/>
      </c>
      <c r="Q13" s="12" t="n">
        <v>3.05</v>
      </c>
      <c r="R13" s="12">
        <f>IFERROR(VLOOKUP(Q13,'CRUCE OPORTUNIDADES'!$C$10:$D$109,2,FALSE),"")</f>
        <v/>
      </c>
      <c r="S13" s="12" t="n">
        <v>4.05</v>
      </c>
      <c r="T13" s="12">
        <f>IFERROR(VLOOKUP(S13,'CRUCE OPORTUNIDADES'!$C$10:$D$109,2,FALSE),"")</f>
        <v/>
      </c>
      <c r="U13" s="12" t="n">
        <v>5.05</v>
      </c>
      <c r="V13" s="12">
        <f>IFERROR(VLOOKUP(U13,'CRUCE OPORTUNIDADES'!$C$10:$D$109,2,FALSE),"")</f>
        <v/>
      </c>
      <c r="W13" s="12" t="n">
        <v>6.05</v>
      </c>
      <c r="X13" s="12">
        <f>IFERROR(VLOOKUP(W13,'CRUCE OPORTUNIDADES'!$C$10:$D$109,2,FALSE),"")</f>
        <v/>
      </c>
      <c r="Y13" s="12" t="n">
        <v>7.05</v>
      </c>
      <c r="Z13" s="12">
        <f>IFERROR(VLOOKUP(Y13,'CRUCE OPORTUNIDADES'!$C$10:$D$109,2,FALSE),"")</f>
        <v/>
      </c>
      <c r="AA13" s="12" t="n">
        <v>8.050000000000001</v>
      </c>
      <c r="AB13" s="12">
        <f>IFERROR(VLOOKUP(AA13,'CRUCE OPORTUNIDADES'!$C$10:$D$109,2,FALSE),"")</f>
        <v/>
      </c>
      <c r="AC13" s="12" t="n">
        <v>9.050000000000001</v>
      </c>
      <c r="AD13" s="12">
        <f>IFERROR(VLOOKUP(AC13,'CRUCE OPORTUNIDADES'!$C$10:$D$109,2,FALSE),"")</f>
        <v/>
      </c>
      <c r="AE13" s="12" t="n">
        <v>10.05</v>
      </c>
      <c r="AF13" s="12">
        <f>IFERROR(VLOOKUP(AE13,'CRUCE OPORTUNIDADES'!$C$10:$D$109,2,FALSE),"")</f>
        <v/>
      </c>
      <c r="AG13" s="12" t="n">
        <v>11.05</v>
      </c>
      <c r="AH13" s="12">
        <f>IFERROR(VLOOKUP(AG13,'CRUCE OPORTUNIDADES'!$C$10:$D$109,2,FALSE),"")</f>
        <v/>
      </c>
      <c r="AI13" s="12" t="n">
        <v>12.05</v>
      </c>
      <c r="AJ13" s="12">
        <f>IFERROR(VLOOKUP(AI13,'CRUCE OPORTUNIDADES'!$C$10:$D$109,2,FALSE),"")</f>
        <v/>
      </c>
      <c r="AK13" s="12" t="n">
        <v>13.05</v>
      </c>
      <c r="AL13" s="12">
        <f>IFERROR(VLOOKUP(AK13,'CRUCE OPORTUNIDADES'!$C$10:$D$109,2,FALSE),"")</f>
        <v/>
      </c>
      <c r="AM13" s="12" t="n">
        <v>14.05</v>
      </c>
      <c r="AN13" s="12">
        <f>IFERROR(VLOOKUP(AM13,'CRUCE OPORTUNIDADES'!$C$10:$D$109,2,FALSE),"")</f>
        <v/>
      </c>
      <c r="AO13" s="12" t="n">
        <v>15.05</v>
      </c>
      <c r="AP13" s="12">
        <f>IFERROR(VLOOKUP(AO13,'CRUCE OPORTUNIDADES'!$C$10:$D$109,2,FALSE),"")</f>
        <v/>
      </c>
      <c r="AQ13" s="12" t="n">
        <v>16.05</v>
      </c>
      <c r="AR13" s="12">
        <f>IFERROR(VLOOKUP(AQ13,'CRUCE OPORTUNIDADES'!$C$10:$D$109,2,FALSE),"")</f>
        <v/>
      </c>
      <c r="AS13" s="12" t="n">
        <v>17.05</v>
      </c>
      <c r="AT13" s="12">
        <f>IFERROR(VLOOKUP(AS13,'CRUCE OPORTUNIDADES'!$C$10:$D$109,2,FALSE),"")</f>
        <v/>
      </c>
      <c r="AU13" s="12" t="n">
        <v>18.05</v>
      </c>
      <c r="AV13" s="12">
        <f>IFERROR(VLOOKUP(AU13,'CRUCE OPORTUNIDADES'!$C$10:$D$109,2,FALSE),"")</f>
        <v/>
      </c>
      <c r="AW13" s="12" t="n">
        <v>19.05</v>
      </c>
      <c r="AX13" s="12">
        <f>IFERROR(VLOOKUP(AW13,'CRUCE OPORTUNIDADES'!$C$10:$D$109,2,FALSE),"")</f>
        <v/>
      </c>
      <c r="AY13" s="12" t="n">
        <v>20.05</v>
      </c>
      <c r="AZ13" s="12">
        <f>IFERROR(VLOOKUP(AY13,'CRUCE OPORTUNIDADES'!$C$10:$D$109,2,FALSE),"")</f>
        <v/>
      </c>
      <c r="BA13" s="12" t="n">
        <v>21.05</v>
      </c>
      <c r="BB13" s="12">
        <f>IFERROR(VLOOKUP(BA13,'CRUCE OPORTUNIDADES'!$C$10:$D$109,2,FALSE),"")</f>
        <v/>
      </c>
      <c r="BC13" s="12" t="n">
        <v>22.05</v>
      </c>
      <c r="BD13" s="12">
        <f>IFERROR(VLOOKUP(BC13,'CRUCE OPORTUNIDADES'!$C$10:$D$109,2,FALSE),"")</f>
        <v/>
      </c>
      <c r="BE13" s="12" t="n">
        <v>23.05</v>
      </c>
      <c r="BF13" s="12">
        <f>IFERROR(VLOOKUP(BE13,'CRUCE OPORTUNIDADES'!$C$10:$D$109,2,FALSE),"")</f>
        <v/>
      </c>
      <c r="BG13" s="12" t="n">
        <v>24.05</v>
      </c>
      <c r="BH13" s="12">
        <f>IFERROR(VLOOKUP(BG13,'CRUCE OPORTUNIDADES'!$C$10:$D$109,2,FALSE),"")</f>
        <v/>
      </c>
      <c r="BI13" s="12" t="n">
        <v>25.05</v>
      </c>
      <c r="BJ13" s="12">
        <f>IFERROR(VLOOKUP(BI13,'CRUCE OPORTUNIDADES'!$C$10:$D$109,2,FALSE),"")</f>
        <v/>
      </c>
    </row>
    <row r="14" ht="15.75" customHeight="1">
      <c r="B14" s="7" t="n"/>
      <c r="C14" s="630" t="inlineStr">
        <is>
          <t xml:space="preserve"> Zona de oportunidad favorable: Potencializar la oportunidad.</t>
        </is>
      </c>
      <c r="D14" s="887" t="n"/>
      <c r="E14" s="886" t="n"/>
      <c r="F14" s="53">
        <f>COUNTIF('CRUCE OPORTUNIDADES'!$AD$10:$AD$109,"FAVORABLE")</f>
        <v/>
      </c>
      <c r="G14" s="889" t="n"/>
      <c r="H14" s="889" t="n"/>
      <c r="I14" s="890" t="n"/>
      <c r="J14" s="891" t="n"/>
      <c r="N14" s="12">
        <f>IF(N15&lt;&gt;""," -O","")</f>
        <v/>
      </c>
      <c r="P14" s="12">
        <f>IF(P15&lt;&gt;""," -O","")</f>
        <v/>
      </c>
      <c r="R14" s="12">
        <f>IF(R15&lt;&gt;""," -O","")</f>
        <v/>
      </c>
      <c r="T14" s="12">
        <f>IF(T15&lt;&gt;""," -O","")</f>
        <v/>
      </c>
      <c r="V14" s="12">
        <f>IF(V15&lt;&gt;""," -O","")</f>
        <v/>
      </c>
      <c r="X14" s="12">
        <f>IF(X15&lt;&gt;""," -O","")</f>
        <v/>
      </c>
      <c r="Z14" s="12">
        <f>IF(Z15&lt;&gt;""," -O","")</f>
        <v/>
      </c>
      <c r="AB14" s="12">
        <f>IF(AB15&lt;&gt;""," -O","")</f>
        <v/>
      </c>
      <c r="AD14" s="12">
        <f>IF(AD15&lt;&gt;""," -O","")</f>
        <v/>
      </c>
      <c r="AF14" s="12">
        <f>IF(AF15&lt;&gt;""," -O","")</f>
        <v/>
      </c>
      <c r="AH14" s="12">
        <f>IF(AH15&lt;&gt;""," -O","")</f>
        <v/>
      </c>
      <c r="AJ14" s="12">
        <f>IF(AJ15&lt;&gt;""," -O","")</f>
        <v/>
      </c>
      <c r="AL14" s="12">
        <f>IF(AL15&lt;&gt;""," -O","")</f>
        <v/>
      </c>
      <c r="AN14" s="12">
        <f>IF(AN15&lt;&gt;""," -O","")</f>
        <v/>
      </c>
      <c r="AP14" s="12">
        <f>IF(AP15&lt;&gt;""," -O","")</f>
        <v/>
      </c>
      <c r="AR14" s="12">
        <f>IF(AR15&lt;&gt;""," -O","")</f>
        <v/>
      </c>
      <c r="AT14" s="12">
        <f>IF(AT15&lt;&gt;""," -O","")</f>
        <v/>
      </c>
      <c r="AV14" s="12">
        <f>IF(AV15&lt;&gt;""," -O","")</f>
        <v/>
      </c>
      <c r="AX14" s="12">
        <f>IF(AX15&lt;&gt;""," -O","")</f>
        <v/>
      </c>
      <c r="AZ14" s="12">
        <f>IF(AZ15&lt;&gt;""," -O","")</f>
        <v/>
      </c>
      <c r="BB14" s="12">
        <f>IF(BB15&lt;&gt;""," -O","")</f>
        <v/>
      </c>
      <c r="BD14" s="12">
        <f>IF(BD15&lt;&gt;""," -O","")</f>
        <v/>
      </c>
      <c r="BF14" s="12">
        <f>IF(BF15&lt;&gt;""," -O","")</f>
        <v/>
      </c>
      <c r="BH14" s="12">
        <f>IF(BH15&lt;&gt;""," -O","")</f>
        <v/>
      </c>
      <c r="BJ14" s="12">
        <f>IF(BJ15&lt;&gt;""," -O","")</f>
        <v/>
      </c>
    </row>
    <row r="15" ht="15.75" customHeight="1">
      <c r="B15" s="6" t="n"/>
      <c r="C15" s="630" t="inlineStr">
        <is>
          <t xml:space="preserve"> Zona de oportunidad alta: Potencializar la oportunidad.</t>
        </is>
      </c>
      <c r="D15" s="887" t="n"/>
      <c r="E15" s="886" t="n"/>
      <c r="F15" s="53">
        <f>COUNTIF('CRUCE OPORTUNIDADES'!$AD$10:$AD$109,"ALTO")</f>
        <v/>
      </c>
      <c r="G15" s="885" t="n"/>
      <c r="H15" s="885" t="n"/>
      <c r="I15" s="881" t="n"/>
      <c r="J15" s="883" t="n"/>
      <c r="M15" s="12" t="n">
        <v>1.06</v>
      </c>
      <c r="N15" s="12">
        <f>IFERROR(VLOOKUP(M15,'CRUCE OPORTUNIDADES'!$C$10:$D$109,2,FALSE),"")</f>
        <v/>
      </c>
      <c r="O15" s="12" t="n">
        <v>2.06</v>
      </c>
      <c r="P15" s="12">
        <f>IFERROR(VLOOKUP(O15,'CRUCE OPORTUNIDADES'!$C$10:$D$109,2,FALSE),"")</f>
        <v/>
      </c>
      <c r="Q15" s="12" t="n">
        <v>3.06</v>
      </c>
      <c r="R15" s="12">
        <f>IFERROR(VLOOKUP(Q15,'CRUCE OPORTUNIDADES'!$C$10:$D$109,2,FALSE),"")</f>
        <v/>
      </c>
      <c r="S15" s="12" t="n">
        <v>4.06</v>
      </c>
      <c r="T15" s="12">
        <f>IFERROR(VLOOKUP(S15,'CRUCE OPORTUNIDADES'!$C$10:$D$109,2,FALSE),"")</f>
        <v/>
      </c>
      <c r="U15" s="12" t="n">
        <v>5.06</v>
      </c>
      <c r="V15" s="12">
        <f>IFERROR(VLOOKUP(U15,'CRUCE OPORTUNIDADES'!$C$10:$D$109,2,FALSE),"")</f>
        <v/>
      </c>
      <c r="W15" s="12" t="n">
        <v>6.06</v>
      </c>
      <c r="X15" s="12">
        <f>IFERROR(VLOOKUP(W15,'CRUCE OPORTUNIDADES'!$C$10:$D$109,2,FALSE),"")</f>
        <v/>
      </c>
      <c r="Y15" s="12" t="n">
        <v>7.06</v>
      </c>
      <c r="Z15" s="12">
        <f>IFERROR(VLOOKUP(Y15,'CRUCE OPORTUNIDADES'!$C$10:$D$109,2,FALSE),"")</f>
        <v/>
      </c>
      <c r="AA15" s="12" t="n">
        <v>8.06</v>
      </c>
      <c r="AB15" s="12">
        <f>IFERROR(VLOOKUP(AA15,'CRUCE OPORTUNIDADES'!$C$10:$D$109,2,FALSE),"")</f>
        <v/>
      </c>
      <c r="AC15" s="12" t="n">
        <v>9.06</v>
      </c>
      <c r="AD15" s="12">
        <f>IFERROR(VLOOKUP(AC15,'CRUCE OPORTUNIDADES'!$C$10:$D$109,2,FALSE),"")</f>
        <v/>
      </c>
      <c r="AE15" s="12" t="n">
        <v>10.06</v>
      </c>
      <c r="AF15" s="12">
        <f>IFERROR(VLOOKUP(AE15,'CRUCE OPORTUNIDADES'!$C$10:$D$109,2,FALSE),"")</f>
        <v/>
      </c>
      <c r="AG15" s="12" t="n">
        <v>11.06</v>
      </c>
      <c r="AH15" s="12">
        <f>IFERROR(VLOOKUP(AG15,'CRUCE OPORTUNIDADES'!$C$10:$D$109,2,FALSE),"")</f>
        <v/>
      </c>
      <c r="AI15" s="12" t="n">
        <v>12.06</v>
      </c>
      <c r="AJ15" s="12">
        <f>IFERROR(VLOOKUP(AI15,'CRUCE OPORTUNIDADES'!$C$10:$D$109,2,FALSE),"")</f>
        <v/>
      </c>
      <c r="AK15" s="12" t="n">
        <v>13.06</v>
      </c>
      <c r="AL15" s="12">
        <f>IFERROR(VLOOKUP(AK15,'CRUCE OPORTUNIDADES'!$C$10:$D$109,2,FALSE),"")</f>
        <v/>
      </c>
      <c r="AM15" s="12" t="n">
        <v>14.06</v>
      </c>
      <c r="AN15" s="12">
        <f>IFERROR(VLOOKUP(AM15,'CRUCE OPORTUNIDADES'!$C$10:$D$109,2,FALSE),"")</f>
        <v/>
      </c>
      <c r="AO15" s="12" t="n">
        <v>15.06</v>
      </c>
      <c r="AP15" s="12">
        <f>IFERROR(VLOOKUP(AO15,'CRUCE OPORTUNIDADES'!$C$10:$D$109,2,FALSE),"")</f>
        <v/>
      </c>
      <c r="AQ15" s="12" t="n">
        <v>16.06</v>
      </c>
      <c r="AR15" s="12">
        <f>IFERROR(VLOOKUP(AQ15,'CRUCE OPORTUNIDADES'!$C$10:$D$109,2,FALSE),"")</f>
        <v/>
      </c>
      <c r="AS15" s="12" t="n">
        <v>17.06</v>
      </c>
      <c r="AT15" s="12">
        <f>IFERROR(VLOOKUP(AS15,'CRUCE OPORTUNIDADES'!$C$10:$D$109,2,FALSE),"")</f>
        <v/>
      </c>
      <c r="AU15" s="12" t="n">
        <v>18.06</v>
      </c>
      <c r="AV15" s="12">
        <f>IFERROR(VLOOKUP(AU15,'CRUCE OPORTUNIDADES'!$C$10:$D$109,2,FALSE),"")</f>
        <v/>
      </c>
      <c r="AW15" s="12" t="n">
        <v>19.06</v>
      </c>
      <c r="AX15" s="12">
        <f>IFERROR(VLOOKUP(AW15,'CRUCE OPORTUNIDADES'!$C$10:$D$109,2,FALSE),"")</f>
        <v/>
      </c>
      <c r="AY15" s="12" t="n">
        <v>20.06</v>
      </c>
      <c r="AZ15" s="12">
        <f>IFERROR(VLOOKUP(AY15,'CRUCE OPORTUNIDADES'!$C$10:$D$109,2,FALSE),"")</f>
        <v/>
      </c>
      <c r="BA15" s="12" t="n">
        <v>21.06</v>
      </c>
      <c r="BB15" s="12">
        <f>IFERROR(VLOOKUP(BA15,'CRUCE OPORTUNIDADES'!$C$10:$D$109,2,FALSE),"")</f>
        <v/>
      </c>
      <c r="BC15" s="12" t="n">
        <v>22.06</v>
      </c>
      <c r="BD15" s="12">
        <f>IFERROR(VLOOKUP(BC15,'CRUCE OPORTUNIDADES'!$C$10:$D$109,2,FALSE),"")</f>
        <v/>
      </c>
      <c r="BE15" s="12" t="n">
        <v>23.06</v>
      </c>
      <c r="BF15" s="12">
        <f>IFERROR(VLOOKUP(BE15,'CRUCE OPORTUNIDADES'!$C$10:$D$109,2,FALSE),"")</f>
        <v/>
      </c>
      <c r="BG15" s="12" t="n">
        <v>24.06</v>
      </c>
      <c r="BH15" s="12">
        <f>IFERROR(VLOOKUP(BG15,'CRUCE OPORTUNIDADES'!$C$10:$D$109,2,FALSE),"")</f>
        <v/>
      </c>
      <c r="BI15" s="12" t="n">
        <v>25.06</v>
      </c>
      <c r="BJ15" s="12">
        <f>IFERROR(VLOOKUP(BI15,'CRUCE OPORTUNIDADES'!$C$10:$D$109,2,FALSE),"")</f>
        <v/>
      </c>
    </row>
    <row r="16">
      <c r="N16" s="12">
        <f>IF(N17&lt;&gt;""," -O","")</f>
        <v/>
      </c>
      <c r="P16" s="12">
        <f>IF(P17&lt;&gt;""," -O","")</f>
        <v/>
      </c>
      <c r="R16" s="12">
        <f>IF(R17&lt;&gt;""," -O","")</f>
        <v/>
      </c>
      <c r="T16" s="12">
        <f>IF(T17&lt;&gt;""," -O","")</f>
        <v/>
      </c>
      <c r="V16" s="12">
        <f>IF(V17&lt;&gt;""," -O","")</f>
        <v/>
      </c>
      <c r="X16" s="12">
        <f>IF(X17&lt;&gt;""," -O","")</f>
        <v/>
      </c>
      <c r="Z16" s="12">
        <f>IF(Z17&lt;&gt;""," -O","")</f>
        <v/>
      </c>
      <c r="AB16" s="12">
        <f>IF(AB17&lt;&gt;""," -O","")</f>
        <v/>
      </c>
      <c r="AD16" s="12">
        <f>IF(AD17&lt;&gt;""," -O","")</f>
        <v/>
      </c>
      <c r="AF16" s="12">
        <f>IF(AF17&lt;&gt;""," -O","")</f>
        <v/>
      </c>
      <c r="AH16" s="12">
        <f>IF(AH17&lt;&gt;""," -O","")</f>
        <v/>
      </c>
      <c r="AJ16" s="12">
        <f>IF(AJ17&lt;&gt;""," -O","")</f>
        <v/>
      </c>
      <c r="AL16" s="12">
        <f>IF(AL17&lt;&gt;""," -O","")</f>
        <v/>
      </c>
      <c r="AN16" s="12">
        <f>IF(AN17&lt;&gt;""," -O","")</f>
        <v/>
      </c>
      <c r="AP16" s="12">
        <f>IF(AP17&lt;&gt;""," -O","")</f>
        <v/>
      </c>
      <c r="AR16" s="12">
        <f>IF(AR17&lt;&gt;""," -O","")</f>
        <v/>
      </c>
      <c r="AT16" s="12">
        <f>IF(AT17&lt;&gt;""," -O","")</f>
        <v/>
      </c>
      <c r="AV16" s="12">
        <f>IF(AV17&lt;&gt;""," -O","")</f>
        <v/>
      </c>
      <c r="AX16" s="12">
        <f>IF(AX17&lt;&gt;""," -O","")</f>
        <v/>
      </c>
      <c r="AZ16" s="12">
        <f>IF(AZ17&lt;&gt;""," -O","")</f>
        <v/>
      </c>
      <c r="BB16" s="12">
        <f>IF(BB17&lt;&gt;""," -O","")</f>
        <v/>
      </c>
      <c r="BD16" s="12">
        <f>IF(BD17&lt;&gt;""," -O","")</f>
        <v/>
      </c>
      <c r="BF16" s="12">
        <f>IF(BF17&lt;&gt;""," -O","")</f>
        <v/>
      </c>
      <c r="BH16" s="12">
        <f>IF(BH17&lt;&gt;""," -O","")</f>
        <v/>
      </c>
      <c r="BJ16" s="12">
        <f>IF(BJ17&lt;&gt;""," -O","")</f>
        <v/>
      </c>
    </row>
    <row r="17">
      <c r="D17" s="10">
        <f>CONCATENATE(N15,N16,N17,N18,N19,N20,N21,N23,N24,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N209,N210,N211,N212,N213,N214)</f>
        <v/>
      </c>
      <c r="E17" s="10">
        <f>CONCATENATE(P15,P16,P17,P18,P19,P20,P21,P23,P24,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P209,P210,P211,P212,P213,P214)</f>
        <v/>
      </c>
      <c r="F17" s="10">
        <f>CONCATENATE(R15,R16,R17,R18,R19,R20,R21,R23,R24,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R209,R210,R211,R212,R213,R214)</f>
        <v/>
      </c>
      <c r="G17" s="10">
        <f>CONCATENATE(T15,T16,T17,T18,T19,T20,T21,T23,T24,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T209,T210,T211,T212,T213,T214)</f>
        <v/>
      </c>
      <c r="I17" s="10">
        <f>CONCATENATE(V15,V16,V17,V18,V19,V20,V21,V23,V24,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V209,V210,V211,V212,V213,V214)</f>
        <v/>
      </c>
      <c r="K17" s="10" t="n"/>
      <c r="M17" s="12" t="n">
        <v>1.07</v>
      </c>
      <c r="N17" s="12">
        <f>IFERROR(VLOOKUP(M17,'CRUCE OPORTUNIDADES'!$C$10:$D$109,2,FALSE),"")</f>
        <v/>
      </c>
      <c r="O17" s="12" t="n">
        <v>2.07</v>
      </c>
      <c r="P17" s="12">
        <f>IFERROR(VLOOKUP(O17,'CRUCE OPORTUNIDADES'!$C$10:$D$109,2,FALSE),"")</f>
        <v/>
      </c>
      <c r="Q17" s="12" t="n">
        <v>3.07</v>
      </c>
      <c r="R17" s="12">
        <f>IFERROR(VLOOKUP(Q17,'CRUCE OPORTUNIDADES'!$C$10:$D$109,2,FALSE),"")</f>
        <v/>
      </c>
      <c r="S17" s="12" t="n">
        <v>4.07</v>
      </c>
      <c r="T17" s="12">
        <f>IFERROR(VLOOKUP(S17,'CRUCE OPORTUNIDADES'!$C$10:$D$109,2,FALSE),"")</f>
        <v/>
      </c>
      <c r="U17" s="12" t="n">
        <v>5.07</v>
      </c>
      <c r="V17" s="12">
        <f>IFERROR(VLOOKUP(U17,'CRUCE OPORTUNIDADES'!$C$10:$D$109,2,FALSE),"")</f>
        <v/>
      </c>
      <c r="W17" s="12" t="n">
        <v>6.07</v>
      </c>
      <c r="X17" s="12">
        <f>IFERROR(VLOOKUP(W17,'CRUCE OPORTUNIDADES'!$C$10:$D$109,2,FALSE),"")</f>
        <v/>
      </c>
      <c r="Y17" s="12" t="n">
        <v>7.07</v>
      </c>
      <c r="Z17" s="12">
        <f>IFERROR(VLOOKUP(Y17,'CRUCE OPORTUNIDADES'!$C$10:$D$109,2,FALSE),"")</f>
        <v/>
      </c>
      <c r="AA17" s="12" t="n">
        <v>8.07</v>
      </c>
      <c r="AB17" s="12">
        <f>IFERROR(VLOOKUP(AA17,'CRUCE OPORTUNIDADES'!$C$10:$D$109,2,FALSE),"")</f>
        <v/>
      </c>
      <c r="AC17" s="12" t="n">
        <v>9.07</v>
      </c>
      <c r="AD17" s="12">
        <f>IFERROR(VLOOKUP(AC17,'CRUCE OPORTUNIDADES'!$C$10:$D$109,2,FALSE),"")</f>
        <v/>
      </c>
      <c r="AE17" s="12" t="n">
        <v>10.07</v>
      </c>
      <c r="AF17" s="12">
        <f>IFERROR(VLOOKUP(AE17,'CRUCE OPORTUNIDADES'!$C$10:$D$109,2,FALSE),"")</f>
        <v/>
      </c>
      <c r="AG17" s="12" t="n">
        <v>11.07</v>
      </c>
      <c r="AH17" s="12">
        <f>IFERROR(VLOOKUP(AG17,'CRUCE OPORTUNIDADES'!$C$10:$D$109,2,FALSE),"")</f>
        <v/>
      </c>
      <c r="AI17" s="12" t="n">
        <v>12.07</v>
      </c>
      <c r="AJ17" s="12">
        <f>IFERROR(VLOOKUP(AI17,'CRUCE OPORTUNIDADES'!$C$10:$D$109,2,FALSE),"")</f>
        <v/>
      </c>
      <c r="AK17" s="12" t="n">
        <v>13.07</v>
      </c>
      <c r="AL17" s="12">
        <f>IFERROR(VLOOKUP(AK17,'CRUCE OPORTUNIDADES'!$C$10:$D$109,2,FALSE),"")</f>
        <v/>
      </c>
      <c r="AM17" s="12" t="n">
        <v>14.07</v>
      </c>
      <c r="AN17" s="12">
        <f>IFERROR(VLOOKUP(AM17,'CRUCE OPORTUNIDADES'!$C$10:$D$109,2,FALSE),"")</f>
        <v/>
      </c>
      <c r="AO17" s="12" t="n">
        <v>15.07</v>
      </c>
      <c r="AP17" s="12">
        <f>IFERROR(VLOOKUP(AO17,'CRUCE OPORTUNIDADES'!$C$10:$D$109,2,FALSE),"")</f>
        <v/>
      </c>
      <c r="AQ17" s="12" t="n">
        <v>16.07</v>
      </c>
      <c r="AR17" s="12">
        <f>IFERROR(VLOOKUP(AQ17,'CRUCE OPORTUNIDADES'!$C$10:$D$109,2,FALSE),"")</f>
        <v/>
      </c>
      <c r="AS17" s="12" t="n">
        <v>17.07</v>
      </c>
      <c r="AT17" s="12">
        <f>IFERROR(VLOOKUP(AS17,'CRUCE OPORTUNIDADES'!$C$10:$D$109,2,FALSE),"")</f>
        <v/>
      </c>
      <c r="AU17" s="12" t="n">
        <v>18.07</v>
      </c>
      <c r="AV17" s="12">
        <f>IFERROR(VLOOKUP(AU17,'CRUCE OPORTUNIDADES'!$C$10:$D$109,2,FALSE),"")</f>
        <v/>
      </c>
      <c r="AW17" s="12" t="n">
        <v>19.07</v>
      </c>
      <c r="AX17" s="12">
        <f>IFERROR(VLOOKUP(AW17,'CRUCE OPORTUNIDADES'!$C$10:$D$109,2,FALSE),"")</f>
        <v/>
      </c>
      <c r="AY17" s="12" t="n">
        <v>20.07</v>
      </c>
      <c r="AZ17" s="12">
        <f>IFERROR(VLOOKUP(AY17,'CRUCE OPORTUNIDADES'!$C$10:$D$109,2,FALSE),"")</f>
        <v/>
      </c>
      <c r="BA17" s="12" t="n">
        <v>21.07</v>
      </c>
      <c r="BB17" s="12">
        <f>IFERROR(VLOOKUP(BA17,'CRUCE OPORTUNIDADES'!$C$10:$D$109,2,FALSE),"")</f>
        <v/>
      </c>
      <c r="BC17" s="12" t="n">
        <v>22.07</v>
      </c>
      <c r="BD17" s="12">
        <f>IFERROR(VLOOKUP(BC17,'CRUCE OPORTUNIDADES'!$C$10:$D$109,2,FALSE),"")</f>
        <v/>
      </c>
      <c r="BE17" s="12" t="n">
        <v>23.07</v>
      </c>
      <c r="BF17" s="12">
        <f>IFERROR(VLOOKUP(BE17,'CRUCE OPORTUNIDADES'!$C$10:$D$109,2,FALSE),"")</f>
        <v/>
      </c>
      <c r="BG17" s="12" t="n">
        <v>24.07</v>
      </c>
      <c r="BH17" s="12">
        <f>IFERROR(VLOOKUP(BG17,'CRUCE OPORTUNIDADES'!$C$10:$D$109,2,FALSE),"")</f>
        <v/>
      </c>
      <c r="BI17" s="12" t="n">
        <v>25.07</v>
      </c>
      <c r="BJ17" s="12">
        <f>IFERROR(VLOOKUP(BI17,'CRUCE OPORTUNIDADES'!$C$10:$D$109,2,FALSE),"")</f>
        <v/>
      </c>
    </row>
    <row r="18">
      <c r="D18" s="10">
        <f>CONCATENATE(X15,X16,X17,X18,X19,X20,X21,X23,X24,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X209,X210,X211,X212,X213,X214)</f>
        <v/>
      </c>
      <c r="E18" s="10">
        <f>CONCATENATE(Z15,Z16,Z17,Z18,Z19,Z20,Z21,Z23,Z24,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Z209,Z210,Z211,Z212,Z213,Z214)</f>
        <v/>
      </c>
      <c r="F18" s="10">
        <f>CONCATENATE(AB15,AB16,AB17,AB18,AB19,AB20,AB21,AB23,AB24,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AB209,AB210,AB211,AB212,AB213,AB214)</f>
        <v/>
      </c>
      <c r="G18" s="10">
        <f>CONCATENATE(AD15,AD16,AD17,AD18,AD19,AD20,AD21,AD23,AD24,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AD209,AD210,AD211,AD212,AD213,AD214)</f>
        <v/>
      </c>
      <c r="I18" s="10">
        <f>CONCATENATE(AF15,AF16,AF17,AF18,AF19,AF20,AF21,AF23,AF24,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AF209,AF210,AF211,AF212,AF213,AF214)</f>
        <v/>
      </c>
      <c r="K18" s="10" t="n"/>
      <c r="N18" s="12">
        <f>IF(N19&lt;&gt;""," -O","")</f>
        <v/>
      </c>
      <c r="P18" s="12">
        <f>IF(P19&lt;&gt;""," -O","")</f>
        <v/>
      </c>
      <c r="R18" s="12">
        <f>IF(R19&lt;&gt;""," -O","")</f>
        <v/>
      </c>
      <c r="T18" s="12">
        <f>IF(T19&lt;&gt;""," -O","")</f>
        <v/>
      </c>
      <c r="V18" s="12">
        <f>IF(V19&lt;&gt;""," -O","")</f>
        <v/>
      </c>
      <c r="X18" s="12">
        <f>IF(X19&lt;&gt;""," -O","")</f>
        <v/>
      </c>
      <c r="Z18" s="12">
        <f>IF(Z19&lt;&gt;""," -O","")</f>
        <v/>
      </c>
      <c r="AB18" s="12">
        <f>IF(AB19&lt;&gt;""," -O","")</f>
        <v/>
      </c>
      <c r="AD18" s="12">
        <f>IF(AD19&lt;&gt;""," -O","")</f>
        <v/>
      </c>
      <c r="AF18" s="12">
        <f>IF(AF19&lt;&gt;""," -O","")</f>
        <v/>
      </c>
      <c r="AH18" s="12">
        <f>IF(AH19&lt;&gt;""," -O","")</f>
        <v/>
      </c>
      <c r="AJ18" s="12">
        <f>IF(AJ19&lt;&gt;""," -O","")</f>
        <v/>
      </c>
      <c r="AL18" s="12">
        <f>IF(AL19&lt;&gt;""," -O","")</f>
        <v/>
      </c>
      <c r="AN18" s="12">
        <f>IF(AN19&lt;&gt;""," -O","")</f>
        <v/>
      </c>
      <c r="AP18" s="12">
        <f>IF(AP19&lt;&gt;""," -O","")</f>
        <v/>
      </c>
      <c r="AR18" s="12">
        <f>IF(AR19&lt;&gt;""," -O","")</f>
        <v/>
      </c>
      <c r="AT18" s="12">
        <f>IF(AT19&lt;&gt;""," -O","")</f>
        <v/>
      </c>
      <c r="AV18" s="12">
        <f>IF(AV19&lt;&gt;""," -O","")</f>
        <v/>
      </c>
      <c r="AX18" s="12">
        <f>IF(AX19&lt;&gt;""," -O","")</f>
        <v/>
      </c>
      <c r="AZ18" s="12">
        <f>IF(AZ19&lt;&gt;""," -O","")</f>
        <v/>
      </c>
      <c r="BB18" s="12">
        <f>IF(BB19&lt;&gt;""," -O","")</f>
        <v/>
      </c>
      <c r="BD18" s="12">
        <f>IF(BD19&lt;&gt;""," -O","")</f>
        <v/>
      </c>
      <c r="BF18" s="12">
        <f>IF(BF19&lt;&gt;""," -O","")</f>
        <v/>
      </c>
      <c r="BH18" s="12">
        <f>IF(BH19&lt;&gt;""," -O","")</f>
        <v/>
      </c>
      <c r="BJ18" s="12">
        <f>IF(BJ19&lt;&gt;""," -O","")</f>
        <v/>
      </c>
    </row>
    <row r="19">
      <c r="D19" s="10">
        <f>CONCATENATE(AH15,AH16,AH17,AH18,AH19,AH20,AH21,AH23,AH24,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AH209,AH210,AH211,AH212,AH213,AH214)</f>
        <v/>
      </c>
      <c r="E19" s="10">
        <f>CONCATENATE(AJ15,AJ16,AJ17,AJ18,AJ19,AJ20,AJ21,AJ23,AJ24,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AJ209,AJ210,AJ211,AJ212,AJ213,AJ214)</f>
        <v/>
      </c>
      <c r="F19" s="10">
        <f>CONCATENATE(AL15,AL16,AL17,AL18,AL19,AL20,AL21,AL23,AL24,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AL209,AL210,AL211,AL212,AL213,AL214)</f>
        <v/>
      </c>
      <c r="G19" s="10">
        <f>CONCATENATE(AN15,AN16,AN17,AN18,AN19,AN20,AN21,AN23,AN24,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AN209,AN210,AN211,AN212,AN213,AN214)</f>
        <v/>
      </c>
      <c r="I19" s="10">
        <f>CONCATENATE(AP15,AP16,AP17,AP18,AP19,AP20,AP21,AP23,AP24,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AP209,AP210,AP211,AP212,AP213,AP214)</f>
        <v/>
      </c>
      <c r="K19" s="10" t="n"/>
      <c r="M19" s="12" t="n">
        <v>1.08</v>
      </c>
      <c r="N19" s="12">
        <f>IFERROR(VLOOKUP(M19,'CRUCE OPORTUNIDADES'!$C$10:$D$109,2,FALSE),"")</f>
        <v/>
      </c>
      <c r="O19" s="12" t="n">
        <v>2.08</v>
      </c>
      <c r="P19" s="12">
        <f>IFERROR(VLOOKUP(O19,'CRUCE OPORTUNIDADES'!$C$10:$D$109,2,FALSE),"")</f>
        <v/>
      </c>
      <c r="Q19" s="12" t="n">
        <v>3.08</v>
      </c>
      <c r="R19" s="12">
        <f>IFERROR(VLOOKUP(Q19,'CRUCE OPORTUNIDADES'!$C$10:$D$109,2,FALSE),"")</f>
        <v/>
      </c>
      <c r="S19" s="12" t="n">
        <v>4.08</v>
      </c>
      <c r="T19" s="12">
        <f>IFERROR(VLOOKUP(S19,'CRUCE OPORTUNIDADES'!$C$10:$D$109,2,FALSE),"")</f>
        <v/>
      </c>
      <c r="U19" s="12" t="n">
        <v>5.08</v>
      </c>
      <c r="V19" s="12">
        <f>IFERROR(VLOOKUP(U19,'CRUCE OPORTUNIDADES'!$C$10:$D$109,2,FALSE),"")</f>
        <v/>
      </c>
      <c r="W19" s="12" t="n">
        <v>6.08</v>
      </c>
      <c r="X19" s="12">
        <f>IFERROR(VLOOKUP(W19,'CRUCE OPORTUNIDADES'!$C$10:$D$109,2,FALSE),"")</f>
        <v/>
      </c>
      <c r="Y19" s="12" t="n">
        <v>7.08</v>
      </c>
      <c r="Z19" s="12">
        <f>IFERROR(VLOOKUP(Y19,'CRUCE OPORTUNIDADES'!$C$10:$D$109,2,FALSE),"")</f>
        <v/>
      </c>
      <c r="AA19" s="12" t="n">
        <v>8.08</v>
      </c>
      <c r="AB19" s="12">
        <f>IFERROR(VLOOKUP(AA19,'CRUCE OPORTUNIDADES'!$C$10:$D$109,2,FALSE),"")</f>
        <v/>
      </c>
      <c r="AC19" s="12" t="n">
        <v>9.08</v>
      </c>
      <c r="AD19" s="12">
        <f>IFERROR(VLOOKUP(AC19,'CRUCE OPORTUNIDADES'!$C$10:$D$109,2,FALSE),"")</f>
        <v/>
      </c>
      <c r="AE19" s="12" t="n">
        <v>10.08</v>
      </c>
      <c r="AF19" s="12">
        <f>IFERROR(VLOOKUP(AE19,'CRUCE OPORTUNIDADES'!$C$10:$D$109,2,FALSE),"")</f>
        <v/>
      </c>
      <c r="AG19" s="12" t="n">
        <v>11.08</v>
      </c>
      <c r="AH19" s="12">
        <f>IFERROR(VLOOKUP(AG19,'CRUCE OPORTUNIDADES'!$C$10:$D$109,2,FALSE),"")</f>
        <v/>
      </c>
      <c r="AI19" s="12" t="n">
        <v>12.08</v>
      </c>
      <c r="AJ19" s="12">
        <f>IFERROR(VLOOKUP(AI19,'CRUCE OPORTUNIDADES'!$C$10:$D$109,2,FALSE),"")</f>
        <v/>
      </c>
      <c r="AK19" s="12" t="n">
        <v>13.08</v>
      </c>
      <c r="AL19" s="12">
        <f>IFERROR(VLOOKUP(AK19,'CRUCE OPORTUNIDADES'!$C$10:$D$109,2,FALSE),"")</f>
        <v/>
      </c>
      <c r="AM19" s="12" t="n">
        <v>14.08</v>
      </c>
      <c r="AN19" s="12">
        <f>IFERROR(VLOOKUP(AM19,'CRUCE OPORTUNIDADES'!$C$10:$D$109,2,FALSE),"")</f>
        <v/>
      </c>
      <c r="AO19" s="12" t="n">
        <v>15.08</v>
      </c>
      <c r="AP19" s="12">
        <f>IFERROR(VLOOKUP(AO19,'CRUCE OPORTUNIDADES'!$C$10:$D$109,2,FALSE),"")</f>
        <v/>
      </c>
      <c r="AQ19" s="12" t="n">
        <v>16.08</v>
      </c>
      <c r="AR19" s="12">
        <f>IFERROR(VLOOKUP(AQ19,'CRUCE OPORTUNIDADES'!$C$10:$D$109,2,FALSE),"")</f>
        <v/>
      </c>
      <c r="AS19" s="12" t="n">
        <v>17.08</v>
      </c>
      <c r="AT19" s="12">
        <f>IFERROR(VLOOKUP(AS19,'CRUCE OPORTUNIDADES'!$C$10:$D$109,2,FALSE),"")</f>
        <v/>
      </c>
      <c r="AU19" s="12" t="n">
        <v>18.08</v>
      </c>
      <c r="AV19" s="12">
        <f>IFERROR(VLOOKUP(AU19,'CRUCE OPORTUNIDADES'!$C$10:$D$109,2,FALSE),"")</f>
        <v/>
      </c>
      <c r="AW19" s="12" t="n">
        <v>19.08</v>
      </c>
      <c r="AX19" s="12">
        <f>IFERROR(VLOOKUP(AW19,'CRUCE OPORTUNIDADES'!$C$10:$D$109,2,FALSE),"")</f>
        <v/>
      </c>
      <c r="AY19" s="12" t="n">
        <v>20.08</v>
      </c>
      <c r="AZ19" s="12">
        <f>IFERROR(VLOOKUP(AY19,'CRUCE OPORTUNIDADES'!$C$10:$D$109,2,FALSE),"")</f>
        <v/>
      </c>
      <c r="BA19" s="12" t="n">
        <v>21.08</v>
      </c>
      <c r="BB19" s="12">
        <f>IFERROR(VLOOKUP(BA19,'CRUCE OPORTUNIDADES'!$C$10:$D$109,2,FALSE),"")</f>
        <v/>
      </c>
      <c r="BC19" s="12" t="n">
        <v>22.08</v>
      </c>
      <c r="BD19" s="12">
        <f>IFERROR(VLOOKUP(BC19,'CRUCE OPORTUNIDADES'!$C$10:$D$109,2,FALSE),"")</f>
        <v/>
      </c>
      <c r="BE19" s="12" t="n">
        <v>23.08</v>
      </c>
      <c r="BF19" s="12">
        <f>IFERROR(VLOOKUP(BE19,'CRUCE OPORTUNIDADES'!$C$10:$D$109,2,FALSE),"")</f>
        <v/>
      </c>
      <c r="BG19" s="12" t="n">
        <v>24.08</v>
      </c>
      <c r="BH19" s="12">
        <f>IFERROR(VLOOKUP(BG19,'CRUCE OPORTUNIDADES'!$C$10:$D$109,2,FALSE),"")</f>
        <v/>
      </c>
      <c r="BI19" s="12" t="n">
        <v>25.08</v>
      </c>
      <c r="BJ19" s="12">
        <f>IFERROR(VLOOKUP(BI19,'CRUCE OPORTUNIDADES'!$C$10:$D$109,2,FALSE),"")</f>
        <v/>
      </c>
    </row>
    <row r="20">
      <c r="D20" s="10">
        <f>CONCATENATE(AR15,AR16,AR17,AR18,AR19,AR20,AR21,AR23,AR24,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f>
        <v/>
      </c>
      <c r="E20" s="10">
        <f>CONCATENATE(AT15,AT16,AT17,AT18,AT19,AT20,AT21,AT23,AT24,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f>
        <v/>
      </c>
      <c r="F20" s="10">
        <f>CONCATENATE(AV15,AV16,AV17,AV18,AV19,AV20,AV21,AV23,AV24,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f>
        <v/>
      </c>
      <c r="G20" s="10">
        <f>CONCATENATE(AX15,AX16,AX17,AX18,AX19,AX20,AX21,AX23,AX24,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f>
        <v/>
      </c>
      <c r="I20" s="10">
        <f>CONCATENATE(AZ15,AZ16,AZ17,AZ18,AZ19,AZ20,AZ21,AZ23,AZ24,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f>
        <v/>
      </c>
      <c r="K20" s="10" t="n"/>
      <c r="N20" s="12">
        <f>IF(N21&lt;&gt;""," -O","")</f>
        <v/>
      </c>
      <c r="P20" s="12">
        <f>IF(P21&lt;&gt;""," -O","")</f>
        <v/>
      </c>
      <c r="R20" s="12">
        <f>IF(R21&lt;&gt;""," -O","")</f>
        <v/>
      </c>
      <c r="T20" s="12">
        <f>IF(T21&lt;&gt;""," -O","")</f>
        <v/>
      </c>
      <c r="V20" s="12">
        <f>IF(V21&lt;&gt;""," -O","")</f>
        <v/>
      </c>
      <c r="X20" s="12">
        <f>IF(X21&lt;&gt;""," -O","")</f>
        <v/>
      </c>
      <c r="Z20" s="12">
        <f>IF(Z21&lt;&gt;""," -O","")</f>
        <v/>
      </c>
      <c r="AB20" s="12">
        <f>IF(AB21&lt;&gt;""," -O","")</f>
        <v/>
      </c>
      <c r="AD20" s="12">
        <f>IF(AD21&lt;&gt;""," -O","")</f>
        <v/>
      </c>
      <c r="AF20" s="12">
        <f>IF(AF21&lt;&gt;""," -O","")</f>
        <v/>
      </c>
      <c r="AH20" s="12">
        <f>IF(AH21&lt;&gt;""," -O","")</f>
        <v/>
      </c>
      <c r="AJ20" s="12">
        <f>IF(AJ21&lt;&gt;""," -O","")</f>
        <v/>
      </c>
      <c r="AL20" s="12">
        <f>IF(AL21&lt;&gt;""," -O","")</f>
        <v/>
      </c>
      <c r="AN20" s="12">
        <f>IF(AN21&lt;&gt;""," -O","")</f>
        <v/>
      </c>
      <c r="AP20" s="12">
        <f>IF(AP21&lt;&gt;""," -O","")</f>
        <v/>
      </c>
      <c r="AR20" s="12">
        <f>IF(AR21&lt;&gt;""," -O","")</f>
        <v/>
      </c>
      <c r="AT20" s="12">
        <f>IF(AT21&lt;&gt;""," -O","")</f>
        <v/>
      </c>
      <c r="AV20" s="12">
        <f>IF(AV21&lt;&gt;""," -O","")</f>
        <v/>
      </c>
      <c r="AX20" s="12">
        <f>IF(AX21&lt;&gt;""," -O","")</f>
        <v/>
      </c>
      <c r="AZ20" s="12">
        <f>IF(AZ21&lt;&gt;""," -O","")</f>
        <v/>
      </c>
      <c r="BB20" s="12">
        <f>IF(BB21&lt;&gt;""," -O","")</f>
        <v/>
      </c>
      <c r="BD20" s="12">
        <f>IF(BD21&lt;&gt;""," -O","")</f>
        <v/>
      </c>
      <c r="BF20" s="12">
        <f>IF(BF21&lt;&gt;""," -O","")</f>
        <v/>
      </c>
      <c r="BH20" s="12">
        <f>IF(BH21&lt;&gt;""," -O","")</f>
        <v/>
      </c>
      <c r="BJ20" s="12">
        <f>IF(BJ21&lt;&gt;""," -O","")</f>
        <v/>
      </c>
    </row>
    <row r="21">
      <c r="D21" s="10">
        <f>CONCATENATE(BB15,BB16,BB17,BB18,BB19,BB20,BB21,BB23,BB24,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f>
        <v/>
      </c>
      <c r="E21" s="10">
        <f>CONCATENATE(BD15,BD16,BD17,BD18,BD19,BD20,BD21,BD23,BD24,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f>
        <v/>
      </c>
      <c r="F21" s="10">
        <f>CONCATENATE(BF15,BF16,BF17,BF18,BF19,BF20,BF21,BF23,BF24,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f>
        <v/>
      </c>
      <c r="G21" s="10">
        <f>CONCATENATE(BH15,BH16,BH17,BH18,BH19,BH20,BH21,BH23,BH24,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f>
        <v/>
      </c>
      <c r="I21" s="10">
        <f>CONCATENATE(BJ15,BJ16,BJ17,BJ18,BJ19,BJ20,BJ21,BJ23,BJ24,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f>
        <v/>
      </c>
      <c r="K21" s="10" t="n"/>
      <c r="M21" s="12" t="n">
        <v>1.09</v>
      </c>
      <c r="N21" s="12">
        <f>IFERROR(VLOOKUP(M21,'CRUCE OPORTUNIDADES'!$C$10:$D$109,2,FALSE),"")</f>
        <v/>
      </c>
      <c r="O21" s="12" t="n">
        <v>2.09</v>
      </c>
      <c r="P21" s="12">
        <f>IFERROR(VLOOKUP(O21,'CRUCE OPORTUNIDADES'!$C$10:$D$109,2,FALSE),"")</f>
        <v/>
      </c>
      <c r="Q21" s="12" t="n">
        <v>3.09</v>
      </c>
      <c r="R21" s="12">
        <f>IFERROR(VLOOKUP(Q21,'CRUCE OPORTUNIDADES'!$C$10:$D$109,2,FALSE),"")</f>
        <v/>
      </c>
      <c r="S21" s="12" t="n">
        <v>4.09</v>
      </c>
      <c r="T21" s="12">
        <f>IFERROR(VLOOKUP(S21,'CRUCE OPORTUNIDADES'!$C$10:$D$109,2,FALSE),"")</f>
        <v/>
      </c>
      <c r="U21" s="12" t="n">
        <v>5.09</v>
      </c>
      <c r="V21" s="12">
        <f>IFERROR(VLOOKUP(U21,'CRUCE OPORTUNIDADES'!$C$10:$D$109,2,FALSE),"")</f>
        <v/>
      </c>
      <c r="W21" s="12" t="n">
        <v>6.09</v>
      </c>
      <c r="X21" s="12">
        <f>IFERROR(VLOOKUP(W21,'CRUCE OPORTUNIDADES'!$C$10:$D$109,2,FALSE),"")</f>
        <v/>
      </c>
      <c r="Y21" s="12" t="n">
        <v>7.09</v>
      </c>
      <c r="Z21" s="12">
        <f>IFERROR(VLOOKUP(Y21,'CRUCE OPORTUNIDADES'!$C$10:$D$109,2,FALSE),"")</f>
        <v/>
      </c>
      <c r="AA21" s="12" t="n">
        <v>8.09</v>
      </c>
      <c r="AB21" s="12">
        <f>IFERROR(VLOOKUP(AA21,'CRUCE OPORTUNIDADES'!$C$10:$D$109,2,FALSE),"")</f>
        <v/>
      </c>
      <c r="AC21" s="12" t="n">
        <v>9.09</v>
      </c>
      <c r="AD21" s="12">
        <f>IFERROR(VLOOKUP(AC21,'CRUCE OPORTUNIDADES'!$C$10:$D$109,2,FALSE),"")</f>
        <v/>
      </c>
      <c r="AE21" s="12" t="n">
        <v>10.09</v>
      </c>
      <c r="AF21" s="12">
        <f>IFERROR(VLOOKUP(AE21,'CRUCE OPORTUNIDADES'!$C$10:$D$109,2,FALSE),"")</f>
        <v/>
      </c>
      <c r="AG21" s="12" t="n">
        <v>11.09</v>
      </c>
      <c r="AH21" s="12">
        <f>IFERROR(VLOOKUP(AG21,'CRUCE OPORTUNIDADES'!$C$10:$D$109,2,FALSE),"")</f>
        <v/>
      </c>
      <c r="AI21" s="12" t="n">
        <v>12.09</v>
      </c>
      <c r="AJ21" s="12">
        <f>IFERROR(VLOOKUP(AI21,'CRUCE OPORTUNIDADES'!$C$10:$D$109,2,FALSE),"")</f>
        <v/>
      </c>
      <c r="AK21" s="12" t="n">
        <v>13.09</v>
      </c>
      <c r="AL21" s="12">
        <f>IFERROR(VLOOKUP(AK21,'CRUCE OPORTUNIDADES'!$C$10:$D$109,2,FALSE),"")</f>
        <v/>
      </c>
      <c r="AM21" s="12" t="n">
        <v>14.09</v>
      </c>
      <c r="AN21" s="12">
        <f>IFERROR(VLOOKUP(AM21,'CRUCE OPORTUNIDADES'!$C$10:$D$109,2,FALSE),"")</f>
        <v/>
      </c>
      <c r="AO21" s="12" t="n">
        <v>15.09</v>
      </c>
      <c r="AP21" s="12">
        <f>IFERROR(VLOOKUP(AO21,'CRUCE OPORTUNIDADES'!$C$10:$D$109,2,FALSE),"")</f>
        <v/>
      </c>
      <c r="AQ21" s="12" t="n">
        <v>16.09</v>
      </c>
      <c r="AR21" s="12">
        <f>IFERROR(VLOOKUP(AQ21,'CRUCE OPORTUNIDADES'!$C$10:$D$109,2,FALSE),"")</f>
        <v/>
      </c>
      <c r="AS21" s="12" t="n">
        <v>17.09</v>
      </c>
      <c r="AT21" s="12">
        <f>IFERROR(VLOOKUP(AS21,'CRUCE OPORTUNIDADES'!$C$10:$D$109,2,FALSE),"")</f>
        <v/>
      </c>
      <c r="AU21" s="12" t="n">
        <v>18.09</v>
      </c>
      <c r="AV21" s="12">
        <f>IFERROR(VLOOKUP(AU21,'CRUCE OPORTUNIDADES'!$C$10:$D$109,2,FALSE),"")</f>
        <v/>
      </c>
      <c r="AW21" s="12" t="n">
        <v>19.09</v>
      </c>
      <c r="AX21" s="12">
        <f>IFERROR(VLOOKUP(AW21,'CRUCE OPORTUNIDADES'!$C$10:$D$109,2,FALSE),"")</f>
        <v/>
      </c>
      <c r="AY21" s="12" t="n">
        <v>20.09</v>
      </c>
      <c r="AZ21" s="12">
        <f>IFERROR(VLOOKUP(AY21,'CRUCE OPORTUNIDADES'!$C$10:$D$109,2,FALSE),"")</f>
        <v/>
      </c>
      <c r="BA21" s="12" t="n">
        <v>21.09</v>
      </c>
      <c r="BB21" s="12">
        <f>IFERROR(VLOOKUP(BA21,'CRUCE OPORTUNIDADES'!$C$10:$D$109,2,FALSE),"")</f>
        <v/>
      </c>
      <c r="BC21" s="12" t="n">
        <v>22.09</v>
      </c>
      <c r="BD21" s="12">
        <f>IFERROR(VLOOKUP(BC21,'CRUCE OPORTUNIDADES'!$C$10:$D$109,2,FALSE),"")</f>
        <v/>
      </c>
      <c r="BE21" s="12" t="n">
        <v>23.09</v>
      </c>
      <c r="BF21" s="12">
        <f>IFERROR(VLOOKUP(BE21,'CRUCE OPORTUNIDADES'!$C$10:$D$109,2,FALSE),"")</f>
        <v/>
      </c>
      <c r="BG21" s="12" t="n">
        <v>24.09</v>
      </c>
      <c r="BH21" s="12">
        <f>IFERROR(VLOOKUP(BG21,'CRUCE OPORTUNIDADES'!$C$10:$D$109,2,FALSE),"")</f>
        <v/>
      </c>
      <c r="BI21" s="12" t="n">
        <v>25.09</v>
      </c>
      <c r="BJ21" s="12">
        <f>IFERROR(VLOOKUP(BI21,'CRUCE OPORTUNIDADES'!$C$10:$D$109,2,FALSE),"")</f>
        <v/>
      </c>
    </row>
    <row r="22">
      <c r="K22" s="10" t="n"/>
      <c r="N22" s="12">
        <f>IF(N23&lt;&gt;""," -O","")</f>
        <v/>
      </c>
      <c r="P22" s="12">
        <f>IF(P23&lt;&gt;""," -O","")</f>
        <v/>
      </c>
      <c r="R22" s="12">
        <f>IF(R23&lt;&gt;""," -O","")</f>
        <v/>
      </c>
      <c r="T22" s="12">
        <f>IF(T23&lt;&gt;""," -O","")</f>
        <v/>
      </c>
      <c r="V22" s="12">
        <f>IF(V23&lt;&gt;""," -O","")</f>
        <v/>
      </c>
      <c r="X22" s="12">
        <f>IF(X23&lt;&gt;""," -O","")</f>
        <v/>
      </c>
      <c r="Z22" s="12">
        <f>IF(Z23&lt;&gt;""," -O","")</f>
        <v/>
      </c>
      <c r="AB22" s="12">
        <f>IF(AB23&lt;&gt;""," -O","")</f>
        <v/>
      </c>
      <c r="AD22" s="12">
        <f>IF(AD23&lt;&gt;""," -O","")</f>
        <v/>
      </c>
      <c r="AF22" s="12">
        <f>IF(AF23&lt;&gt;""," -O","")</f>
        <v/>
      </c>
      <c r="AH22" s="12">
        <f>IF(AH23&lt;&gt;""," -O","")</f>
        <v/>
      </c>
      <c r="AJ22" s="12">
        <f>IF(AJ23&lt;&gt;""," -O","")</f>
        <v/>
      </c>
      <c r="AL22" s="12">
        <f>IF(AL23&lt;&gt;""," -O","")</f>
        <v/>
      </c>
      <c r="AN22" s="12">
        <f>IF(AN23&lt;&gt;""," -O","")</f>
        <v/>
      </c>
      <c r="AP22" s="12">
        <f>IF(AP23&lt;&gt;""," -O","")</f>
        <v/>
      </c>
      <c r="AR22" s="12">
        <f>IF(AR23&lt;&gt;""," -O","")</f>
        <v/>
      </c>
      <c r="AT22" s="12">
        <f>IF(AT23&lt;&gt;""," -O","")</f>
        <v/>
      </c>
      <c r="AV22" s="12">
        <f>IF(AV23&lt;&gt;""," -O","")</f>
        <v/>
      </c>
      <c r="AX22" s="12">
        <f>IF(AX23&lt;&gt;""," -O","")</f>
        <v/>
      </c>
      <c r="AZ22" s="12">
        <f>IF(AZ23&lt;&gt;""," -O","")</f>
        <v/>
      </c>
      <c r="BB22" s="12">
        <f>IF(BB23&lt;&gt;""," -O","")</f>
        <v/>
      </c>
      <c r="BD22" s="12">
        <f>IF(BD23&lt;&gt;""," -O","")</f>
        <v/>
      </c>
      <c r="BF22" s="12">
        <f>IF(BF23&lt;&gt;""," -O","")</f>
        <v/>
      </c>
      <c r="BH22" s="12">
        <f>IF(BH23&lt;&gt;""," -O","")</f>
        <v/>
      </c>
      <c r="BJ22" s="12">
        <f>IF(BJ23&lt;&gt;""," -O","")</f>
        <v/>
      </c>
    </row>
    <row r="23">
      <c r="K23" s="10" t="n"/>
      <c r="M23" s="12" t="n">
        <v>1.1</v>
      </c>
      <c r="N23" s="12">
        <f>IFERROR(VLOOKUP(M23,'CRUCE OPORTUNIDADES'!$C$10:$D$109,2,FALSE),"")</f>
        <v/>
      </c>
      <c r="O23" s="12" t="n">
        <v>2.1</v>
      </c>
      <c r="P23" s="12">
        <f>IFERROR(VLOOKUP(O23,'CRUCE OPORTUNIDADES'!$C$10:$D$109,2,FALSE),"")</f>
        <v/>
      </c>
      <c r="Q23" s="12" t="n">
        <v>3.1</v>
      </c>
      <c r="R23" s="12">
        <f>IFERROR(VLOOKUP(Q23,'CRUCE OPORTUNIDADES'!$C$10:$D$109,2,FALSE),"")</f>
        <v/>
      </c>
      <c r="S23" s="12" t="n">
        <v>4.1</v>
      </c>
      <c r="T23" s="12">
        <f>IFERROR(VLOOKUP(S23,'CRUCE OPORTUNIDADES'!$C$10:$D$109,2,FALSE),"")</f>
        <v/>
      </c>
      <c r="U23" s="12" t="n">
        <v>5.1</v>
      </c>
      <c r="V23" s="12">
        <f>IFERROR(VLOOKUP(U23,'CRUCE OPORTUNIDADES'!$C$10:$D$109,2,FALSE),"")</f>
        <v/>
      </c>
      <c r="W23" s="12" t="n">
        <v>6.1</v>
      </c>
      <c r="X23" s="12">
        <f>IFERROR(VLOOKUP(W23,'CRUCE OPORTUNIDADES'!$C$10:$D$109,2,FALSE),"")</f>
        <v/>
      </c>
      <c r="Y23" s="12" t="n">
        <v>7.1</v>
      </c>
      <c r="Z23" s="12">
        <f>IFERROR(VLOOKUP(Y23,'CRUCE OPORTUNIDADES'!$C$10:$D$109,2,FALSE),"")</f>
        <v/>
      </c>
      <c r="AA23" s="12" t="n">
        <v>8.1</v>
      </c>
      <c r="AB23" s="12">
        <f>IFERROR(VLOOKUP(AA23,'CRUCE OPORTUNIDADES'!$C$10:$D$109,2,FALSE),"")</f>
        <v/>
      </c>
      <c r="AC23" s="12" t="n">
        <v>9.1</v>
      </c>
      <c r="AD23" s="12">
        <f>IFERROR(VLOOKUP(AC23,'CRUCE OPORTUNIDADES'!$C$10:$D$109,2,FALSE),"")</f>
        <v/>
      </c>
      <c r="AE23" s="12" t="n">
        <v>10.1</v>
      </c>
      <c r="AF23" s="12">
        <f>IFERROR(VLOOKUP(AE23,'CRUCE OPORTUNIDADES'!$C$10:$D$109,2,FALSE),"")</f>
        <v/>
      </c>
      <c r="AG23" s="12" t="n">
        <v>11.1</v>
      </c>
      <c r="AH23" s="12">
        <f>IFERROR(VLOOKUP(AG23,'CRUCE OPORTUNIDADES'!$C$10:$D$109,2,FALSE),"")</f>
        <v/>
      </c>
      <c r="AI23" s="12" t="n">
        <v>12.1</v>
      </c>
      <c r="AJ23" s="12">
        <f>IFERROR(VLOOKUP(AI23,'CRUCE OPORTUNIDADES'!$C$10:$D$109,2,FALSE),"")</f>
        <v/>
      </c>
      <c r="AK23" s="12" t="n">
        <v>13.1</v>
      </c>
      <c r="AL23" s="12">
        <f>IFERROR(VLOOKUP(AK23,'CRUCE OPORTUNIDADES'!$C$10:$D$109,2,FALSE),"")</f>
        <v/>
      </c>
      <c r="AM23" s="12" t="n">
        <v>14.1</v>
      </c>
      <c r="AN23" s="12">
        <f>IFERROR(VLOOKUP(AM23,'CRUCE OPORTUNIDADES'!$C$10:$D$109,2,FALSE),"")</f>
        <v/>
      </c>
      <c r="AO23" s="12" t="n">
        <v>15.1</v>
      </c>
      <c r="AP23" s="12">
        <f>IFERROR(VLOOKUP(AO23,'CRUCE OPORTUNIDADES'!$C$10:$D$109,2,FALSE),"")</f>
        <v/>
      </c>
      <c r="AQ23" s="12" t="n">
        <v>16.1</v>
      </c>
      <c r="AR23" s="12">
        <f>IFERROR(VLOOKUP(AQ23,'CRUCE OPORTUNIDADES'!$C$10:$D$109,2,FALSE),"")</f>
        <v/>
      </c>
      <c r="AS23" s="12" t="n">
        <v>17.1</v>
      </c>
      <c r="AT23" s="12">
        <f>IFERROR(VLOOKUP(AS23,'CRUCE OPORTUNIDADES'!$C$10:$D$109,2,FALSE),"")</f>
        <v/>
      </c>
      <c r="AU23" s="12" t="n">
        <v>18.1</v>
      </c>
      <c r="AV23" s="12">
        <f>IFERROR(VLOOKUP(AU23,'CRUCE OPORTUNIDADES'!$C$10:$D$109,2,FALSE),"")</f>
        <v/>
      </c>
      <c r="AW23" s="12" t="n">
        <v>19.1</v>
      </c>
      <c r="AX23" s="12">
        <f>IFERROR(VLOOKUP(AW23,'CRUCE OPORTUNIDADES'!$C$10:$D$109,2,FALSE),"")</f>
        <v/>
      </c>
      <c r="AY23" s="12" t="n">
        <v>20.1</v>
      </c>
      <c r="AZ23" s="12">
        <f>IFERROR(VLOOKUP(AY23,'CRUCE OPORTUNIDADES'!$C$10:$D$109,2,FALSE),"")</f>
        <v/>
      </c>
      <c r="BA23" s="12" t="n">
        <v>21.1</v>
      </c>
      <c r="BB23" s="12">
        <f>IFERROR(VLOOKUP(BA23,'CRUCE OPORTUNIDADES'!$C$10:$D$109,2,FALSE),"")</f>
        <v/>
      </c>
      <c r="BC23" s="12" t="n">
        <v>22.1</v>
      </c>
      <c r="BD23" s="12">
        <f>IFERROR(VLOOKUP(BC23,'CRUCE OPORTUNIDADES'!$C$10:$D$109,2,FALSE),"")</f>
        <v/>
      </c>
      <c r="BE23" s="12" t="n">
        <v>23.1</v>
      </c>
      <c r="BF23" s="12">
        <f>IFERROR(VLOOKUP(BE23,'CRUCE OPORTUNIDADES'!$C$10:$D$109,2,FALSE),"")</f>
        <v/>
      </c>
      <c r="BG23" s="12" t="n">
        <v>24.1</v>
      </c>
      <c r="BH23" s="12">
        <f>IFERROR(VLOOKUP(BG23,'CRUCE OPORTUNIDADES'!$C$10:$D$109,2,FALSE),"")</f>
        <v/>
      </c>
      <c r="BI23" s="12" t="n">
        <v>25.1</v>
      </c>
      <c r="BJ23" s="12">
        <f>IFERROR(VLOOKUP(BI23,'CRUCE OPORTUNIDADES'!$C$10:$D$109,2,FALSE),"")</f>
        <v/>
      </c>
    </row>
    <row r="24">
      <c r="N24" s="12">
        <f>IF(N25&lt;&gt;""," -O","")</f>
        <v/>
      </c>
      <c r="P24" s="12">
        <f>IF(P25&lt;&gt;""," -O","")</f>
        <v/>
      </c>
      <c r="R24" s="12">
        <f>IF(R25&lt;&gt;""," -O","")</f>
        <v/>
      </c>
      <c r="T24" s="12">
        <f>IF(T25&lt;&gt;""," -O","")</f>
        <v/>
      </c>
      <c r="V24" s="12">
        <f>IF(V25&lt;&gt;""," -O","")</f>
        <v/>
      </c>
      <c r="X24" s="12">
        <f>IF(X25&lt;&gt;""," -O","")</f>
        <v/>
      </c>
      <c r="Z24" s="12">
        <f>IF(Z25&lt;&gt;""," -O","")</f>
        <v/>
      </c>
      <c r="AB24" s="12">
        <f>IF(AB25&lt;&gt;""," -O","")</f>
        <v/>
      </c>
      <c r="AD24" s="12">
        <f>IF(AD25&lt;&gt;""," -O","")</f>
        <v/>
      </c>
      <c r="AF24" s="12">
        <f>IF(AF25&lt;&gt;""," -O","")</f>
        <v/>
      </c>
      <c r="AH24" s="12">
        <f>IF(AH25&lt;&gt;""," -O","")</f>
        <v/>
      </c>
      <c r="AJ24" s="12">
        <f>IF(AJ25&lt;&gt;""," -O","")</f>
        <v/>
      </c>
      <c r="AL24" s="12">
        <f>IF(AL25&lt;&gt;""," -O","")</f>
        <v/>
      </c>
      <c r="AN24" s="12">
        <f>IF(AN25&lt;&gt;""," -O","")</f>
        <v/>
      </c>
      <c r="AP24" s="12">
        <f>IF(AP25&lt;&gt;""," -O","")</f>
        <v/>
      </c>
      <c r="AR24" s="12">
        <f>IF(AR25&lt;&gt;""," -O","")</f>
        <v/>
      </c>
      <c r="AT24" s="12">
        <f>IF(AT25&lt;&gt;""," -O","")</f>
        <v/>
      </c>
      <c r="AV24" s="12">
        <f>IF(AV25&lt;&gt;""," -O","")</f>
        <v/>
      </c>
      <c r="AX24" s="12">
        <f>IF(AX25&lt;&gt;""," -O","")</f>
        <v/>
      </c>
      <c r="AZ24" s="12">
        <f>IF(AZ25&lt;&gt;""," -O","")</f>
        <v/>
      </c>
      <c r="BB24" s="12">
        <f>IF(BB25&lt;&gt;""," -O","")</f>
        <v/>
      </c>
      <c r="BD24" s="12">
        <f>IF(BD25&lt;&gt;""," -O","")</f>
        <v/>
      </c>
      <c r="BF24" s="12">
        <f>IF(BF25&lt;&gt;""," -O","")</f>
        <v/>
      </c>
      <c r="BH24" s="12">
        <f>IF(BH25&lt;&gt;""," -O","")</f>
        <v/>
      </c>
      <c r="BJ24" s="12">
        <f>IF(BJ25&lt;&gt;""," -O","")</f>
        <v/>
      </c>
    </row>
    <row r="25">
      <c r="M25" s="12" t="n">
        <v>1.11</v>
      </c>
      <c r="N25" s="12">
        <f>IFERROR(VLOOKUP(M25,'CRUCE OPORTUNIDADES'!$C$10:$D$109,2,FALSE),"")</f>
        <v/>
      </c>
      <c r="O25" s="12" t="n">
        <v>2.11</v>
      </c>
      <c r="P25" s="12">
        <f>IFERROR(VLOOKUP(O25,'CRUCE OPORTUNIDADES'!$C$10:$D$109,2,FALSE),"")</f>
        <v/>
      </c>
      <c r="Q25" s="12" t="n">
        <v>3.11</v>
      </c>
      <c r="R25" s="12">
        <f>IFERROR(VLOOKUP(Q25,'CRUCE OPORTUNIDADES'!$C$10:$D$109,2,FALSE),"")</f>
        <v/>
      </c>
      <c r="S25" s="12" t="n">
        <v>4.11</v>
      </c>
      <c r="T25" s="12">
        <f>IFERROR(VLOOKUP(S25,'CRUCE OPORTUNIDADES'!$C$10:$D$109,2,FALSE),"")</f>
        <v/>
      </c>
      <c r="U25" s="12" t="n">
        <v>5.11</v>
      </c>
      <c r="V25" s="12">
        <f>IFERROR(VLOOKUP(U25,'CRUCE OPORTUNIDADES'!$C$10:$D$109,2,FALSE),"")</f>
        <v/>
      </c>
      <c r="W25" s="12" t="n">
        <v>6.11</v>
      </c>
      <c r="X25" s="12">
        <f>IFERROR(VLOOKUP(W25,'CRUCE OPORTUNIDADES'!$C$10:$D$109,2,FALSE),"")</f>
        <v/>
      </c>
      <c r="Y25" s="12" t="n">
        <v>7.11</v>
      </c>
      <c r="Z25" s="12">
        <f>IFERROR(VLOOKUP(Y25,'CRUCE OPORTUNIDADES'!$C$10:$D$109,2,FALSE),"")</f>
        <v/>
      </c>
      <c r="AA25" s="12" t="n">
        <v>8.109999999999999</v>
      </c>
      <c r="AB25" s="12">
        <f>IFERROR(VLOOKUP(AA25,'CRUCE OPORTUNIDADES'!$C$10:$D$109,2,FALSE),"")</f>
        <v/>
      </c>
      <c r="AC25" s="12" t="n">
        <v>9.109999999999999</v>
      </c>
      <c r="AD25" s="12">
        <f>IFERROR(VLOOKUP(AC25,'CRUCE OPORTUNIDADES'!$C$10:$D$109,2,FALSE),"")</f>
        <v/>
      </c>
      <c r="AE25" s="12" t="n">
        <v>10.11</v>
      </c>
      <c r="AF25" s="12">
        <f>IFERROR(VLOOKUP(AE25,'CRUCE OPORTUNIDADES'!$C$10:$D$109,2,FALSE),"")</f>
        <v/>
      </c>
      <c r="AG25" s="12" t="n">
        <v>11.11</v>
      </c>
      <c r="AH25" s="12">
        <f>IFERROR(VLOOKUP(AG25,'CRUCE OPORTUNIDADES'!$C$10:$D$109,2,FALSE),"")</f>
        <v/>
      </c>
      <c r="AI25" s="12" t="n">
        <v>12.11</v>
      </c>
      <c r="AJ25" s="12">
        <f>IFERROR(VLOOKUP(AI25,'CRUCE OPORTUNIDADES'!$C$10:$D$109,2,FALSE),"")</f>
        <v/>
      </c>
      <c r="AK25" s="12" t="n">
        <v>13.11</v>
      </c>
      <c r="AL25" s="12">
        <f>IFERROR(VLOOKUP(AK25,'CRUCE OPORTUNIDADES'!$C$10:$D$109,2,FALSE),"")</f>
        <v/>
      </c>
      <c r="AM25" s="12" t="n">
        <v>14.11</v>
      </c>
      <c r="AN25" s="12">
        <f>IFERROR(VLOOKUP(AM25,'CRUCE OPORTUNIDADES'!$C$10:$D$109,2,FALSE),"")</f>
        <v/>
      </c>
      <c r="AO25" s="12" t="n">
        <v>15.11</v>
      </c>
      <c r="AP25" s="12">
        <f>IFERROR(VLOOKUP(AO25,'CRUCE OPORTUNIDADES'!$C$10:$D$109,2,FALSE),"")</f>
        <v/>
      </c>
      <c r="AQ25" s="12" t="n">
        <v>16.11</v>
      </c>
      <c r="AR25" s="12">
        <f>IFERROR(VLOOKUP(AQ25,'CRUCE OPORTUNIDADES'!$C$10:$D$109,2,FALSE),"")</f>
        <v/>
      </c>
      <c r="AS25" s="12" t="n">
        <v>17.11</v>
      </c>
      <c r="AT25" s="12">
        <f>IFERROR(VLOOKUP(AS25,'CRUCE OPORTUNIDADES'!$C$10:$D$109,2,FALSE),"")</f>
        <v/>
      </c>
      <c r="AU25" s="12" t="n">
        <v>18.11</v>
      </c>
      <c r="AV25" s="12">
        <f>IFERROR(VLOOKUP(AU25,'CRUCE OPORTUNIDADES'!$C$10:$D$109,2,FALSE),"")</f>
        <v/>
      </c>
      <c r="AW25" s="12" t="n">
        <v>19.11</v>
      </c>
      <c r="AX25" s="12">
        <f>IFERROR(VLOOKUP(AW25,'CRUCE OPORTUNIDADES'!$C$10:$D$109,2,FALSE),"")</f>
        <v/>
      </c>
      <c r="AY25" s="12" t="n">
        <v>20.11</v>
      </c>
      <c r="AZ25" s="12">
        <f>IFERROR(VLOOKUP(AY25,'CRUCE OPORTUNIDADES'!$C$10:$D$109,2,FALSE),"")</f>
        <v/>
      </c>
      <c r="BA25" s="12" t="n">
        <v>21.11</v>
      </c>
      <c r="BB25" s="12">
        <f>IFERROR(VLOOKUP(BA25,'CRUCE OPORTUNIDADES'!$C$10:$D$109,2,FALSE),"")</f>
        <v/>
      </c>
      <c r="BC25" s="12" t="n">
        <v>22.11</v>
      </c>
      <c r="BD25" s="12">
        <f>IFERROR(VLOOKUP(BC25,'CRUCE OPORTUNIDADES'!$C$10:$D$109,2,FALSE),"")</f>
        <v/>
      </c>
      <c r="BE25" s="12" t="n">
        <v>23.11</v>
      </c>
      <c r="BF25" s="12">
        <f>IFERROR(VLOOKUP(BE25,'CRUCE OPORTUNIDADES'!$C$10:$D$109,2,FALSE),"")</f>
        <v/>
      </c>
      <c r="BG25" s="12" t="n">
        <v>24.11</v>
      </c>
      <c r="BH25" s="12">
        <f>IFERROR(VLOOKUP(BG25,'CRUCE OPORTUNIDADES'!$C$10:$D$109,2,FALSE),"")</f>
        <v/>
      </c>
      <c r="BI25" s="12" t="n">
        <v>25.11</v>
      </c>
      <c r="BJ25" s="12">
        <f>IFERROR(VLOOKUP(BI25,'CRUCE OPORTUNIDADES'!$C$10:$D$109,2,FALSE),"")</f>
        <v/>
      </c>
    </row>
    <row r="26">
      <c r="N26" s="12">
        <f>IF(N27&lt;&gt;""," -O","")</f>
        <v/>
      </c>
      <c r="P26" s="12">
        <f>IF(P27&lt;&gt;""," -O","")</f>
        <v/>
      </c>
      <c r="R26" s="12">
        <f>IF(R27&lt;&gt;""," -O","")</f>
        <v/>
      </c>
      <c r="T26" s="12">
        <f>IF(T27&lt;&gt;""," -O","")</f>
        <v/>
      </c>
      <c r="V26" s="12">
        <f>IF(V27&lt;&gt;""," -O","")</f>
        <v/>
      </c>
      <c r="X26" s="12">
        <f>IF(X27&lt;&gt;""," -O","")</f>
        <v/>
      </c>
      <c r="Z26" s="12">
        <f>IF(Z27&lt;&gt;""," -O","")</f>
        <v/>
      </c>
      <c r="AB26" s="12">
        <f>IF(AB27&lt;&gt;""," -O","")</f>
        <v/>
      </c>
      <c r="AD26" s="12">
        <f>IF(AD27&lt;&gt;""," -O","")</f>
        <v/>
      </c>
      <c r="AF26" s="12">
        <f>IF(AF27&lt;&gt;""," -O","")</f>
        <v/>
      </c>
      <c r="AH26" s="12">
        <f>IF(AH27&lt;&gt;""," -O","")</f>
        <v/>
      </c>
      <c r="AJ26" s="12">
        <f>IF(AJ27&lt;&gt;""," -O","")</f>
        <v/>
      </c>
      <c r="AL26" s="12">
        <f>IF(AL27&lt;&gt;""," -O","")</f>
        <v/>
      </c>
      <c r="AN26" s="12">
        <f>IF(AN27&lt;&gt;""," -O","")</f>
        <v/>
      </c>
      <c r="AP26" s="12">
        <f>IF(AP27&lt;&gt;""," -O","")</f>
        <v/>
      </c>
      <c r="AR26" s="12">
        <f>IF(AR27&lt;&gt;""," -O","")</f>
        <v/>
      </c>
      <c r="AT26" s="12">
        <f>IF(AT27&lt;&gt;""," -O","")</f>
        <v/>
      </c>
      <c r="AV26" s="12">
        <f>IF(AV27&lt;&gt;""," -O","")</f>
        <v/>
      </c>
      <c r="AX26" s="12">
        <f>IF(AX27&lt;&gt;""," -O","")</f>
        <v/>
      </c>
      <c r="AZ26" s="12">
        <f>IF(AZ27&lt;&gt;""," -O","")</f>
        <v/>
      </c>
      <c r="BB26" s="12">
        <f>IF(BB27&lt;&gt;""," -O","")</f>
        <v/>
      </c>
      <c r="BD26" s="12">
        <f>IF(BD27&lt;&gt;""," -O","")</f>
        <v/>
      </c>
      <c r="BF26" s="12">
        <f>IF(BF27&lt;&gt;""," -O","")</f>
        <v/>
      </c>
      <c r="BH26" s="12">
        <f>IF(BH27&lt;&gt;""," -O","")</f>
        <v/>
      </c>
      <c r="BJ26" s="12">
        <f>IF(BJ27&lt;&gt;""," -O","")</f>
        <v/>
      </c>
    </row>
    <row r="27">
      <c r="M27" s="12" t="n">
        <v>1.12</v>
      </c>
      <c r="N27" s="12">
        <f>IFERROR(VLOOKUP(M27,'CRUCE OPORTUNIDADES'!$C$10:$D$109,2,FALSE),"")</f>
        <v/>
      </c>
      <c r="O27" s="12" t="n">
        <v>2.12</v>
      </c>
      <c r="P27" s="12">
        <f>IFERROR(VLOOKUP(O27,'CRUCE OPORTUNIDADES'!$C$10:$D$109,2,FALSE),"")</f>
        <v/>
      </c>
      <c r="Q27" s="12" t="n">
        <v>3.12</v>
      </c>
      <c r="R27" s="12">
        <f>IFERROR(VLOOKUP(Q27,'CRUCE OPORTUNIDADES'!$C$10:$D$109,2,FALSE),"")</f>
        <v/>
      </c>
      <c r="S27" s="12" t="n">
        <v>4.12</v>
      </c>
      <c r="T27" s="12">
        <f>IFERROR(VLOOKUP(S27,'CRUCE OPORTUNIDADES'!$C$10:$D$109,2,FALSE),"")</f>
        <v/>
      </c>
      <c r="U27" s="12" t="n">
        <v>5.12</v>
      </c>
      <c r="V27" s="12">
        <f>IFERROR(VLOOKUP(U27,'CRUCE OPORTUNIDADES'!$C$10:$D$109,2,FALSE),"")</f>
        <v/>
      </c>
      <c r="W27" s="12" t="n">
        <v>6.12</v>
      </c>
      <c r="X27" s="12">
        <f>IFERROR(VLOOKUP(W27,'CRUCE OPORTUNIDADES'!$C$10:$D$109,2,FALSE),"")</f>
        <v/>
      </c>
      <c r="Y27" s="12" t="n">
        <v>7.12</v>
      </c>
      <c r="Z27" s="12">
        <f>IFERROR(VLOOKUP(Y27,'CRUCE OPORTUNIDADES'!$C$10:$D$109,2,FALSE),"")</f>
        <v/>
      </c>
      <c r="AA27" s="12" t="n">
        <v>8.119999999999999</v>
      </c>
      <c r="AB27" s="12">
        <f>IFERROR(VLOOKUP(AA27,'CRUCE OPORTUNIDADES'!$C$10:$D$109,2,FALSE),"")</f>
        <v/>
      </c>
      <c r="AC27" s="12" t="n">
        <v>9.119999999999999</v>
      </c>
      <c r="AD27" s="12">
        <f>IFERROR(VLOOKUP(AC27,'CRUCE OPORTUNIDADES'!$C$10:$D$109,2,FALSE),"")</f>
        <v/>
      </c>
      <c r="AE27" s="12" t="n">
        <v>10.12</v>
      </c>
      <c r="AF27" s="12">
        <f>IFERROR(VLOOKUP(AE27,'CRUCE OPORTUNIDADES'!$C$10:$D$109,2,FALSE),"")</f>
        <v/>
      </c>
      <c r="AG27" s="12" t="n">
        <v>11.12</v>
      </c>
      <c r="AH27" s="12">
        <f>IFERROR(VLOOKUP(AG27,'CRUCE OPORTUNIDADES'!$C$10:$D$109,2,FALSE),"")</f>
        <v/>
      </c>
      <c r="AI27" s="12" t="n">
        <v>12.12</v>
      </c>
      <c r="AJ27" s="12">
        <f>IFERROR(VLOOKUP(AI27,'CRUCE OPORTUNIDADES'!$C$10:$D$109,2,FALSE),"")</f>
        <v/>
      </c>
      <c r="AK27" s="12" t="n">
        <v>13.12</v>
      </c>
      <c r="AL27" s="12">
        <f>IFERROR(VLOOKUP(AK27,'CRUCE OPORTUNIDADES'!$C$10:$D$109,2,FALSE),"")</f>
        <v/>
      </c>
      <c r="AM27" s="12" t="n">
        <v>14.12</v>
      </c>
      <c r="AN27" s="12">
        <f>IFERROR(VLOOKUP(AM27,'CRUCE OPORTUNIDADES'!$C$10:$D$109,2,FALSE),"")</f>
        <v/>
      </c>
      <c r="AO27" s="12" t="n">
        <v>15.12</v>
      </c>
      <c r="AP27" s="12">
        <f>IFERROR(VLOOKUP(AO27,'CRUCE OPORTUNIDADES'!$C$10:$D$109,2,FALSE),"")</f>
        <v/>
      </c>
      <c r="AQ27" s="12" t="n">
        <v>16.12</v>
      </c>
      <c r="AR27" s="12">
        <f>IFERROR(VLOOKUP(AQ27,'CRUCE OPORTUNIDADES'!$C$10:$D$109,2,FALSE),"")</f>
        <v/>
      </c>
      <c r="AS27" s="12" t="n">
        <v>17.12</v>
      </c>
      <c r="AT27" s="12">
        <f>IFERROR(VLOOKUP(AS27,'CRUCE OPORTUNIDADES'!$C$10:$D$109,2,FALSE),"")</f>
        <v/>
      </c>
      <c r="AU27" s="12" t="n">
        <v>18.12</v>
      </c>
      <c r="AV27" s="12">
        <f>IFERROR(VLOOKUP(AU27,'CRUCE OPORTUNIDADES'!$C$10:$D$109,2,FALSE),"")</f>
        <v/>
      </c>
      <c r="AW27" s="12" t="n">
        <v>19.12</v>
      </c>
      <c r="AX27" s="12">
        <f>IFERROR(VLOOKUP(AW27,'CRUCE OPORTUNIDADES'!$C$10:$D$109,2,FALSE),"")</f>
        <v/>
      </c>
      <c r="AY27" s="12" t="n">
        <v>20.12</v>
      </c>
      <c r="AZ27" s="12">
        <f>IFERROR(VLOOKUP(AY27,'CRUCE OPORTUNIDADES'!$C$10:$D$109,2,FALSE),"")</f>
        <v/>
      </c>
      <c r="BA27" s="12" t="n">
        <v>21.12</v>
      </c>
      <c r="BB27" s="12">
        <f>IFERROR(VLOOKUP(BA27,'CRUCE OPORTUNIDADES'!$C$10:$D$109,2,FALSE),"")</f>
        <v/>
      </c>
      <c r="BC27" s="12" t="n">
        <v>22.12</v>
      </c>
      <c r="BD27" s="12">
        <f>IFERROR(VLOOKUP(BC27,'CRUCE OPORTUNIDADES'!$C$10:$D$109,2,FALSE),"")</f>
        <v/>
      </c>
      <c r="BE27" s="12" t="n">
        <v>23.12</v>
      </c>
      <c r="BF27" s="12">
        <f>IFERROR(VLOOKUP(BE27,'CRUCE OPORTUNIDADES'!$C$10:$D$109,2,FALSE),"")</f>
        <v/>
      </c>
      <c r="BG27" s="12" t="n">
        <v>24.12</v>
      </c>
      <c r="BH27" s="12">
        <f>IFERROR(VLOOKUP(BG27,'CRUCE OPORTUNIDADES'!$C$10:$D$109,2,FALSE),"")</f>
        <v/>
      </c>
      <c r="BI27" s="12" t="n">
        <v>25.12</v>
      </c>
      <c r="BJ27" s="12">
        <f>IFERROR(VLOOKUP(BI27,'CRUCE OPORTUNIDADES'!$C$10:$D$109,2,FALSE),"")</f>
        <v/>
      </c>
    </row>
    <row r="28">
      <c r="N28" s="12">
        <f>IF(N29&lt;&gt;""," -O","")</f>
        <v/>
      </c>
      <c r="P28" s="12">
        <f>IF(P29&lt;&gt;""," -O","")</f>
        <v/>
      </c>
      <c r="R28" s="12">
        <f>IF(R29&lt;&gt;""," -O","")</f>
        <v/>
      </c>
      <c r="T28" s="12">
        <f>IF(T29&lt;&gt;""," -O","")</f>
        <v/>
      </c>
      <c r="V28" s="12">
        <f>IF(V29&lt;&gt;""," -O","")</f>
        <v/>
      </c>
      <c r="X28" s="12">
        <f>IF(X29&lt;&gt;""," -O","")</f>
        <v/>
      </c>
      <c r="Z28" s="12">
        <f>IF(Z29&lt;&gt;""," -O","")</f>
        <v/>
      </c>
      <c r="AB28" s="12">
        <f>IF(AB29&lt;&gt;""," -O","")</f>
        <v/>
      </c>
      <c r="AD28" s="12">
        <f>IF(AD29&lt;&gt;""," -O","")</f>
        <v/>
      </c>
      <c r="AF28" s="12">
        <f>IF(AF29&lt;&gt;""," -O","")</f>
        <v/>
      </c>
      <c r="AH28" s="12">
        <f>IF(AH29&lt;&gt;""," -O","")</f>
        <v/>
      </c>
      <c r="AJ28" s="12">
        <f>IF(AJ29&lt;&gt;""," -O","")</f>
        <v/>
      </c>
      <c r="AL28" s="12">
        <f>IF(AL29&lt;&gt;""," -O","")</f>
        <v/>
      </c>
      <c r="AN28" s="12">
        <f>IF(AN29&lt;&gt;""," -O","")</f>
        <v/>
      </c>
      <c r="AP28" s="12">
        <f>IF(AP29&lt;&gt;""," -O","")</f>
        <v/>
      </c>
      <c r="AR28" s="12">
        <f>IF(AR29&lt;&gt;""," -O","")</f>
        <v/>
      </c>
      <c r="AT28" s="12">
        <f>IF(AT29&lt;&gt;""," -O","")</f>
        <v/>
      </c>
      <c r="AV28" s="12">
        <f>IF(AV29&lt;&gt;""," -O","")</f>
        <v/>
      </c>
      <c r="AX28" s="12">
        <f>IF(AX29&lt;&gt;""," -O","")</f>
        <v/>
      </c>
      <c r="AZ28" s="12">
        <f>IF(AZ29&lt;&gt;""," -O","")</f>
        <v/>
      </c>
      <c r="BB28" s="12">
        <f>IF(BB29&lt;&gt;""," -O","")</f>
        <v/>
      </c>
      <c r="BD28" s="12">
        <f>IF(BD29&lt;&gt;""," -O","")</f>
        <v/>
      </c>
      <c r="BF28" s="12">
        <f>IF(BF29&lt;&gt;""," -O","")</f>
        <v/>
      </c>
      <c r="BH28" s="12">
        <f>IF(BH29&lt;&gt;""," -O","")</f>
        <v/>
      </c>
      <c r="BJ28" s="12">
        <f>IF(BJ29&lt;&gt;""," -O","")</f>
        <v/>
      </c>
    </row>
    <row r="29">
      <c r="M29" s="12" t="n">
        <v>1.13</v>
      </c>
      <c r="N29" s="12">
        <f>IFERROR(VLOOKUP(M29,'CRUCE OPORTUNIDADES'!$C$10:$D$109,2,FALSE),"")</f>
        <v/>
      </c>
      <c r="O29" s="12" t="n">
        <v>2.13</v>
      </c>
      <c r="P29" s="12">
        <f>IFERROR(VLOOKUP(O29,'CRUCE OPORTUNIDADES'!$C$10:$D$109,2,FALSE),"")</f>
        <v/>
      </c>
      <c r="Q29" s="12" t="n">
        <v>3.13</v>
      </c>
      <c r="R29" s="12">
        <f>IFERROR(VLOOKUP(Q29,'CRUCE OPORTUNIDADES'!$C$10:$D$109,2,FALSE),"")</f>
        <v/>
      </c>
      <c r="S29" s="12" t="n">
        <v>4.13</v>
      </c>
      <c r="T29" s="12">
        <f>IFERROR(VLOOKUP(S29,'CRUCE OPORTUNIDADES'!$C$10:$D$109,2,FALSE),"")</f>
        <v/>
      </c>
      <c r="U29" s="12" t="n">
        <v>5.13</v>
      </c>
      <c r="V29" s="12">
        <f>IFERROR(VLOOKUP(U29,'CRUCE OPORTUNIDADES'!$C$10:$D$109,2,FALSE),"")</f>
        <v/>
      </c>
      <c r="W29" s="12" t="n">
        <v>6.13</v>
      </c>
      <c r="X29" s="12">
        <f>IFERROR(VLOOKUP(W29,'CRUCE OPORTUNIDADES'!$C$10:$D$109,2,FALSE),"")</f>
        <v/>
      </c>
      <c r="Y29" s="12" t="n">
        <v>7.13</v>
      </c>
      <c r="Z29" s="12">
        <f>IFERROR(VLOOKUP(Y29,'CRUCE OPORTUNIDADES'!$C$10:$D$109,2,FALSE),"")</f>
        <v/>
      </c>
      <c r="AA29" s="12" t="n">
        <v>8.130000000000001</v>
      </c>
      <c r="AB29" s="12">
        <f>IFERROR(VLOOKUP(AA29,'CRUCE OPORTUNIDADES'!$C$10:$D$109,2,FALSE),"")</f>
        <v/>
      </c>
      <c r="AC29" s="12" t="n">
        <v>9.130000000000001</v>
      </c>
      <c r="AD29" s="12">
        <f>IFERROR(VLOOKUP(AC29,'CRUCE OPORTUNIDADES'!$C$10:$D$109,2,FALSE),"")</f>
        <v/>
      </c>
      <c r="AE29" s="12" t="n">
        <v>10.13</v>
      </c>
      <c r="AF29" s="12">
        <f>IFERROR(VLOOKUP(AE29,'CRUCE OPORTUNIDADES'!$C$10:$D$109,2,FALSE),"")</f>
        <v/>
      </c>
      <c r="AG29" s="12" t="n">
        <v>11.13</v>
      </c>
      <c r="AH29" s="12">
        <f>IFERROR(VLOOKUP(AG29,'CRUCE OPORTUNIDADES'!$C$10:$D$109,2,FALSE),"")</f>
        <v/>
      </c>
      <c r="AI29" s="12" t="n">
        <v>12.13</v>
      </c>
      <c r="AJ29" s="12">
        <f>IFERROR(VLOOKUP(AI29,'CRUCE OPORTUNIDADES'!$C$10:$D$109,2,FALSE),"")</f>
        <v/>
      </c>
      <c r="AK29" s="12" t="n">
        <v>13.13</v>
      </c>
      <c r="AL29" s="12">
        <f>IFERROR(VLOOKUP(AK29,'CRUCE OPORTUNIDADES'!$C$10:$D$109,2,FALSE),"")</f>
        <v/>
      </c>
      <c r="AM29" s="12" t="n">
        <v>14.13</v>
      </c>
      <c r="AN29" s="12">
        <f>IFERROR(VLOOKUP(AM29,'CRUCE OPORTUNIDADES'!$C$10:$D$109,2,FALSE),"")</f>
        <v/>
      </c>
      <c r="AO29" s="12" t="n">
        <v>15.13</v>
      </c>
      <c r="AP29" s="12">
        <f>IFERROR(VLOOKUP(AO29,'CRUCE OPORTUNIDADES'!$C$10:$D$109,2,FALSE),"")</f>
        <v/>
      </c>
      <c r="AQ29" s="12" t="n">
        <v>16.13</v>
      </c>
      <c r="AR29" s="12">
        <f>IFERROR(VLOOKUP(AQ29,'CRUCE OPORTUNIDADES'!$C$10:$D$109,2,FALSE),"")</f>
        <v/>
      </c>
      <c r="AS29" s="12" t="n">
        <v>17.13</v>
      </c>
      <c r="AT29" s="12">
        <f>IFERROR(VLOOKUP(AS29,'CRUCE OPORTUNIDADES'!$C$10:$D$109,2,FALSE),"")</f>
        <v/>
      </c>
      <c r="AU29" s="12" t="n">
        <v>18.13</v>
      </c>
      <c r="AV29" s="12">
        <f>IFERROR(VLOOKUP(AU29,'CRUCE OPORTUNIDADES'!$C$10:$D$109,2,FALSE),"")</f>
        <v/>
      </c>
      <c r="AW29" s="12" t="n">
        <v>19.13</v>
      </c>
      <c r="AX29" s="12">
        <f>IFERROR(VLOOKUP(AW29,'CRUCE OPORTUNIDADES'!$C$10:$D$109,2,FALSE),"")</f>
        <v/>
      </c>
      <c r="AY29" s="12" t="n">
        <v>20.13</v>
      </c>
      <c r="AZ29" s="12">
        <f>IFERROR(VLOOKUP(AY29,'CRUCE OPORTUNIDADES'!$C$10:$D$109,2,FALSE),"")</f>
        <v/>
      </c>
      <c r="BA29" s="12" t="n">
        <v>21.13</v>
      </c>
      <c r="BB29" s="12">
        <f>IFERROR(VLOOKUP(BA29,'CRUCE OPORTUNIDADES'!$C$10:$D$109,2,FALSE),"")</f>
        <v/>
      </c>
      <c r="BC29" s="12" t="n">
        <v>22.13</v>
      </c>
      <c r="BD29" s="12">
        <f>IFERROR(VLOOKUP(BC29,'CRUCE OPORTUNIDADES'!$C$10:$D$109,2,FALSE),"")</f>
        <v/>
      </c>
      <c r="BE29" s="12" t="n">
        <v>23.13</v>
      </c>
      <c r="BF29" s="12">
        <f>IFERROR(VLOOKUP(BE29,'CRUCE OPORTUNIDADES'!$C$10:$D$109,2,FALSE),"")</f>
        <v/>
      </c>
      <c r="BG29" s="12" t="n">
        <v>24.13</v>
      </c>
      <c r="BH29" s="12">
        <f>IFERROR(VLOOKUP(BG29,'CRUCE OPORTUNIDADES'!$C$10:$D$109,2,FALSE),"")</f>
        <v/>
      </c>
      <c r="BI29" s="12" t="n">
        <v>25.13</v>
      </c>
      <c r="BJ29" s="12">
        <f>IFERROR(VLOOKUP(BI29,'CRUCE OPORTUNIDADES'!$C$10:$D$109,2,FALSE),"")</f>
        <v/>
      </c>
    </row>
    <row r="30">
      <c r="N30" s="12">
        <f>IF(N31&lt;&gt;""," -O","")</f>
        <v/>
      </c>
      <c r="P30" s="12">
        <f>IF(P31&lt;&gt;""," -O","")</f>
        <v/>
      </c>
      <c r="R30" s="12">
        <f>IF(R31&lt;&gt;""," -O","")</f>
        <v/>
      </c>
      <c r="T30" s="12">
        <f>IF(T31&lt;&gt;""," -O","")</f>
        <v/>
      </c>
      <c r="V30" s="12">
        <f>IF(V31&lt;&gt;""," -O","")</f>
        <v/>
      </c>
      <c r="X30" s="12">
        <f>IF(X31&lt;&gt;""," -O","")</f>
        <v/>
      </c>
      <c r="Z30" s="12">
        <f>IF(Z31&lt;&gt;""," -O","")</f>
        <v/>
      </c>
      <c r="AB30" s="12">
        <f>IF(AB31&lt;&gt;""," -O","")</f>
        <v/>
      </c>
      <c r="AD30" s="12">
        <f>IF(AD31&lt;&gt;""," -O","")</f>
        <v/>
      </c>
      <c r="AF30" s="12">
        <f>IF(AF31&lt;&gt;""," -O","")</f>
        <v/>
      </c>
      <c r="AH30" s="12">
        <f>IF(AH31&lt;&gt;""," -O","")</f>
        <v/>
      </c>
      <c r="AJ30" s="12">
        <f>IF(AJ31&lt;&gt;""," -O","")</f>
        <v/>
      </c>
      <c r="AL30" s="12">
        <f>IF(AL31&lt;&gt;""," -O","")</f>
        <v/>
      </c>
      <c r="AN30" s="12">
        <f>IF(AN31&lt;&gt;""," -O","")</f>
        <v/>
      </c>
      <c r="AP30" s="12">
        <f>IF(AP31&lt;&gt;""," -O","")</f>
        <v/>
      </c>
      <c r="AR30" s="12">
        <f>IF(AR31&lt;&gt;""," -O","")</f>
        <v/>
      </c>
      <c r="AT30" s="12">
        <f>IF(AT31&lt;&gt;""," -O","")</f>
        <v/>
      </c>
      <c r="AV30" s="12">
        <f>IF(AV31&lt;&gt;""," -O","")</f>
        <v/>
      </c>
      <c r="AX30" s="12">
        <f>IF(AX31&lt;&gt;""," -O","")</f>
        <v/>
      </c>
      <c r="AZ30" s="12">
        <f>IF(AZ31&lt;&gt;""," -O","")</f>
        <v/>
      </c>
      <c r="BB30" s="12">
        <f>IF(BB31&lt;&gt;""," -O","")</f>
        <v/>
      </c>
      <c r="BD30" s="12">
        <f>IF(BD31&lt;&gt;""," -O","")</f>
        <v/>
      </c>
      <c r="BF30" s="12">
        <f>IF(BF31&lt;&gt;""," -O","")</f>
        <v/>
      </c>
      <c r="BH30" s="12">
        <f>IF(BH31&lt;&gt;""," -O","")</f>
        <v/>
      </c>
      <c r="BJ30" s="12">
        <f>IF(BJ31&lt;&gt;""," -O","")</f>
        <v/>
      </c>
    </row>
    <row r="31">
      <c r="M31" s="12" t="n">
        <v>1.14</v>
      </c>
      <c r="N31" s="12">
        <f>IFERROR(VLOOKUP(M31,'CRUCE OPORTUNIDADES'!$C$10:$D$109,2,FALSE),"")</f>
        <v/>
      </c>
      <c r="O31" s="12" t="n">
        <v>2.14</v>
      </c>
      <c r="P31" s="12">
        <f>IFERROR(VLOOKUP(O31,'CRUCE OPORTUNIDADES'!$C$10:$D$109,2,FALSE),"")</f>
        <v/>
      </c>
      <c r="Q31" s="12" t="n">
        <v>3.14</v>
      </c>
      <c r="R31" s="12">
        <f>IFERROR(VLOOKUP(Q31,'CRUCE OPORTUNIDADES'!$C$10:$D$109,2,FALSE),"")</f>
        <v/>
      </c>
      <c r="S31" s="12" t="n">
        <v>4.14</v>
      </c>
      <c r="T31" s="12">
        <f>IFERROR(VLOOKUP(S31,'CRUCE OPORTUNIDADES'!$C$10:$D$109,2,FALSE),"")</f>
        <v/>
      </c>
      <c r="U31" s="12" t="n">
        <v>5.14</v>
      </c>
      <c r="V31" s="12">
        <f>IFERROR(VLOOKUP(U31,'CRUCE OPORTUNIDADES'!$C$10:$D$109,2,FALSE),"")</f>
        <v/>
      </c>
      <c r="W31" s="12" t="n">
        <v>6.14</v>
      </c>
      <c r="X31" s="12">
        <f>IFERROR(VLOOKUP(W31,'CRUCE OPORTUNIDADES'!$C$10:$D$109,2,FALSE),"")</f>
        <v/>
      </c>
      <c r="Y31" s="12" t="n">
        <v>7.14</v>
      </c>
      <c r="Z31" s="12">
        <f>IFERROR(VLOOKUP(Y31,'CRUCE OPORTUNIDADES'!$C$10:$D$109,2,FALSE),"")</f>
        <v/>
      </c>
      <c r="AA31" s="12" t="n">
        <v>8.140000000000001</v>
      </c>
      <c r="AB31" s="12">
        <f>IFERROR(VLOOKUP(AA31,'CRUCE OPORTUNIDADES'!$C$10:$D$109,2,FALSE),"")</f>
        <v/>
      </c>
      <c r="AC31" s="12" t="n">
        <v>9.140000000000001</v>
      </c>
      <c r="AD31" s="12">
        <f>IFERROR(VLOOKUP(AC31,'CRUCE OPORTUNIDADES'!$C$10:$D$109,2,FALSE),"")</f>
        <v/>
      </c>
      <c r="AE31" s="12" t="n">
        <v>10.14</v>
      </c>
      <c r="AF31" s="12">
        <f>IFERROR(VLOOKUP(AE31,'CRUCE OPORTUNIDADES'!$C$10:$D$109,2,FALSE),"")</f>
        <v/>
      </c>
      <c r="AG31" s="12" t="n">
        <v>11.14</v>
      </c>
      <c r="AH31" s="12">
        <f>IFERROR(VLOOKUP(AG31,'CRUCE OPORTUNIDADES'!$C$10:$D$109,2,FALSE),"")</f>
        <v/>
      </c>
      <c r="AI31" s="12" t="n">
        <v>12.14</v>
      </c>
      <c r="AJ31" s="12">
        <f>IFERROR(VLOOKUP(AI31,'CRUCE OPORTUNIDADES'!$C$10:$D$109,2,FALSE),"")</f>
        <v/>
      </c>
      <c r="AK31" s="12" t="n">
        <v>13.14</v>
      </c>
      <c r="AL31" s="12">
        <f>IFERROR(VLOOKUP(AK31,'CRUCE OPORTUNIDADES'!$C$10:$D$109,2,FALSE),"")</f>
        <v/>
      </c>
      <c r="AM31" s="12" t="n">
        <v>14.14</v>
      </c>
      <c r="AN31" s="12">
        <f>IFERROR(VLOOKUP(AM31,'CRUCE OPORTUNIDADES'!$C$10:$D$109,2,FALSE),"")</f>
        <v/>
      </c>
      <c r="AO31" s="12" t="n">
        <v>15.14</v>
      </c>
      <c r="AP31" s="12">
        <f>IFERROR(VLOOKUP(AO31,'CRUCE OPORTUNIDADES'!$C$10:$D$109,2,FALSE),"")</f>
        <v/>
      </c>
      <c r="AQ31" s="12" t="n">
        <v>16.14</v>
      </c>
      <c r="AR31" s="12">
        <f>IFERROR(VLOOKUP(AQ31,'CRUCE OPORTUNIDADES'!$C$10:$D$109,2,FALSE),"")</f>
        <v/>
      </c>
      <c r="AS31" s="12" t="n">
        <v>17.14</v>
      </c>
      <c r="AT31" s="12">
        <f>IFERROR(VLOOKUP(AS31,'CRUCE OPORTUNIDADES'!$C$10:$D$109,2,FALSE),"")</f>
        <v/>
      </c>
      <c r="AU31" s="12" t="n">
        <v>18.14</v>
      </c>
      <c r="AV31" s="12">
        <f>IFERROR(VLOOKUP(AU31,'CRUCE OPORTUNIDADES'!$C$10:$D$109,2,FALSE),"")</f>
        <v/>
      </c>
      <c r="AW31" s="12" t="n">
        <v>19.14</v>
      </c>
      <c r="AX31" s="12">
        <f>IFERROR(VLOOKUP(AW31,'CRUCE OPORTUNIDADES'!$C$10:$D$109,2,FALSE),"")</f>
        <v/>
      </c>
      <c r="AY31" s="12" t="n">
        <v>20.14</v>
      </c>
      <c r="AZ31" s="12">
        <f>IFERROR(VLOOKUP(AY31,'CRUCE OPORTUNIDADES'!$C$10:$D$109,2,FALSE),"")</f>
        <v/>
      </c>
      <c r="BA31" s="12" t="n">
        <v>21.14</v>
      </c>
      <c r="BB31" s="12">
        <f>IFERROR(VLOOKUP(BA31,'CRUCE OPORTUNIDADES'!$C$10:$D$109,2,FALSE),"")</f>
        <v/>
      </c>
      <c r="BC31" s="12" t="n">
        <v>22.14</v>
      </c>
      <c r="BD31" s="12">
        <f>IFERROR(VLOOKUP(BC31,'CRUCE OPORTUNIDADES'!$C$10:$D$109,2,FALSE),"")</f>
        <v/>
      </c>
      <c r="BE31" s="12" t="n">
        <v>23.14</v>
      </c>
      <c r="BF31" s="12">
        <f>IFERROR(VLOOKUP(BE31,'CRUCE OPORTUNIDADES'!$C$10:$D$109,2,FALSE),"")</f>
        <v/>
      </c>
      <c r="BG31" s="12" t="n">
        <v>24.14</v>
      </c>
      <c r="BH31" s="12">
        <f>IFERROR(VLOOKUP(BG31,'CRUCE OPORTUNIDADES'!$C$10:$D$109,2,FALSE),"")</f>
        <v/>
      </c>
      <c r="BI31" s="12" t="n">
        <v>25.14</v>
      </c>
      <c r="BJ31" s="12">
        <f>IFERROR(VLOOKUP(BI31,'CRUCE OPORTUNIDADES'!$C$10:$D$109,2,FALSE),"")</f>
        <v/>
      </c>
    </row>
    <row r="32">
      <c r="N32" s="12">
        <f>IF(N33&lt;&gt;""," -O","")</f>
        <v/>
      </c>
      <c r="P32" s="12">
        <f>IF(P33&lt;&gt;""," -O","")</f>
        <v/>
      </c>
      <c r="R32" s="12">
        <f>IF(R33&lt;&gt;""," -O","")</f>
        <v/>
      </c>
      <c r="T32" s="12">
        <f>IF(T33&lt;&gt;""," -O","")</f>
        <v/>
      </c>
      <c r="V32" s="12">
        <f>IF(V33&lt;&gt;""," -O","")</f>
        <v/>
      </c>
      <c r="X32" s="12">
        <f>IF(X33&lt;&gt;""," -O","")</f>
        <v/>
      </c>
      <c r="Z32" s="12">
        <f>IF(Z33&lt;&gt;""," -O","")</f>
        <v/>
      </c>
      <c r="AB32" s="12">
        <f>IF(AB33&lt;&gt;""," -O","")</f>
        <v/>
      </c>
      <c r="AD32" s="12">
        <f>IF(AD33&lt;&gt;""," -O","")</f>
        <v/>
      </c>
      <c r="AF32" s="12">
        <f>IF(AF33&lt;&gt;""," -O","")</f>
        <v/>
      </c>
      <c r="AH32" s="12">
        <f>IF(AH33&lt;&gt;""," -O","")</f>
        <v/>
      </c>
      <c r="AJ32" s="12">
        <f>IF(AJ33&lt;&gt;""," -O","")</f>
        <v/>
      </c>
      <c r="AL32" s="12">
        <f>IF(AL33&lt;&gt;""," -O","")</f>
        <v/>
      </c>
      <c r="AN32" s="12">
        <f>IF(AN33&lt;&gt;""," -O","")</f>
        <v/>
      </c>
      <c r="AP32" s="12">
        <f>IF(AP33&lt;&gt;""," -O","")</f>
        <v/>
      </c>
      <c r="AR32" s="12">
        <f>IF(AR33&lt;&gt;""," -O","")</f>
        <v/>
      </c>
      <c r="AT32" s="12">
        <f>IF(AT33&lt;&gt;""," -O","")</f>
        <v/>
      </c>
      <c r="AV32" s="12">
        <f>IF(AV33&lt;&gt;""," -O","")</f>
        <v/>
      </c>
      <c r="AX32" s="12">
        <f>IF(AX33&lt;&gt;""," -O","")</f>
        <v/>
      </c>
      <c r="AZ32" s="12">
        <f>IF(AZ33&lt;&gt;""," -O","")</f>
        <v/>
      </c>
      <c r="BB32" s="12">
        <f>IF(BB33&lt;&gt;""," -O","")</f>
        <v/>
      </c>
      <c r="BD32" s="12">
        <f>IF(BD33&lt;&gt;""," -O","")</f>
        <v/>
      </c>
      <c r="BF32" s="12">
        <f>IF(BF33&lt;&gt;""," -O","")</f>
        <v/>
      </c>
      <c r="BH32" s="12">
        <f>IF(BH33&lt;&gt;""," -O","")</f>
        <v/>
      </c>
      <c r="BJ32" s="12">
        <f>IF(BJ33&lt;&gt;""," -O","")</f>
        <v/>
      </c>
    </row>
    <row r="33">
      <c r="M33" s="12" t="n">
        <v>1.15</v>
      </c>
      <c r="N33" s="12">
        <f>IFERROR(VLOOKUP(M33,'CRUCE OPORTUNIDADES'!$C$10:$D$109,2,FALSE),"")</f>
        <v/>
      </c>
      <c r="O33" s="12" t="n">
        <v>2.15</v>
      </c>
      <c r="P33" s="12">
        <f>IFERROR(VLOOKUP(O33,'CRUCE OPORTUNIDADES'!$C$10:$D$109,2,FALSE),"")</f>
        <v/>
      </c>
      <c r="Q33" s="12" t="n">
        <v>3.15</v>
      </c>
      <c r="R33" s="12">
        <f>IFERROR(VLOOKUP(Q33,'CRUCE OPORTUNIDADES'!$C$10:$D$109,2,FALSE),"")</f>
        <v/>
      </c>
      <c r="S33" s="12" t="n">
        <v>4.15</v>
      </c>
      <c r="T33" s="12">
        <f>IFERROR(VLOOKUP(S33,'CRUCE OPORTUNIDADES'!$C$10:$D$109,2,FALSE),"")</f>
        <v/>
      </c>
      <c r="U33" s="12" t="n">
        <v>5.15</v>
      </c>
      <c r="V33" s="12">
        <f>IFERROR(VLOOKUP(U33,'CRUCE OPORTUNIDADES'!$C$10:$D$109,2,FALSE),"")</f>
        <v/>
      </c>
      <c r="W33" s="12" t="n">
        <v>6.15</v>
      </c>
      <c r="X33" s="12">
        <f>IFERROR(VLOOKUP(W33,'CRUCE OPORTUNIDADES'!$C$10:$D$109,2,FALSE),"")</f>
        <v/>
      </c>
      <c r="Y33" s="12" t="n">
        <v>7.15</v>
      </c>
      <c r="Z33" s="12">
        <f>IFERROR(VLOOKUP(Y33,'CRUCE OPORTUNIDADES'!$C$10:$D$109,2,FALSE),"")</f>
        <v/>
      </c>
      <c r="AA33" s="12" t="n">
        <v>8.15</v>
      </c>
      <c r="AB33" s="12">
        <f>IFERROR(VLOOKUP(AA33,'CRUCE OPORTUNIDADES'!$C$10:$D$109,2,FALSE),"")</f>
        <v/>
      </c>
      <c r="AC33" s="12" t="n">
        <v>9.15</v>
      </c>
      <c r="AD33" s="12">
        <f>IFERROR(VLOOKUP(AC33,'CRUCE OPORTUNIDADES'!$C$10:$D$109,2,FALSE),"")</f>
        <v/>
      </c>
      <c r="AE33" s="12" t="n">
        <v>10.15</v>
      </c>
      <c r="AF33" s="12">
        <f>IFERROR(VLOOKUP(AE33,'CRUCE OPORTUNIDADES'!$C$10:$D$109,2,FALSE),"")</f>
        <v/>
      </c>
      <c r="AG33" s="12" t="n">
        <v>11.15</v>
      </c>
      <c r="AH33" s="12">
        <f>IFERROR(VLOOKUP(AG33,'CRUCE OPORTUNIDADES'!$C$10:$D$109,2,FALSE),"")</f>
        <v/>
      </c>
      <c r="AI33" s="12" t="n">
        <v>12.15</v>
      </c>
      <c r="AJ33" s="12">
        <f>IFERROR(VLOOKUP(AI33,'CRUCE OPORTUNIDADES'!$C$10:$D$109,2,FALSE),"")</f>
        <v/>
      </c>
      <c r="AK33" s="12" t="n">
        <v>13.15</v>
      </c>
      <c r="AL33" s="12">
        <f>IFERROR(VLOOKUP(AK33,'CRUCE OPORTUNIDADES'!$C$10:$D$109,2,FALSE),"")</f>
        <v/>
      </c>
      <c r="AM33" s="12" t="n">
        <v>14.15</v>
      </c>
      <c r="AN33" s="12">
        <f>IFERROR(VLOOKUP(AM33,'CRUCE OPORTUNIDADES'!$C$10:$D$109,2,FALSE),"")</f>
        <v/>
      </c>
      <c r="AO33" s="12" t="n">
        <v>15.15</v>
      </c>
      <c r="AP33" s="12">
        <f>IFERROR(VLOOKUP(AO33,'CRUCE OPORTUNIDADES'!$C$10:$D$109,2,FALSE),"")</f>
        <v/>
      </c>
      <c r="AQ33" s="12" t="n">
        <v>16.15</v>
      </c>
      <c r="AR33" s="12">
        <f>IFERROR(VLOOKUP(AQ33,'CRUCE OPORTUNIDADES'!$C$10:$D$109,2,FALSE),"")</f>
        <v/>
      </c>
      <c r="AS33" s="12" t="n">
        <v>17.15</v>
      </c>
      <c r="AT33" s="12">
        <f>IFERROR(VLOOKUP(AS33,'CRUCE OPORTUNIDADES'!$C$10:$D$109,2,FALSE),"")</f>
        <v/>
      </c>
      <c r="AU33" s="12" t="n">
        <v>18.15</v>
      </c>
      <c r="AV33" s="12">
        <f>IFERROR(VLOOKUP(AU33,'CRUCE OPORTUNIDADES'!$C$10:$D$109,2,FALSE),"")</f>
        <v/>
      </c>
      <c r="AW33" s="12" t="n">
        <v>19.15</v>
      </c>
      <c r="AX33" s="12">
        <f>IFERROR(VLOOKUP(AW33,'CRUCE OPORTUNIDADES'!$C$10:$D$109,2,FALSE),"")</f>
        <v/>
      </c>
      <c r="AY33" s="12" t="n">
        <v>20.15</v>
      </c>
      <c r="AZ33" s="12">
        <f>IFERROR(VLOOKUP(AY33,'CRUCE OPORTUNIDADES'!$C$10:$D$109,2,FALSE),"")</f>
        <v/>
      </c>
      <c r="BA33" s="12" t="n">
        <v>21.15</v>
      </c>
      <c r="BB33" s="12">
        <f>IFERROR(VLOOKUP(BA33,'CRUCE OPORTUNIDADES'!$C$10:$D$109,2,FALSE),"")</f>
        <v/>
      </c>
      <c r="BC33" s="12" t="n">
        <v>22.15</v>
      </c>
      <c r="BD33" s="12">
        <f>IFERROR(VLOOKUP(BC33,'CRUCE OPORTUNIDADES'!$C$10:$D$109,2,FALSE),"")</f>
        <v/>
      </c>
      <c r="BE33" s="12" t="n">
        <v>23.15</v>
      </c>
      <c r="BF33" s="12">
        <f>IFERROR(VLOOKUP(BE33,'CRUCE OPORTUNIDADES'!$C$10:$D$109,2,FALSE),"")</f>
        <v/>
      </c>
      <c r="BG33" s="12" t="n">
        <v>24.15</v>
      </c>
      <c r="BH33" s="12">
        <f>IFERROR(VLOOKUP(BG33,'CRUCE OPORTUNIDADES'!$C$10:$D$109,2,FALSE),"")</f>
        <v/>
      </c>
      <c r="BI33" s="12" t="n">
        <v>25.15</v>
      </c>
      <c r="BJ33" s="12">
        <f>IFERROR(VLOOKUP(BI33,'CRUCE OPORTUNIDADES'!$C$10:$D$109,2,FALSE),"")</f>
        <v/>
      </c>
    </row>
    <row r="34">
      <c r="N34" s="12">
        <f>IF(N35&lt;&gt;""," -O","")</f>
        <v/>
      </c>
      <c r="P34" s="12">
        <f>IF(P35&lt;&gt;""," -O","")</f>
        <v/>
      </c>
      <c r="R34" s="12">
        <f>IF(R35&lt;&gt;""," -O","")</f>
        <v/>
      </c>
      <c r="T34" s="12">
        <f>IF(T35&lt;&gt;""," -O","")</f>
        <v/>
      </c>
      <c r="V34" s="12">
        <f>IF(V35&lt;&gt;""," -O","")</f>
        <v/>
      </c>
      <c r="X34" s="12">
        <f>IF(X35&lt;&gt;""," -O","")</f>
        <v/>
      </c>
      <c r="Z34" s="12">
        <f>IF(Z35&lt;&gt;""," -O","")</f>
        <v/>
      </c>
      <c r="AB34" s="12">
        <f>IF(AB35&lt;&gt;""," -O","")</f>
        <v/>
      </c>
      <c r="AD34" s="12">
        <f>IF(AD35&lt;&gt;""," -O","")</f>
        <v/>
      </c>
      <c r="AF34" s="12">
        <f>IF(AF35&lt;&gt;""," -O","")</f>
        <v/>
      </c>
      <c r="AH34" s="12">
        <f>IF(AH35&lt;&gt;""," -O","")</f>
        <v/>
      </c>
      <c r="AJ34" s="12">
        <f>IF(AJ35&lt;&gt;""," -O","")</f>
        <v/>
      </c>
      <c r="AL34" s="12">
        <f>IF(AL35&lt;&gt;""," -O","")</f>
        <v/>
      </c>
      <c r="AN34" s="12">
        <f>IF(AN35&lt;&gt;""," -O","")</f>
        <v/>
      </c>
      <c r="AP34" s="12">
        <f>IF(AP35&lt;&gt;""," -O","")</f>
        <v/>
      </c>
      <c r="AR34" s="12">
        <f>IF(AR35&lt;&gt;""," -O","")</f>
        <v/>
      </c>
      <c r="AT34" s="12">
        <f>IF(AT35&lt;&gt;""," -O","")</f>
        <v/>
      </c>
      <c r="AV34" s="12">
        <f>IF(AV35&lt;&gt;""," -O","")</f>
        <v/>
      </c>
      <c r="AX34" s="12">
        <f>IF(AX35&lt;&gt;""," -O","")</f>
        <v/>
      </c>
      <c r="AZ34" s="12">
        <f>IF(AZ35&lt;&gt;""," -O","")</f>
        <v/>
      </c>
      <c r="BB34" s="12">
        <f>IF(BB35&lt;&gt;""," -O","")</f>
        <v/>
      </c>
      <c r="BD34" s="12">
        <f>IF(BD35&lt;&gt;""," -O","")</f>
        <v/>
      </c>
      <c r="BF34" s="12">
        <f>IF(BF35&lt;&gt;""," -O","")</f>
        <v/>
      </c>
      <c r="BH34" s="12">
        <f>IF(BH35&lt;&gt;""," -O","")</f>
        <v/>
      </c>
      <c r="BJ34" s="12">
        <f>IF(BJ35&lt;&gt;""," -O","")</f>
        <v/>
      </c>
    </row>
    <row r="35">
      <c r="M35" s="12" t="n">
        <v>1.16</v>
      </c>
      <c r="N35" s="12">
        <f>IFERROR(VLOOKUP(M35,'CRUCE OPORTUNIDADES'!$C$10:$D$109,2,FALSE),"")</f>
        <v/>
      </c>
      <c r="O35" s="12" t="n">
        <v>2.16</v>
      </c>
      <c r="P35" s="12">
        <f>IFERROR(VLOOKUP(O35,'CRUCE OPORTUNIDADES'!$C$10:$D$109,2,FALSE),"")</f>
        <v/>
      </c>
      <c r="Q35" s="12" t="n">
        <v>3.16</v>
      </c>
      <c r="R35" s="12">
        <f>IFERROR(VLOOKUP(Q35,'CRUCE OPORTUNIDADES'!$C$10:$D$109,2,FALSE),"")</f>
        <v/>
      </c>
      <c r="S35" s="12" t="n">
        <v>4.16</v>
      </c>
      <c r="T35" s="12">
        <f>IFERROR(VLOOKUP(S35,'CRUCE OPORTUNIDADES'!$C$10:$D$109,2,FALSE),"")</f>
        <v/>
      </c>
      <c r="U35" s="12" t="n">
        <v>5.16</v>
      </c>
      <c r="V35" s="12">
        <f>IFERROR(VLOOKUP(U35,'CRUCE OPORTUNIDADES'!$C$10:$D$109,2,FALSE),"")</f>
        <v/>
      </c>
      <c r="W35" s="12" t="n">
        <v>6.16</v>
      </c>
      <c r="X35" s="12">
        <f>IFERROR(VLOOKUP(W35,'CRUCE OPORTUNIDADES'!$C$10:$D$109,2,FALSE),"")</f>
        <v/>
      </c>
      <c r="Y35" s="12" t="n">
        <v>7.16</v>
      </c>
      <c r="Z35" s="12">
        <f>IFERROR(VLOOKUP(Y35,'CRUCE OPORTUNIDADES'!$C$10:$D$109,2,FALSE),"")</f>
        <v/>
      </c>
      <c r="AA35" s="12" t="n">
        <v>8.16</v>
      </c>
      <c r="AB35" s="12">
        <f>IFERROR(VLOOKUP(AA35,'CRUCE OPORTUNIDADES'!$C$10:$D$109,2,FALSE),"")</f>
        <v/>
      </c>
      <c r="AC35" s="12" t="n">
        <v>9.16</v>
      </c>
      <c r="AD35" s="12">
        <f>IFERROR(VLOOKUP(AC35,'CRUCE OPORTUNIDADES'!$C$10:$D$109,2,FALSE),"")</f>
        <v/>
      </c>
      <c r="AE35" s="12" t="n">
        <v>10.16</v>
      </c>
      <c r="AF35" s="12">
        <f>IFERROR(VLOOKUP(AE35,'CRUCE OPORTUNIDADES'!$C$10:$D$109,2,FALSE),"")</f>
        <v/>
      </c>
      <c r="AG35" s="12" t="n">
        <v>11.16</v>
      </c>
      <c r="AH35" s="12">
        <f>IFERROR(VLOOKUP(AG35,'CRUCE OPORTUNIDADES'!$C$10:$D$109,2,FALSE),"")</f>
        <v/>
      </c>
      <c r="AI35" s="12" t="n">
        <v>12.16</v>
      </c>
      <c r="AJ35" s="12">
        <f>IFERROR(VLOOKUP(AI35,'CRUCE OPORTUNIDADES'!$C$10:$D$109,2,FALSE),"")</f>
        <v/>
      </c>
      <c r="AK35" s="12" t="n">
        <v>13.16</v>
      </c>
      <c r="AL35" s="12">
        <f>IFERROR(VLOOKUP(AK35,'CRUCE OPORTUNIDADES'!$C$10:$D$109,2,FALSE),"")</f>
        <v/>
      </c>
      <c r="AM35" s="12" t="n">
        <v>14.16</v>
      </c>
      <c r="AN35" s="12">
        <f>IFERROR(VLOOKUP(AM35,'CRUCE OPORTUNIDADES'!$C$10:$D$109,2,FALSE),"")</f>
        <v/>
      </c>
      <c r="AO35" s="12" t="n">
        <v>15.16</v>
      </c>
      <c r="AP35" s="12">
        <f>IFERROR(VLOOKUP(AO35,'CRUCE OPORTUNIDADES'!$C$10:$D$109,2,FALSE),"")</f>
        <v/>
      </c>
      <c r="AQ35" s="12" t="n">
        <v>16.16</v>
      </c>
      <c r="AR35" s="12">
        <f>IFERROR(VLOOKUP(AQ35,'CRUCE OPORTUNIDADES'!$C$10:$D$109,2,FALSE),"")</f>
        <v/>
      </c>
      <c r="AS35" s="12" t="n">
        <v>17.16</v>
      </c>
      <c r="AT35" s="12">
        <f>IFERROR(VLOOKUP(AS35,'CRUCE OPORTUNIDADES'!$C$10:$D$109,2,FALSE),"")</f>
        <v/>
      </c>
      <c r="AU35" s="12" t="n">
        <v>18.16</v>
      </c>
      <c r="AV35" s="12">
        <f>IFERROR(VLOOKUP(AU35,'CRUCE OPORTUNIDADES'!$C$10:$D$109,2,FALSE),"")</f>
        <v/>
      </c>
      <c r="AW35" s="12" t="n">
        <v>19.16</v>
      </c>
      <c r="AX35" s="12">
        <f>IFERROR(VLOOKUP(AW35,'CRUCE OPORTUNIDADES'!$C$10:$D$109,2,FALSE),"")</f>
        <v/>
      </c>
      <c r="AY35" s="12" t="n">
        <v>20.16</v>
      </c>
      <c r="AZ35" s="12">
        <f>IFERROR(VLOOKUP(AY35,'CRUCE OPORTUNIDADES'!$C$10:$D$109,2,FALSE),"")</f>
        <v/>
      </c>
      <c r="BA35" s="12" t="n">
        <v>21.16</v>
      </c>
      <c r="BB35" s="12">
        <f>IFERROR(VLOOKUP(BA35,'CRUCE OPORTUNIDADES'!$C$10:$D$109,2,FALSE),"")</f>
        <v/>
      </c>
      <c r="BC35" s="12" t="n">
        <v>22.16</v>
      </c>
      <c r="BD35" s="12">
        <f>IFERROR(VLOOKUP(BC35,'CRUCE OPORTUNIDADES'!$C$10:$D$109,2,FALSE),"")</f>
        <v/>
      </c>
      <c r="BE35" s="12" t="n">
        <v>23.16</v>
      </c>
      <c r="BF35" s="12">
        <f>IFERROR(VLOOKUP(BE35,'CRUCE OPORTUNIDADES'!$C$10:$D$109,2,FALSE),"")</f>
        <v/>
      </c>
      <c r="BG35" s="12" t="n">
        <v>24.16</v>
      </c>
      <c r="BH35" s="12">
        <f>IFERROR(VLOOKUP(BG35,'CRUCE OPORTUNIDADES'!$C$10:$D$109,2,FALSE),"")</f>
        <v/>
      </c>
      <c r="BI35" s="12" t="n">
        <v>25.16</v>
      </c>
      <c r="BJ35" s="12">
        <f>IFERROR(VLOOKUP(BI35,'CRUCE OPORTUNIDADES'!$C$10:$D$109,2,FALSE),"")</f>
        <v/>
      </c>
    </row>
    <row r="36">
      <c r="N36" s="12">
        <f>IF(N37&lt;&gt;""," -O","")</f>
        <v/>
      </c>
      <c r="P36" s="12">
        <f>IF(P37&lt;&gt;""," -O","")</f>
        <v/>
      </c>
      <c r="R36" s="12">
        <f>IF(R37&lt;&gt;""," -O","")</f>
        <v/>
      </c>
      <c r="T36" s="12">
        <f>IF(T37&lt;&gt;""," -O","")</f>
        <v/>
      </c>
      <c r="V36" s="12">
        <f>IF(V37&lt;&gt;""," -O","")</f>
        <v/>
      </c>
      <c r="X36" s="12">
        <f>IF(X37&lt;&gt;""," -O","")</f>
        <v/>
      </c>
      <c r="Z36" s="12">
        <f>IF(Z37&lt;&gt;""," -O","")</f>
        <v/>
      </c>
      <c r="AB36" s="12">
        <f>IF(AB37&lt;&gt;""," -O","")</f>
        <v/>
      </c>
      <c r="AD36" s="12">
        <f>IF(AD37&lt;&gt;""," -O","")</f>
        <v/>
      </c>
      <c r="AF36" s="12">
        <f>IF(AF37&lt;&gt;""," -O","")</f>
        <v/>
      </c>
      <c r="AH36" s="12">
        <f>IF(AH37&lt;&gt;""," -O","")</f>
        <v/>
      </c>
      <c r="AJ36" s="12">
        <f>IF(AJ37&lt;&gt;""," -O","")</f>
        <v/>
      </c>
      <c r="AL36" s="12">
        <f>IF(AL37&lt;&gt;""," -O","")</f>
        <v/>
      </c>
      <c r="AN36" s="12">
        <f>IF(AN37&lt;&gt;""," -O","")</f>
        <v/>
      </c>
      <c r="AP36" s="12">
        <f>IF(AP37&lt;&gt;""," -O","")</f>
        <v/>
      </c>
      <c r="AR36" s="12">
        <f>IF(AR37&lt;&gt;""," -O","")</f>
        <v/>
      </c>
      <c r="AT36" s="12">
        <f>IF(AT37&lt;&gt;""," -O","")</f>
        <v/>
      </c>
      <c r="AV36" s="12">
        <f>IF(AV37&lt;&gt;""," -O","")</f>
        <v/>
      </c>
      <c r="AX36" s="12">
        <f>IF(AX37&lt;&gt;""," -O","")</f>
        <v/>
      </c>
      <c r="AZ36" s="12">
        <f>IF(AZ37&lt;&gt;""," -O","")</f>
        <v/>
      </c>
      <c r="BB36" s="12">
        <f>IF(BB37&lt;&gt;""," -O","")</f>
        <v/>
      </c>
      <c r="BD36" s="12">
        <f>IF(BD37&lt;&gt;""," -O","")</f>
        <v/>
      </c>
      <c r="BF36" s="12">
        <f>IF(BF37&lt;&gt;""," -O","")</f>
        <v/>
      </c>
      <c r="BH36" s="12">
        <f>IF(BH37&lt;&gt;""," -O","")</f>
        <v/>
      </c>
      <c r="BJ36" s="12">
        <f>IF(BJ37&lt;&gt;""," -O","")</f>
        <v/>
      </c>
    </row>
    <row r="37">
      <c r="M37" s="12" t="n">
        <v>1.17</v>
      </c>
      <c r="N37" s="12">
        <f>IFERROR(VLOOKUP(M37,'CRUCE OPORTUNIDADES'!$C$10:$D$109,2,FALSE),"")</f>
        <v/>
      </c>
      <c r="O37" s="12" t="n">
        <v>2.17</v>
      </c>
      <c r="P37" s="12">
        <f>IFERROR(VLOOKUP(O37,'CRUCE OPORTUNIDADES'!$C$10:$D$109,2,FALSE),"")</f>
        <v/>
      </c>
      <c r="Q37" s="12" t="n">
        <v>3.17</v>
      </c>
      <c r="R37" s="12">
        <f>IFERROR(VLOOKUP(Q37,'CRUCE OPORTUNIDADES'!$C$10:$D$109,2,FALSE),"")</f>
        <v/>
      </c>
      <c r="S37" s="12" t="n">
        <v>4.17</v>
      </c>
      <c r="T37" s="12">
        <f>IFERROR(VLOOKUP(S37,'CRUCE OPORTUNIDADES'!$C$10:$D$109,2,FALSE),"")</f>
        <v/>
      </c>
      <c r="U37" s="12" t="n">
        <v>5.17</v>
      </c>
      <c r="V37" s="12">
        <f>IFERROR(VLOOKUP(U37,'CRUCE OPORTUNIDADES'!$C$10:$D$109,2,FALSE),"")</f>
        <v/>
      </c>
      <c r="W37" s="12" t="n">
        <v>6.17</v>
      </c>
      <c r="X37" s="12">
        <f>IFERROR(VLOOKUP(W37,'CRUCE OPORTUNIDADES'!$C$10:$D$109,2,FALSE),"")</f>
        <v/>
      </c>
      <c r="Y37" s="12" t="n">
        <v>7.17</v>
      </c>
      <c r="Z37" s="12">
        <f>IFERROR(VLOOKUP(Y37,'CRUCE OPORTUNIDADES'!$C$10:$D$109,2,FALSE),"")</f>
        <v/>
      </c>
      <c r="AA37" s="12" t="n">
        <v>8.17</v>
      </c>
      <c r="AB37" s="12">
        <f>IFERROR(VLOOKUP(AA37,'CRUCE OPORTUNIDADES'!$C$10:$D$109,2,FALSE),"")</f>
        <v/>
      </c>
      <c r="AC37" s="12" t="n">
        <v>9.17</v>
      </c>
      <c r="AD37" s="12">
        <f>IFERROR(VLOOKUP(AC37,'CRUCE OPORTUNIDADES'!$C$10:$D$109,2,FALSE),"")</f>
        <v/>
      </c>
      <c r="AE37" s="12" t="n">
        <v>10.17</v>
      </c>
      <c r="AF37" s="12">
        <f>IFERROR(VLOOKUP(AE37,'CRUCE OPORTUNIDADES'!$C$10:$D$109,2,FALSE),"")</f>
        <v/>
      </c>
      <c r="AG37" s="12" t="n">
        <v>11.17</v>
      </c>
      <c r="AH37" s="12">
        <f>IFERROR(VLOOKUP(AG37,'CRUCE OPORTUNIDADES'!$C$10:$D$109,2,FALSE),"")</f>
        <v/>
      </c>
      <c r="AI37" s="12" t="n">
        <v>12.17</v>
      </c>
      <c r="AJ37" s="12">
        <f>IFERROR(VLOOKUP(AI37,'CRUCE OPORTUNIDADES'!$C$10:$D$109,2,FALSE),"")</f>
        <v/>
      </c>
      <c r="AK37" s="12" t="n">
        <v>13.17</v>
      </c>
      <c r="AL37" s="12">
        <f>IFERROR(VLOOKUP(AK37,'CRUCE OPORTUNIDADES'!$C$10:$D$109,2,FALSE),"")</f>
        <v/>
      </c>
      <c r="AM37" s="12" t="n">
        <v>14.17</v>
      </c>
      <c r="AN37" s="12">
        <f>IFERROR(VLOOKUP(AM37,'CRUCE OPORTUNIDADES'!$C$10:$D$109,2,FALSE),"")</f>
        <v/>
      </c>
      <c r="AO37" s="12" t="n">
        <v>15.17</v>
      </c>
      <c r="AP37" s="12">
        <f>IFERROR(VLOOKUP(AO37,'CRUCE OPORTUNIDADES'!$C$10:$D$109,2,FALSE),"")</f>
        <v/>
      </c>
      <c r="AQ37" s="12" t="n">
        <v>16.17</v>
      </c>
      <c r="AR37" s="12">
        <f>IFERROR(VLOOKUP(AQ37,'CRUCE OPORTUNIDADES'!$C$10:$D$109,2,FALSE),"")</f>
        <v/>
      </c>
      <c r="AS37" s="12" t="n">
        <v>17.17</v>
      </c>
      <c r="AT37" s="12">
        <f>IFERROR(VLOOKUP(AS37,'CRUCE OPORTUNIDADES'!$C$10:$D$109,2,FALSE),"")</f>
        <v/>
      </c>
      <c r="AU37" s="12" t="n">
        <v>18.17</v>
      </c>
      <c r="AV37" s="12">
        <f>IFERROR(VLOOKUP(AU37,'CRUCE OPORTUNIDADES'!$C$10:$D$109,2,FALSE),"")</f>
        <v/>
      </c>
      <c r="AW37" s="12" t="n">
        <v>19.17</v>
      </c>
      <c r="AX37" s="12">
        <f>IFERROR(VLOOKUP(AW37,'CRUCE OPORTUNIDADES'!$C$10:$D$109,2,FALSE),"")</f>
        <v/>
      </c>
      <c r="AY37" s="12" t="n">
        <v>20.17</v>
      </c>
      <c r="AZ37" s="12">
        <f>IFERROR(VLOOKUP(AY37,'CRUCE OPORTUNIDADES'!$C$10:$D$109,2,FALSE),"")</f>
        <v/>
      </c>
      <c r="BA37" s="12" t="n">
        <v>21.17</v>
      </c>
      <c r="BB37" s="12">
        <f>IFERROR(VLOOKUP(BA37,'CRUCE OPORTUNIDADES'!$C$10:$D$109,2,FALSE),"")</f>
        <v/>
      </c>
      <c r="BC37" s="12" t="n">
        <v>22.17</v>
      </c>
      <c r="BD37" s="12">
        <f>IFERROR(VLOOKUP(BC37,'CRUCE OPORTUNIDADES'!$C$10:$D$109,2,FALSE),"")</f>
        <v/>
      </c>
      <c r="BE37" s="12" t="n">
        <v>23.17</v>
      </c>
      <c r="BF37" s="12">
        <f>IFERROR(VLOOKUP(BE37,'CRUCE OPORTUNIDADES'!$C$10:$D$109,2,FALSE),"")</f>
        <v/>
      </c>
      <c r="BG37" s="12" t="n">
        <v>24.17</v>
      </c>
      <c r="BH37" s="12">
        <f>IFERROR(VLOOKUP(BG37,'CRUCE OPORTUNIDADES'!$C$10:$D$109,2,FALSE),"")</f>
        <v/>
      </c>
      <c r="BI37" s="12" t="n">
        <v>25.17</v>
      </c>
      <c r="BJ37" s="12">
        <f>IFERROR(VLOOKUP(BI37,'CRUCE OPORTUNIDADES'!$C$10:$D$109,2,FALSE),"")</f>
        <v/>
      </c>
    </row>
    <row r="38">
      <c r="N38" s="12">
        <f>IF(N39&lt;&gt;""," -O","")</f>
        <v/>
      </c>
      <c r="P38" s="12">
        <f>IF(P39&lt;&gt;""," -O","")</f>
        <v/>
      </c>
      <c r="R38" s="12">
        <f>IF(R39&lt;&gt;""," -O","")</f>
        <v/>
      </c>
      <c r="T38" s="12">
        <f>IF(T39&lt;&gt;""," -O","")</f>
        <v/>
      </c>
      <c r="V38" s="12">
        <f>IF(V39&lt;&gt;""," -O","")</f>
        <v/>
      </c>
      <c r="X38" s="12">
        <f>IF(X39&lt;&gt;""," -O","")</f>
        <v/>
      </c>
      <c r="Z38" s="12">
        <f>IF(Z39&lt;&gt;""," -O","")</f>
        <v/>
      </c>
      <c r="AB38" s="12">
        <f>IF(AB39&lt;&gt;""," -O","")</f>
        <v/>
      </c>
      <c r="AD38" s="12">
        <f>IF(AD39&lt;&gt;""," -O","")</f>
        <v/>
      </c>
      <c r="AF38" s="12">
        <f>IF(AF39&lt;&gt;""," -O","")</f>
        <v/>
      </c>
      <c r="AH38" s="12">
        <f>IF(AH39&lt;&gt;""," -O","")</f>
        <v/>
      </c>
      <c r="AJ38" s="12">
        <f>IF(AJ39&lt;&gt;""," -O","")</f>
        <v/>
      </c>
      <c r="AL38" s="12">
        <f>IF(AL39&lt;&gt;""," -O","")</f>
        <v/>
      </c>
      <c r="AN38" s="12">
        <f>IF(AN39&lt;&gt;""," -O","")</f>
        <v/>
      </c>
      <c r="AP38" s="12">
        <f>IF(AP39&lt;&gt;""," -O","")</f>
        <v/>
      </c>
      <c r="AR38" s="12">
        <f>IF(AR39&lt;&gt;""," -O","")</f>
        <v/>
      </c>
      <c r="AT38" s="12">
        <f>IF(AT39&lt;&gt;""," -O","")</f>
        <v/>
      </c>
      <c r="AV38" s="12">
        <f>IF(AV39&lt;&gt;""," -O","")</f>
        <v/>
      </c>
      <c r="AX38" s="12">
        <f>IF(AX39&lt;&gt;""," -O","")</f>
        <v/>
      </c>
      <c r="AZ38" s="12">
        <f>IF(AZ39&lt;&gt;""," -O","")</f>
        <v/>
      </c>
      <c r="BB38" s="12">
        <f>IF(BB39&lt;&gt;""," -O","")</f>
        <v/>
      </c>
      <c r="BD38" s="12">
        <f>IF(BD39&lt;&gt;""," -O","")</f>
        <v/>
      </c>
      <c r="BF38" s="12">
        <f>IF(BF39&lt;&gt;""," -O","")</f>
        <v/>
      </c>
      <c r="BH38" s="12">
        <f>IF(BH39&lt;&gt;""," -O","")</f>
        <v/>
      </c>
      <c r="BJ38" s="12">
        <f>IF(BJ39&lt;&gt;""," -O","")</f>
        <v/>
      </c>
    </row>
    <row r="39">
      <c r="M39" s="12" t="n">
        <v>1.18</v>
      </c>
      <c r="N39" s="12">
        <f>IFERROR(VLOOKUP(M39,'CRUCE OPORTUNIDADES'!$C$10:$D$109,2,FALSE),"")</f>
        <v/>
      </c>
      <c r="O39" s="12" t="n">
        <v>2.18</v>
      </c>
      <c r="P39" s="12">
        <f>IFERROR(VLOOKUP(O39,'CRUCE OPORTUNIDADES'!$C$10:$D$109,2,FALSE),"")</f>
        <v/>
      </c>
      <c r="Q39" s="12" t="n">
        <v>3.18</v>
      </c>
      <c r="R39" s="12">
        <f>IFERROR(VLOOKUP(Q39,'CRUCE OPORTUNIDADES'!$C$10:$D$109,2,FALSE),"")</f>
        <v/>
      </c>
      <c r="S39" s="12" t="n">
        <v>4.18</v>
      </c>
      <c r="T39" s="12">
        <f>IFERROR(VLOOKUP(S39,'CRUCE OPORTUNIDADES'!$C$10:$D$109,2,FALSE),"")</f>
        <v/>
      </c>
      <c r="U39" s="12" t="n">
        <v>5.18</v>
      </c>
      <c r="V39" s="12">
        <f>IFERROR(VLOOKUP(U39,'CRUCE OPORTUNIDADES'!$C$10:$D$109,2,FALSE),"")</f>
        <v/>
      </c>
      <c r="W39" s="12" t="n">
        <v>6.18</v>
      </c>
      <c r="X39" s="12">
        <f>IFERROR(VLOOKUP(W39,'CRUCE OPORTUNIDADES'!$C$10:$D$109,2,FALSE),"")</f>
        <v/>
      </c>
      <c r="Y39" s="12" t="n">
        <v>7.18</v>
      </c>
      <c r="Z39" s="12">
        <f>IFERROR(VLOOKUP(Y39,'CRUCE OPORTUNIDADES'!$C$10:$D$109,2,FALSE),"")</f>
        <v/>
      </c>
      <c r="AA39" s="12" t="n">
        <v>8.18</v>
      </c>
      <c r="AB39" s="12">
        <f>IFERROR(VLOOKUP(AA39,'CRUCE OPORTUNIDADES'!$C$10:$D$109,2,FALSE),"")</f>
        <v/>
      </c>
      <c r="AC39" s="12" t="n">
        <v>9.18</v>
      </c>
      <c r="AD39" s="12">
        <f>IFERROR(VLOOKUP(AC39,'CRUCE OPORTUNIDADES'!$C$10:$D$109,2,FALSE),"")</f>
        <v/>
      </c>
      <c r="AE39" s="12" t="n">
        <v>10.18</v>
      </c>
      <c r="AF39" s="12">
        <f>IFERROR(VLOOKUP(AE39,'CRUCE OPORTUNIDADES'!$C$10:$D$109,2,FALSE),"")</f>
        <v/>
      </c>
      <c r="AG39" s="12" t="n">
        <v>11.18</v>
      </c>
      <c r="AH39" s="12">
        <f>IFERROR(VLOOKUP(AG39,'CRUCE OPORTUNIDADES'!$C$10:$D$109,2,FALSE),"")</f>
        <v/>
      </c>
      <c r="AI39" s="12" t="n">
        <v>12.18</v>
      </c>
      <c r="AJ39" s="12">
        <f>IFERROR(VLOOKUP(AI39,'CRUCE OPORTUNIDADES'!$C$10:$D$109,2,FALSE),"")</f>
        <v/>
      </c>
      <c r="AK39" s="12" t="n">
        <v>13.18</v>
      </c>
      <c r="AL39" s="12">
        <f>IFERROR(VLOOKUP(AK39,'CRUCE OPORTUNIDADES'!$C$10:$D$109,2,FALSE),"")</f>
        <v/>
      </c>
      <c r="AM39" s="12" t="n">
        <v>14.18</v>
      </c>
      <c r="AN39" s="12">
        <f>IFERROR(VLOOKUP(AM39,'CRUCE OPORTUNIDADES'!$C$10:$D$109,2,FALSE),"")</f>
        <v/>
      </c>
      <c r="AO39" s="12" t="n">
        <v>15.18</v>
      </c>
      <c r="AP39" s="12">
        <f>IFERROR(VLOOKUP(AO39,'CRUCE OPORTUNIDADES'!$C$10:$D$109,2,FALSE),"")</f>
        <v/>
      </c>
      <c r="AQ39" s="12" t="n">
        <v>16.18</v>
      </c>
      <c r="AR39" s="12">
        <f>IFERROR(VLOOKUP(AQ39,'CRUCE OPORTUNIDADES'!$C$10:$D$109,2,FALSE),"")</f>
        <v/>
      </c>
      <c r="AS39" s="12" t="n">
        <v>17.18</v>
      </c>
      <c r="AT39" s="12">
        <f>IFERROR(VLOOKUP(AS39,'CRUCE OPORTUNIDADES'!$C$10:$D$109,2,FALSE),"")</f>
        <v/>
      </c>
      <c r="AU39" s="12" t="n">
        <v>18.18</v>
      </c>
      <c r="AV39" s="12">
        <f>IFERROR(VLOOKUP(AU39,'CRUCE OPORTUNIDADES'!$C$10:$D$109,2,FALSE),"")</f>
        <v/>
      </c>
      <c r="AW39" s="12" t="n">
        <v>19.18</v>
      </c>
      <c r="AX39" s="12">
        <f>IFERROR(VLOOKUP(AW39,'CRUCE OPORTUNIDADES'!$C$10:$D$109,2,FALSE),"")</f>
        <v/>
      </c>
      <c r="AY39" s="12" t="n">
        <v>20.18</v>
      </c>
      <c r="AZ39" s="12">
        <f>IFERROR(VLOOKUP(AY39,'CRUCE OPORTUNIDADES'!$C$10:$D$109,2,FALSE),"")</f>
        <v/>
      </c>
      <c r="BA39" s="12" t="n">
        <v>21.18</v>
      </c>
      <c r="BB39" s="12">
        <f>IFERROR(VLOOKUP(BA39,'CRUCE OPORTUNIDADES'!$C$10:$D$109,2,FALSE),"")</f>
        <v/>
      </c>
      <c r="BC39" s="12" t="n">
        <v>22.18</v>
      </c>
      <c r="BD39" s="12">
        <f>IFERROR(VLOOKUP(BC39,'CRUCE OPORTUNIDADES'!$C$10:$D$109,2,FALSE),"")</f>
        <v/>
      </c>
      <c r="BE39" s="12" t="n">
        <v>23.18</v>
      </c>
      <c r="BF39" s="12">
        <f>IFERROR(VLOOKUP(BE39,'CRUCE OPORTUNIDADES'!$C$10:$D$109,2,FALSE),"")</f>
        <v/>
      </c>
      <c r="BG39" s="12" t="n">
        <v>24.18</v>
      </c>
      <c r="BH39" s="12">
        <f>IFERROR(VLOOKUP(BG39,'CRUCE OPORTUNIDADES'!$C$10:$D$109,2,FALSE),"")</f>
        <v/>
      </c>
      <c r="BI39" s="12" t="n">
        <v>25.18</v>
      </c>
      <c r="BJ39" s="12">
        <f>IFERROR(VLOOKUP(BI39,'CRUCE OPORTUNIDADES'!$C$10:$D$109,2,FALSE),"")</f>
        <v/>
      </c>
    </row>
    <row r="40">
      <c r="N40" s="12">
        <f>IF(N41&lt;&gt;""," -O","")</f>
        <v/>
      </c>
      <c r="P40" s="12">
        <f>IF(P41&lt;&gt;""," -O","")</f>
        <v/>
      </c>
      <c r="R40" s="12">
        <f>IF(R41&lt;&gt;""," -O","")</f>
        <v/>
      </c>
      <c r="T40" s="12">
        <f>IF(T41&lt;&gt;""," -O","")</f>
        <v/>
      </c>
      <c r="V40" s="12">
        <f>IF(V41&lt;&gt;""," -O","")</f>
        <v/>
      </c>
      <c r="X40" s="12">
        <f>IF(X41&lt;&gt;""," -O","")</f>
        <v/>
      </c>
      <c r="Z40" s="12">
        <f>IF(Z41&lt;&gt;""," -O","")</f>
        <v/>
      </c>
      <c r="AB40" s="12">
        <f>IF(AB41&lt;&gt;""," -O","")</f>
        <v/>
      </c>
      <c r="AD40" s="12">
        <f>IF(AD41&lt;&gt;""," -O","")</f>
        <v/>
      </c>
      <c r="AF40" s="12">
        <f>IF(AF41&lt;&gt;""," -O","")</f>
        <v/>
      </c>
      <c r="AH40" s="12">
        <f>IF(AH41&lt;&gt;""," -O","")</f>
        <v/>
      </c>
      <c r="AJ40" s="12">
        <f>IF(AJ41&lt;&gt;""," -O","")</f>
        <v/>
      </c>
      <c r="AL40" s="12">
        <f>IF(AL41&lt;&gt;""," -O","")</f>
        <v/>
      </c>
      <c r="AN40" s="12">
        <f>IF(AN41&lt;&gt;""," -O","")</f>
        <v/>
      </c>
      <c r="AP40" s="12">
        <f>IF(AP41&lt;&gt;""," -O","")</f>
        <v/>
      </c>
      <c r="AR40" s="12">
        <f>IF(AR41&lt;&gt;""," -O","")</f>
        <v/>
      </c>
      <c r="AT40" s="12">
        <f>IF(AT41&lt;&gt;""," -O","")</f>
        <v/>
      </c>
      <c r="AV40" s="12">
        <f>IF(AV41&lt;&gt;""," -O","")</f>
        <v/>
      </c>
      <c r="AX40" s="12">
        <f>IF(AX41&lt;&gt;""," -O","")</f>
        <v/>
      </c>
      <c r="AZ40" s="12">
        <f>IF(AZ41&lt;&gt;""," -O","")</f>
        <v/>
      </c>
      <c r="BB40" s="12">
        <f>IF(BB41&lt;&gt;""," -O","")</f>
        <v/>
      </c>
      <c r="BD40" s="12">
        <f>IF(BD41&lt;&gt;""," -O","")</f>
        <v/>
      </c>
      <c r="BF40" s="12">
        <f>IF(BF41&lt;&gt;""," -O","")</f>
        <v/>
      </c>
      <c r="BH40" s="12">
        <f>IF(BH41&lt;&gt;""," -O","")</f>
        <v/>
      </c>
      <c r="BJ40" s="12">
        <f>IF(BJ41&lt;&gt;""," -O","")</f>
        <v/>
      </c>
    </row>
    <row r="41">
      <c r="M41" s="12" t="n">
        <v>1.19</v>
      </c>
      <c r="N41" s="12">
        <f>IFERROR(VLOOKUP(M41,'CRUCE OPORTUNIDADES'!$C$10:$D$109,2,FALSE),"")</f>
        <v/>
      </c>
      <c r="O41" s="12" t="n">
        <v>2.19</v>
      </c>
      <c r="P41" s="12">
        <f>IFERROR(VLOOKUP(O41,'CRUCE OPORTUNIDADES'!$C$10:$D$109,2,FALSE),"")</f>
        <v/>
      </c>
      <c r="Q41" s="12" t="n">
        <v>3.19</v>
      </c>
      <c r="R41" s="12">
        <f>IFERROR(VLOOKUP(Q41,'CRUCE OPORTUNIDADES'!$C$10:$D$109,2,FALSE),"")</f>
        <v/>
      </c>
      <c r="S41" s="12" t="n">
        <v>4.19</v>
      </c>
      <c r="T41" s="12">
        <f>IFERROR(VLOOKUP(S41,'CRUCE OPORTUNIDADES'!$C$10:$D$109,2,FALSE),"")</f>
        <v/>
      </c>
      <c r="U41" s="12" t="n">
        <v>5.19</v>
      </c>
      <c r="V41" s="12">
        <f>IFERROR(VLOOKUP(U41,'CRUCE OPORTUNIDADES'!$C$10:$D$109,2,FALSE),"")</f>
        <v/>
      </c>
      <c r="W41" s="12" t="n">
        <v>6.19</v>
      </c>
      <c r="X41" s="12">
        <f>IFERROR(VLOOKUP(W41,'CRUCE OPORTUNIDADES'!$C$10:$D$109,2,FALSE),"")</f>
        <v/>
      </c>
      <c r="Y41" s="12" t="n">
        <v>7.19</v>
      </c>
      <c r="Z41" s="12">
        <f>IFERROR(VLOOKUP(Y41,'CRUCE OPORTUNIDADES'!$C$10:$D$109,2,FALSE),"")</f>
        <v/>
      </c>
      <c r="AA41" s="12" t="n">
        <v>8.19</v>
      </c>
      <c r="AB41" s="12">
        <f>IFERROR(VLOOKUP(AA41,'CRUCE OPORTUNIDADES'!$C$10:$D$109,2,FALSE),"")</f>
        <v/>
      </c>
      <c r="AC41" s="12" t="n">
        <v>9.19</v>
      </c>
      <c r="AD41" s="12">
        <f>IFERROR(VLOOKUP(AC41,'CRUCE OPORTUNIDADES'!$C$10:$D$109,2,FALSE),"")</f>
        <v/>
      </c>
      <c r="AE41" s="12" t="n">
        <v>10.19</v>
      </c>
      <c r="AF41" s="12">
        <f>IFERROR(VLOOKUP(AE41,'CRUCE OPORTUNIDADES'!$C$10:$D$109,2,FALSE),"")</f>
        <v/>
      </c>
      <c r="AG41" s="12" t="n">
        <v>11.19</v>
      </c>
      <c r="AH41" s="12">
        <f>IFERROR(VLOOKUP(AG41,'CRUCE OPORTUNIDADES'!$C$10:$D$109,2,FALSE),"")</f>
        <v/>
      </c>
      <c r="AI41" s="12" t="n">
        <v>12.19</v>
      </c>
      <c r="AJ41" s="12">
        <f>IFERROR(VLOOKUP(AI41,'CRUCE OPORTUNIDADES'!$C$10:$D$109,2,FALSE),"")</f>
        <v/>
      </c>
      <c r="AK41" s="12" t="n">
        <v>13.19</v>
      </c>
      <c r="AL41" s="12">
        <f>IFERROR(VLOOKUP(AK41,'CRUCE OPORTUNIDADES'!$C$10:$D$109,2,FALSE),"")</f>
        <v/>
      </c>
      <c r="AM41" s="12" t="n">
        <v>14.19</v>
      </c>
      <c r="AN41" s="12">
        <f>IFERROR(VLOOKUP(AM41,'CRUCE OPORTUNIDADES'!$C$10:$D$109,2,FALSE),"")</f>
        <v/>
      </c>
      <c r="AO41" s="12" t="n">
        <v>15.19</v>
      </c>
      <c r="AP41" s="12">
        <f>IFERROR(VLOOKUP(AO41,'CRUCE OPORTUNIDADES'!$C$10:$D$109,2,FALSE),"")</f>
        <v/>
      </c>
      <c r="AQ41" s="12" t="n">
        <v>16.19</v>
      </c>
      <c r="AR41" s="12">
        <f>IFERROR(VLOOKUP(AQ41,'CRUCE OPORTUNIDADES'!$C$10:$D$109,2,FALSE),"")</f>
        <v/>
      </c>
      <c r="AS41" s="12" t="n">
        <v>17.19</v>
      </c>
      <c r="AT41" s="12">
        <f>IFERROR(VLOOKUP(AS41,'CRUCE OPORTUNIDADES'!$C$10:$D$109,2,FALSE),"")</f>
        <v/>
      </c>
      <c r="AU41" s="12" t="n">
        <v>18.19</v>
      </c>
      <c r="AV41" s="12">
        <f>IFERROR(VLOOKUP(AU41,'CRUCE OPORTUNIDADES'!$C$10:$D$109,2,FALSE),"")</f>
        <v/>
      </c>
      <c r="AW41" s="12" t="n">
        <v>19.19</v>
      </c>
      <c r="AX41" s="12">
        <f>IFERROR(VLOOKUP(AW41,'CRUCE OPORTUNIDADES'!$C$10:$D$109,2,FALSE),"")</f>
        <v/>
      </c>
      <c r="AY41" s="12" t="n">
        <v>20.19</v>
      </c>
      <c r="AZ41" s="12">
        <f>IFERROR(VLOOKUP(AY41,'CRUCE OPORTUNIDADES'!$C$10:$D$109,2,FALSE),"")</f>
        <v/>
      </c>
      <c r="BA41" s="12" t="n">
        <v>21.19</v>
      </c>
      <c r="BB41" s="12">
        <f>IFERROR(VLOOKUP(BA41,'CRUCE OPORTUNIDADES'!$C$10:$D$109,2,FALSE),"")</f>
        <v/>
      </c>
      <c r="BC41" s="12" t="n">
        <v>22.19</v>
      </c>
      <c r="BD41" s="12">
        <f>IFERROR(VLOOKUP(BC41,'CRUCE OPORTUNIDADES'!$C$10:$D$109,2,FALSE),"")</f>
        <v/>
      </c>
      <c r="BE41" s="12" t="n">
        <v>23.19</v>
      </c>
      <c r="BF41" s="12">
        <f>IFERROR(VLOOKUP(BE41,'CRUCE OPORTUNIDADES'!$C$10:$D$109,2,FALSE),"")</f>
        <v/>
      </c>
      <c r="BG41" s="12" t="n">
        <v>24.19</v>
      </c>
      <c r="BH41" s="12">
        <f>IFERROR(VLOOKUP(BG41,'CRUCE OPORTUNIDADES'!$C$10:$D$109,2,FALSE),"")</f>
        <v/>
      </c>
      <c r="BI41" s="12" t="n">
        <v>25.19</v>
      </c>
      <c r="BJ41" s="12">
        <f>IFERROR(VLOOKUP(BI41,'CRUCE OPORTUNIDADES'!$C$10:$D$109,2,FALSE),"")</f>
        <v/>
      </c>
    </row>
    <row r="42">
      <c r="N42" s="12">
        <f>IF(N43&lt;&gt;""," -O","")</f>
        <v/>
      </c>
      <c r="P42" s="12">
        <f>IF(P43&lt;&gt;""," -O","")</f>
        <v/>
      </c>
      <c r="R42" s="12">
        <f>IF(R43&lt;&gt;""," -O","")</f>
        <v/>
      </c>
      <c r="T42" s="12">
        <f>IF(T43&lt;&gt;""," -O","")</f>
        <v/>
      </c>
      <c r="V42" s="12">
        <f>IF(V43&lt;&gt;""," -O","")</f>
        <v/>
      </c>
      <c r="X42" s="12">
        <f>IF(X43&lt;&gt;""," -O","")</f>
        <v/>
      </c>
      <c r="Z42" s="12">
        <f>IF(Z43&lt;&gt;""," -O","")</f>
        <v/>
      </c>
      <c r="AB42" s="12">
        <f>IF(AB43&lt;&gt;""," -O","")</f>
        <v/>
      </c>
      <c r="AD42" s="12">
        <f>IF(AD43&lt;&gt;""," -O","")</f>
        <v/>
      </c>
      <c r="AF42" s="12">
        <f>IF(AF43&lt;&gt;""," -O","")</f>
        <v/>
      </c>
      <c r="AH42" s="12">
        <f>IF(AH43&lt;&gt;""," -O","")</f>
        <v/>
      </c>
      <c r="AJ42" s="12">
        <f>IF(AJ43&lt;&gt;""," -O","")</f>
        <v/>
      </c>
      <c r="AL42" s="12">
        <f>IF(AL43&lt;&gt;""," -O","")</f>
        <v/>
      </c>
      <c r="AN42" s="12">
        <f>IF(AN43&lt;&gt;""," -O","")</f>
        <v/>
      </c>
      <c r="AP42" s="12">
        <f>IF(AP43&lt;&gt;""," -O","")</f>
        <v/>
      </c>
      <c r="AR42" s="12">
        <f>IF(AR43&lt;&gt;""," -O","")</f>
        <v/>
      </c>
      <c r="AT42" s="12">
        <f>IF(AT43&lt;&gt;""," -O","")</f>
        <v/>
      </c>
      <c r="AV42" s="12">
        <f>IF(AV43&lt;&gt;""," -O","")</f>
        <v/>
      </c>
      <c r="AX42" s="12">
        <f>IF(AX43&lt;&gt;""," -O","")</f>
        <v/>
      </c>
      <c r="AZ42" s="12">
        <f>IF(AZ43&lt;&gt;""," -O","")</f>
        <v/>
      </c>
      <c r="BB42" s="12">
        <f>IF(BB43&lt;&gt;""," -O","")</f>
        <v/>
      </c>
      <c r="BD42" s="12">
        <f>IF(BD43&lt;&gt;""," -O","")</f>
        <v/>
      </c>
      <c r="BF42" s="12">
        <f>IF(BF43&lt;&gt;""," -O","")</f>
        <v/>
      </c>
      <c r="BH42" s="12">
        <f>IF(BH43&lt;&gt;""," -O","")</f>
        <v/>
      </c>
      <c r="BJ42" s="12">
        <f>IF(BJ43&lt;&gt;""," -O","")</f>
        <v/>
      </c>
    </row>
    <row r="43">
      <c r="M43" s="12" t="n">
        <v>1.2</v>
      </c>
      <c r="N43" s="12">
        <f>IFERROR(VLOOKUP(M43,'CRUCE OPORTUNIDADES'!$C$10:$D$109,2,FALSE),"")</f>
        <v/>
      </c>
      <c r="O43" s="12" t="n">
        <v>2.2</v>
      </c>
      <c r="P43" s="12">
        <f>IFERROR(VLOOKUP(O43,'CRUCE OPORTUNIDADES'!$C$10:$D$109,2,FALSE),"")</f>
        <v/>
      </c>
      <c r="Q43" s="12" t="n">
        <v>3.2</v>
      </c>
      <c r="R43" s="12">
        <f>IFERROR(VLOOKUP(Q43,'CRUCE OPORTUNIDADES'!$C$10:$D$109,2,FALSE),"")</f>
        <v/>
      </c>
      <c r="S43" s="12" t="n">
        <v>4.2</v>
      </c>
      <c r="T43" s="12">
        <f>IFERROR(VLOOKUP(S43,'CRUCE OPORTUNIDADES'!$C$10:$D$109,2,FALSE),"")</f>
        <v/>
      </c>
      <c r="U43" s="12" t="n">
        <v>5.2</v>
      </c>
      <c r="V43" s="12">
        <f>IFERROR(VLOOKUP(U43,'CRUCE OPORTUNIDADES'!$C$10:$D$109,2,FALSE),"")</f>
        <v/>
      </c>
      <c r="W43" s="12" t="n">
        <v>6.2</v>
      </c>
      <c r="X43" s="12">
        <f>IFERROR(VLOOKUP(W43,'CRUCE OPORTUNIDADES'!$C$10:$D$109,2,FALSE),"")</f>
        <v/>
      </c>
      <c r="Y43" s="12" t="n">
        <v>7.2</v>
      </c>
      <c r="Z43" s="12">
        <f>IFERROR(VLOOKUP(Y43,'CRUCE OPORTUNIDADES'!$C$10:$D$109,2,FALSE),"")</f>
        <v/>
      </c>
      <c r="AA43" s="12" t="n">
        <v>8.199999999999999</v>
      </c>
      <c r="AB43" s="12">
        <f>IFERROR(VLOOKUP(AA43,'CRUCE OPORTUNIDADES'!$C$10:$D$109,2,FALSE),"")</f>
        <v/>
      </c>
      <c r="AC43" s="12" t="n">
        <v>9.199999999999999</v>
      </c>
      <c r="AD43" s="12">
        <f>IFERROR(VLOOKUP(AC43,'CRUCE OPORTUNIDADES'!$C$10:$D$109,2,FALSE),"")</f>
        <v/>
      </c>
      <c r="AE43" s="12" t="n">
        <v>10.2</v>
      </c>
      <c r="AF43" s="12">
        <f>IFERROR(VLOOKUP(AE43,'CRUCE OPORTUNIDADES'!$C$10:$D$109,2,FALSE),"")</f>
        <v/>
      </c>
      <c r="AG43" s="12" t="n">
        <v>11.2</v>
      </c>
      <c r="AH43" s="12">
        <f>IFERROR(VLOOKUP(AG43,'CRUCE OPORTUNIDADES'!$C$10:$D$109,2,FALSE),"")</f>
        <v/>
      </c>
      <c r="AI43" s="12" t="n">
        <v>12.2</v>
      </c>
      <c r="AJ43" s="12">
        <f>IFERROR(VLOOKUP(AI43,'CRUCE OPORTUNIDADES'!$C$10:$D$109,2,FALSE),"")</f>
        <v/>
      </c>
      <c r="AK43" s="12" t="n">
        <v>13.2</v>
      </c>
      <c r="AL43" s="12">
        <f>IFERROR(VLOOKUP(AK43,'CRUCE OPORTUNIDADES'!$C$10:$D$109,2,FALSE),"")</f>
        <v/>
      </c>
      <c r="AM43" s="12" t="n">
        <v>14.2</v>
      </c>
      <c r="AN43" s="12">
        <f>IFERROR(VLOOKUP(AM43,'CRUCE OPORTUNIDADES'!$C$10:$D$109,2,FALSE),"")</f>
        <v/>
      </c>
      <c r="AO43" s="12" t="n">
        <v>15.2</v>
      </c>
      <c r="AP43" s="12">
        <f>IFERROR(VLOOKUP(AO43,'CRUCE OPORTUNIDADES'!$C$10:$D$109,2,FALSE),"")</f>
        <v/>
      </c>
      <c r="AQ43" s="12" t="n">
        <v>16.2</v>
      </c>
      <c r="AR43" s="12">
        <f>IFERROR(VLOOKUP(AQ43,'CRUCE OPORTUNIDADES'!$C$10:$D$109,2,FALSE),"")</f>
        <v/>
      </c>
      <c r="AS43" s="12" t="n">
        <v>17.2</v>
      </c>
      <c r="AT43" s="12">
        <f>IFERROR(VLOOKUP(AS43,'CRUCE OPORTUNIDADES'!$C$10:$D$109,2,FALSE),"")</f>
        <v/>
      </c>
      <c r="AU43" s="12" t="n">
        <v>18.2</v>
      </c>
      <c r="AV43" s="12">
        <f>IFERROR(VLOOKUP(AU43,'CRUCE OPORTUNIDADES'!$C$10:$D$109,2,FALSE),"")</f>
        <v/>
      </c>
      <c r="AW43" s="12" t="n">
        <v>19.2</v>
      </c>
      <c r="AX43" s="12">
        <f>IFERROR(VLOOKUP(AW43,'CRUCE OPORTUNIDADES'!$C$10:$D$109,2,FALSE),"")</f>
        <v/>
      </c>
      <c r="AY43" s="12" t="n">
        <v>20.2</v>
      </c>
      <c r="AZ43" s="12">
        <f>IFERROR(VLOOKUP(AY43,'CRUCE OPORTUNIDADES'!$C$10:$D$109,2,FALSE),"")</f>
        <v/>
      </c>
      <c r="BA43" s="12" t="n">
        <v>21.2</v>
      </c>
      <c r="BB43" s="12">
        <f>IFERROR(VLOOKUP(BA43,'CRUCE OPORTUNIDADES'!$C$10:$D$109,2,FALSE),"")</f>
        <v/>
      </c>
      <c r="BC43" s="12" t="n">
        <v>22.2</v>
      </c>
      <c r="BD43" s="12">
        <f>IFERROR(VLOOKUP(BC43,'CRUCE OPORTUNIDADES'!$C$10:$D$109,2,FALSE),"")</f>
        <v/>
      </c>
      <c r="BE43" s="12" t="n">
        <v>23.2</v>
      </c>
      <c r="BF43" s="12">
        <f>IFERROR(VLOOKUP(BE43,'CRUCE OPORTUNIDADES'!$C$10:$D$109,2,FALSE),"")</f>
        <v/>
      </c>
      <c r="BG43" s="12" t="n">
        <v>24.2</v>
      </c>
      <c r="BH43" s="12">
        <f>IFERROR(VLOOKUP(BG43,'CRUCE OPORTUNIDADES'!$C$10:$D$109,2,FALSE),"")</f>
        <v/>
      </c>
      <c r="BI43" s="12" t="n">
        <v>25.2</v>
      </c>
      <c r="BJ43" s="12">
        <f>IFERROR(VLOOKUP(BI43,'CRUCE OPORTUNIDADES'!$C$10:$D$109,2,FALSE),"")</f>
        <v/>
      </c>
    </row>
    <row r="44">
      <c r="N44" s="12">
        <f>IF(N45&lt;&gt;""," -O","")</f>
        <v/>
      </c>
      <c r="P44" s="12">
        <f>IF(P45&lt;&gt;""," -O","")</f>
        <v/>
      </c>
      <c r="R44" s="12">
        <f>IF(R45&lt;&gt;""," -O","")</f>
        <v/>
      </c>
      <c r="T44" s="12">
        <f>IF(T45&lt;&gt;""," -O","")</f>
        <v/>
      </c>
      <c r="V44" s="12">
        <f>IF(V45&lt;&gt;""," -O","")</f>
        <v/>
      </c>
      <c r="X44" s="12">
        <f>IF(X45&lt;&gt;""," -O","")</f>
        <v/>
      </c>
      <c r="Z44" s="12">
        <f>IF(Z45&lt;&gt;""," -O","")</f>
        <v/>
      </c>
      <c r="AB44" s="12">
        <f>IF(AB45&lt;&gt;""," -O","")</f>
        <v/>
      </c>
      <c r="AD44" s="12">
        <f>IF(AD45&lt;&gt;""," -O","")</f>
        <v/>
      </c>
      <c r="AF44" s="12">
        <f>IF(AF45&lt;&gt;""," -O","")</f>
        <v/>
      </c>
      <c r="AH44" s="12">
        <f>IF(AH45&lt;&gt;""," -O","")</f>
        <v/>
      </c>
      <c r="AJ44" s="12">
        <f>IF(AJ45&lt;&gt;""," -O","")</f>
        <v/>
      </c>
      <c r="AL44" s="12">
        <f>IF(AL45&lt;&gt;""," -O","")</f>
        <v/>
      </c>
      <c r="AN44" s="12">
        <f>IF(AN45&lt;&gt;""," -O","")</f>
        <v/>
      </c>
      <c r="AP44" s="12">
        <f>IF(AP45&lt;&gt;""," -O","")</f>
        <v/>
      </c>
      <c r="AR44" s="12">
        <f>IF(AR45&lt;&gt;""," -O","")</f>
        <v/>
      </c>
      <c r="AT44" s="12">
        <f>IF(AT45&lt;&gt;""," -O","")</f>
        <v/>
      </c>
      <c r="AV44" s="12">
        <f>IF(AV45&lt;&gt;""," -O","")</f>
        <v/>
      </c>
      <c r="AX44" s="12">
        <f>IF(AX45&lt;&gt;""," -O","")</f>
        <v/>
      </c>
      <c r="AZ44" s="12">
        <f>IF(AZ45&lt;&gt;""," -O","")</f>
        <v/>
      </c>
      <c r="BB44" s="12">
        <f>IF(BB45&lt;&gt;""," -O","")</f>
        <v/>
      </c>
      <c r="BD44" s="12">
        <f>IF(BD45&lt;&gt;""," -O","")</f>
        <v/>
      </c>
      <c r="BF44" s="12">
        <f>IF(BF45&lt;&gt;""," -O","")</f>
        <v/>
      </c>
      <c r="BH44" s="12">
        <f>IF(BH45&lt;&gt;""," -O","")</f>
        <v/>
      </c>
      <c r="BJ44" s="12">
        <f>IF(BJ45&lt;&gt;""," -O","")</f>
        <v/>
      </c>
    </row>
    <row r="45">
      <c r="M45" s="12" t="n">
        <v>1.21</v>
      </c>
      <c r="N45" s="12">
        <f>IFERROR(VLOOKUP(M45,'CRUCE OPORTUNIDADES'!$C$10:$D$109,2,FALSE),"")</f>
        <v/>
      </c>
      <c r="O45" s="12" t="n">
        <v>2.21</v>
      </c>
      <c r="P45" s="12">
        <f>IFERROR(VLOOKUP(O45,'CRUCE OPORTUNIDADES'!$C$10:$D$109,2,FALSE),"")</f>
        <v/>
      </c>
      <c r="Q45" s="12" t="n">
        <v>3.21</v>
      </c>
      <c r="R45" s="12">
        <f>IFERROR(VLOOKUP(Q45,'CRUCE OPORTUNIDADES'!$C$10:$D$109,2,FALSE),"")</f>
        <v/>
      </c>
      <c r="S45" s="12" t="n">
        <v>4.21</v>
      </c>
      <c r="T45" s="12">
        <f>IFERROR(VLOOKUP(S45,'CRUCE OPORTUNIDADES'!$C$10:$D$109,2,FALSE),"")</f>
        <v/>
      </c>
      <c r="U45" s="12" t="n">
        <v>5.21</v>
      </c>
      <c r="V45" s="12">
        <f>IFERROR(VLOOKUP(U45,'CRUCE OPORTUNIDADES'!$C$10:$D$109,2,FALSE),"")</f>
        <v/>
      </c>
      <c r="W45" s="12" t="n">
        <v>6.21</v>
      </c>
      <c r="X45" s="12">
        <f>IFERROR(VLOOKUP(W45,'CRUCE OPORTUNIDADES'!$C$10:$D$109,2,FALSE),"")</f>
        <v/>
      </c>
      <c r="Y45" s="12" t="n">
        <v>7.21</v>
      </c>
      <c r="Z45" s="12">
        <f>IFERROR(VLOOKUP(Y45,'CRUCE OPORTUNIDADES'!$C$10:$D$109,2,FALSE),"")</f>
        <v/>
      </c>
      <c r="AA45" s="12" t="n">
        <v>8.210000000000001</v>
      </c>
      <c r="AB45" s="12">
        <f>IFERROR(VLOOKUP(AA45,'CRUCE OPORTUNIDADES'!$C$10:$D$109,2,FALSE),"")</f>
        <v/>
      </c>
      <c r="AC45" s="12" t="n">
        <v>9.210000000000001</v>
      </c>
      <c r="AD45" s="12">
        <f>IFERROR(VLOOKUP(AC45,'CRUCE OPORTUNIDADES'!$C$10:$D$109,2,FALSE),"")</f>
        <v/>
      </c>
      <c r="AE45" s="12" t="n">
        <v>10.21</v>
      </c>
      <c r="AF45" s="12">
        <f>IFERROR(VLOOKUP(AE45,'CRUCE OPORTUNIDADES'!$C$10:$D$109,2,FALSE),"")</f>
        <v/>
      </c>
      <c r="AG45" s="12" t="n">
        <v>11.21</v>
      </c>
      <c r="AH45" s="12">
        <f>IFERROR(VLOOKUP(AG45,'CRUCE OPORTUNIDADES'!$C$10:$D$109,2,FALSE),"")</f>
        <v/>
      </c>
      <c r="AI45" s="12" t="n">
        <v>12.21</v>
      </c>
      <c r="AJ45" s="12">
        <f>IFERROR(VLOOKUP(AI45,'CRUCE OPORTUNIDADES'!$C$10:$D$109,2,FALSE),"")</f>
        <v/>
      </c>
      <c r="AK45" s="12" t="n">
        <v>13.21</v>
      </c>
      <c r="AL45" s="12">
        <f>IFERROR(VLOOKUP(AK45,'CRUCE OPORTUNIDADES'!$C$10:$D$109,2,FALSE),"")</f>
        <v/>
      </c>
      <c r="AM45" s="12" t="n">
        <v>14.21</v>
      </c>
      <c r="AN45" s="12">
        <f>IFERROR(VLOOKUP(AM45,'CRUCE OPORTUNIDADES'!$C$10:$D$109,2,FALSE),"")</f>
        <v/>
      </c>
      <c r="AO45" s="12" t="n">
        <v>15.21</v>
      </c>
      <c r="AP45" s="12">
        <f>IFERROR(VLOOKUP(AO45,'CRUCE OPORTUNIDADES'!$C$10:$D$109,2,FALSE),"")</f>
        <v/>
      </c>
      <c r="AQ45" s="12" t="n">
        <v>16.21</v>
      </c>
      <c r="AR45" s="12">
        <f>IFERROR(VLOOKUP(AQ45,'CRUCE OPORTUNIDADES'!$C$10:$D$109,2,FALSE),"")</f>
        <v/>
      </c>
      <c r="AS45" s="12" t="n">
        <v>17.21</v>
      </c>
      <c r="AT45" s="12">
        <f>IFERROR(VLOOKUP(AS45,'CRUCE OPORTUNIDADES'!$C$10:$D$109,2,FALSE),"")</f>
        <v/>
      </c>
      <c r="AU45" s="12" t="n">
        <v>18.21</v>
      </c>
      <c r="AV45" s="12">
        <f>IFERROR(VLOOKUP(AU45,'CRUCE OPORTUNIDADES'!$C$10:$D$109,2,FALSE),"")</f>
        <v/>
      </c>
      <c r="AW45" s="12" t="n">
        <v>19.21</v>
      </c>
      <c r="AX45" s="12">
        <f>IFERROR(VLOOKUP(AW45,'CRUCE OPORTUNIDADES'!$C$10:$D$109,2,FALSE),"")</f>
        <v/>
      </c>
      <c r="AY45" s="12" t="n">
        <v>20.21</v>
      </c>
      <c r="AZ45" s="12">
        <f>IFERROR(VLOOKUP(AY45,'CRUCE OPORTUNIDADES'!$C$10:$D$109,2,FALSE),"")</f>
        <v/>
      </c>
      <c r="BA45" s="12" t="n">
        <v>21.21</v>
      </c>
      <c r="BB45" s="12">
        <f>IFERROR(VLOOKUP(BA45,'CRUCE OPORTUNIDADES'!$C$10:$D$109,2,FALSE),"")</f>
        <v/>
      </c>
      <c r="BC45" s="12" t="n">
        <v>22.21</v>
      </c>
      <c r="BD45" s="12">
        <f>IFERROR(VLOOKUP(BC45,'CRUCE OPORTUNIDADES'!$C$10:$D$109,2,FALSE),"")</f>
        <v/>
      </c>
      <c r="BE45" s="12" t="n">
        <v>23.21</v>
      </c>
      <c r="BF45" s="12">
        <f>IFERROR(VLOOKUP(BE45,'CRUCE OPORTUNIDADES'!$C$10:$D$109,2,FALSE),"")</f>
        <v/>
      </c>
      <c r="BG45" s="12" t="n">
        <v>24.21</v>
      </c>
      <c r="BH45" s="12">
        <f>IFERROR(VLOOKUP(BG45,'CRUCE OPORTUNIDADES'!$C$10:$D$109,2,FALSE),"")</f>
        <v/>
      </c>
      <c r="BI45" s="12" t="n">
        <v>25.21</v>
      </c>
      <c r="BJ45" s="12">
        <f>IFERROR(VLOOKUP(BI45,'CRUCE OPORTUNIDADES'!$C$10:$D$109,2,FALSE),"")</f>
        <v/>
      </c>
    </row>
    <row r="46">
      <c r="N46" s="12">
        <f>IF(N47&lt;&gt;""," -O","")</f>
        <v/>
      </c>
      <c r="P46" s="12">
        <f>IF(P47&lt;&gt;""," -O","")</f>
        <v/>
      </c>
      <c r="R46" s="12">
        <f>IF(R47&lt;&gt;""," -O","")</f>
        <v/>
      </c>
      <c r="T46" s="12">
        <f>IF(T47&lt;&gt;""," -O","")</f>
        <v/>
      </c>
      <c r="V46" s="12">
        <f>IF(V47&lt;&gt;""," -O","")</f>
        <v/>
      </c>
      <c r="X46" s="12">
        <f>IF(X47&lt;&gt;""," -O","")</f>
        <v/>
      </c>
      <c r="Z46" s="12">
        <f>IF(Z47&lt;&gt;""," -O","")</f>
        <v/>
      </c>
      <c r="AB46" s="12">
        <f>IF(AB47&lt;&gt;""," -O","")</f>
        <v/>
      </c>
      <c r="AD46" s="12">
        <f>IF(AD47&lt;&gt;""," -O","")</f>
        <v/>
      </c>
      <c r="AF46" s="12">
        <f>IF(AF47&lt;&gt;""," -O","")</f>
        <v/>
      </c>
      <c r="AH46" s="12">
        <f>IF(AH47&lt;&gt;""," -O","")</f>
        <v/>
      </c>
      <c r="AJ46" s="12">
        <f>IF(AJ47&lt;&gt;""," -O","")</f>
        <v/>
      </c>
      <c r="AL46" s="12">
        <f>IF(AL47&lt;&gt;""," -O","")</f>
        <v/>
      </c>
      <c r="AN46" s="12">
        <f>IF(AN47&lt;&gt;""," -O","")</f>
        <v/>
      </c>
      <c r="AP46" s="12">
        <f>IF(AP47&lt;&gt;""," -O","")</f>
        <v/>
      </c>
      <c r="AR46" s="12">
        <f>IF(AR47&lt;&gt;""," -O","")</f>
        <v/>
      </c>
      <c r="AT46" s="12">
        <f>IF(AT47&lt;&gt;""," -O","")</f>
        <v/>
      </c>
      <c r="AV46" s="12">
        <f>IF(AV47&lt;&gt;""," -O","")</f>
        <v/>
      </c>
      <c r="AX46" s="12">
        <f>IF(AX47&lt;&gt;""," -O","")</f>
        <v/>
      </c>
      <c r="AZ46" s="12">
        <f>IF(AZ47&lt;&gt;""," -O","")</f>
        <v/>
      </c>
      <c r="BB46" s="12">
        <f>IF(BB47&lt;&gt;""," -O","")</f>
        <v/>
      </c>
      <c r="BD46" s="12">
        <f>IF(BD47&lt;&gt;""," -O","")</f>
        <v/>
      </c>
      <c r="BF46" s="12">
        <f>IF(BF47&lt;&gt;""," -O","")</f>
        <v/>
      </c>
      <c r="BH46" s="12">
        <f>IF(BH47&lt;&gt;""," -O","")</f>
        <v/>
      </c>
      <c r="BJ46" s="12">
        <f>IF(BJ47&lt;&gt;""," -O","")</f>
        <v/>
      </c>
    </row>
    <row r="47">
      <c r="M47" s="12" t="n">
        <v>1.22</v>
      </c>
      <c r="N47" s="12">
        <f>IFERROR(VLOOKUP(M47,'CRUCE OPORTUNIDADES'!$C$10:$D$109,2,FALSE),"")</f>
        <v/>
      </c>
      <c r="O47" s="12" t="n">
        <v>2.22</v>
      </c>
      <c r="P47" s="12">
        <f>IFERROR(VLOOKUP(O47,'CRUCE OPORTUNIDADES'!$C$10:$D$109,2,FALSE),"")</f>
        <v/>
      </c>
      <c r="Q47" s="12" t="n">
        <v>3.22</v>
      </c>
      <c r="R47" s="12">
        <f>IFERROR(VLOOKUP(Q47,'CRUCE OPORTUNIDADES'!$C$10:$D$109,2,FALSE),"")</f>
        <v/>
      </c>
      <c r="S47" s="12" t="n">
        <v>4.22</v>
      </c>
      <c r="T47" s="12">
        <f>IFERROR(VLOOKUP(S47,'CRUCE OPORTUNIDADES'!$C$10:$D$109,2,FALSE),"")</f>
        <v/>
      </c>
      <c r="U47" s="12" t="n">
        <v>5.22</v>
      </c>
      <c r="V47" s="12">
        <f>IFERROR(VLOOKUP(U47,'CRUCE OPORTUNIDADES'!$C$10:$D$109,2,FALSE),"")</f>
        <v/>
      </c>
      <c r="W47" s="12" t="n">
        <v>6.22</v>
      </c>
      <c r="X47" s="12">
        <f>IFERROR(VLOOKUP(W47,'CRUCE OPORTUNIDADES'!$C$10:$D$109,2,FALSE),"")</f>
        <v/>
      </c>
      <c r="Y47" s="12" t="n">
        <v>7.22</v>
      </c>
      <c r="Z47" s="12">
        <f>IFERROR(VLOOKUP(Y47,'CRUCE OPORTUNIDADES'!$C$10:$D$109,2,FALSE),"")</f>
        <v/>
      </c>
      <c r="AA47" s="12" t="n">
        <v>8.220000000000001</v>
      </c>
      <c r="AB47" s="12">
        <f>IFERROR(VLOOKUP(AA47,'CRUCE OPORTUNIDADES'!$C$10:$D$109,2,FALSE),"")</f>
        <v/>
      </c>
      <c r="AC47" s="12" t="n">
        <v>9.220000000000001</v>
      </c>
      <c r="AD47" s="12">
        <f>IFERROR(VLOOKUP(AC47,'CRUCE OPORTUNIDADES'!$C$10:$D$109,2,FALSE),"")</f>
        <v/>
      </c>
      <c r="AE47" s="12" t="n">
        <v>10.22</v>
      </c>
      <c r="AF47" s="12">
        <f>IFERROR(VLOOKUP(AE47,'CRUCE OPORTUNIDADES'!$C$10:$D$109,2,FALSE),"")</f>
        <v/>
      </c>
      <c r="AG47" s="12" t="n">
        <v>11.22</v>
      </c>
      <c r="AH47" s="12">
        <f>IFERROR(VLOOKUP(AG47,'CRUCE OPORTUNIDADES'!$C$10:$D$109,2,FALSE),"")</f>
        <v/>
      </c>
      <c r="AI47" s="12" t="n">
        <v>12.22</v>
      </c>
      <c r="AJ47" s="12">
        <f>IFERROR(VLOOKUP(AI47,'CRUCE OPORTUNIDADES'!$C$10:$D$109,2,FALSE),"")</f>
        <v/>
      </c>
      <c r="AK47" s="12" t="n">
        <v>13.22</v>
      </c>
      <c r="AL47" s="12">
        <f>IFERROR(VLOOKUP(AK47,'CRUCE OPORTUNIDADES'!$C$10:$D$109,2,FALSE),"")</f>
        <v/>
      </c>
      <c r="AM47" s="12" t="n">
        <v>14.22</v>
      </c>
      <c r="AN47" s="12">
        <f>IFERROR(VLOOKUP(AM47,'CRUCE OPORTUNIDADES'!$C$10:$D$109,2,FALSE),"")</f>
        <v/>
      </c>
      <c r="AO47" s="12" t="n">
        <v>15.22</v>
      </c>
      <c r="AP47" s="12">
        <f>IFERROR(VLOOKUP(AO47,'CRUCE OPORTUNIDADES'!$C$10:$D$109,2,FALSE),"")</f>
        <v/>
      </c>
      <c r="AQ47" s="12" t="n">
        <v>16.22</v>
      </c>
      <c r="AR47" s="12">
        <f>IFERROR(VLOOKUP(AQ47,'CRUCE OPORTUNIDADES'!$C$10:$D$109,2,FALSE),"")</f>
        <v/>
      </c>
      <c r="AS47" s="12" t="n">
        <v>17.22</v>
      </c>
      <c r="AT47" s="12">
        <f>IFERROR(VLOOKUP(AS47,'CRUCE OPORTUNIDADES'!$C$10:$D$109,2,FALSE),"")</f>
        <v/>
      </c>
      <c r="AU47" s="12" t="n">
        <v>18.22</v>
      </c>
      <c r="AV47" s="12">
        <f>IFERROR(VLOOKUP(AU47,'CRUCE OPORTUNIDADES'!$C$10:$D$109,2,FALSE),"")</f>
        <v/>
      </c>
      <c r="AW47" s="12" t="n">
        <v>19.22</v>
      </c>
      <c r="AX47" s="12">
        <f>IFERROR(VLOOKUP(AW47,'CRUCE OPORTUNIDADES'!$C$10:$D$109,2,FALSE),"")</f>
        <v/>
      </c>
      <c r="AY47" s="12" t="n">
        <v>20.22</v>
      </c>
      <c r="AZ47" s="12">
        <f>IFERROR(VLOOKUP(AY47,'CRUCE OPORTUNIDADES'!$C$10:$D$109,2,FALSE),"")</f>
        <v/>
      </c>
      <c r="BA47" s="12" t="n">
        <v>21.22</v>
      </c>
      <c r="BB47" s="12">
        <f>IFERROR(VLOOKUP(BA47,'CRUCE OPORTUNIDADES'!$C$10:$D$109,2,FALSE),"")</f>
        <v/>
      </c>
      <c r="BC47" s="12" t="n">
        <v>22.22</v>
      </c>
      <c r="BD47" s="12">
        <f>IFERROR(VLOOKUP(BC47,'CRUCE OPORTUNIDADES'!$C$10:$D$109,2,FALSE),"")</f>
        <v/>
      </c>
      <c r="BE47" s="12" t="n">
        <v>23.22</v>
      </c>
      <c r="BF47" s="12">
        <f>IFERROR(VLOOKUP(BE47,'CRUCE OPORTUNIDADES'!$C$10:$D$109,2,FALSE),"")</f>
        <v/>
      </c>
      <c r="BG47" s="12" t="n">
        <v>24.22</v>
      </c>
      <c r="BH47" s="12">
        <f>IFERROR(VLOOKUP(BG47,'CRUCE OPORTUNIDADES'!$C$10:$D$109,2,FALSE),"")</f>
        <v/>
      </c>
      <c r="BI47" s="12" t="n">
        <v>25.22</v>
      </c>
      <c r="BJ47" s="12">
        <f>IFERROR(VLOOKUP(BI47,'CRUCE OPORTUNIDADES'!$C$10:$D$109,2,FALSE),"")</f>
        <v/>
      </c>
    </row>
    <row r="48">
      <c r="N48" s="12">
        <f>IF(N49&lt;&gt;""," -O","")</f>
        <v/>
      </c>
      <c r="P48" s="12">
        <f>IF(P49&lt;&gt;""," -O","")</f>
        <v/>
      </c>
      <c r="R48" s="12">
        <f>IF(R49&lt;&gt;""," -O","")</f>
        <v/>
      </c>
      <c r="T48" s="12">
        <f>IF(T49&lt;&gt;""," -O","")</f>
        <v/>
      </c>
      <c r="V48" s="12">
        <f>IF(V49&lt;&gt;""," -O","")</f>
        <v/>
      </c>
      <c r="X48" s="12">
        <f>IF(X49&lt;&gt;""," -O","")</f>
        <v/>
      </c>
      <c r="Z48" s="12">
        <f>IF(Z49&lt;&gt;""," -O","")</f>
        <v/>
      </c>
      <c r="AB48" s="12">
        <f>IF(AB49&lt;&gt;""," -O","")</f>
        <v/>
      </c>
      <c r="AD48" s="12">
        <f>IF(AD49&lt;&gt;""," -O","")</f>
        <v/>
      </c>
      <c r="AF48" s="12">
        <f>IF(AF49&lt;&gt;""," -O","")</f>
        <v/>
      </c>
      <c r="AH48" s="12">
        <f>IF(AH49&lt;&gt;""," -O","")</f>
        <v/>
      </c>
      <c r="AJ48" s="12">
        <f>IF(AJ49&lt;&gt;""," -O","")</f>
        <v/>
      </c>
      <c r="AL48" s="12">
        <f>IF(AL49&lt;&gt;""," -O","")</f>
        <v/>
      </c>
      <c r="AN48" s="12">
        <f>IF(AN49&lt;&gt;""," -O","")</f>
        <v/>
      </c>
      <c r="AP48" s="12">
        <f>IF(AP49&lt;&gt;""," -O","")</f>
        <v/>
      </c>
      <c r="AR48" s="12">
        <f>IF(AR49&lt;&gt;""," -O","")</f>
        <v/>
      </c>
      <c r="AT48" s="12">
        <f>IF(AT49&lt;&gt;""," -O","")</f>
        <v/>
      </c>
      <c r="AV48" s="12">
        <f>IF(AV49&lt;&gt;""," -O","")</f>
        <v/>
      </c>
      <c r="AX48" s="12">
        <f>IF(AX49&lt;&gt;""," -O","")</f>
        <v/>
      </c>
      <c r="AZ48" s="12">
        <f>IF(AZ49&lt;&gt;""," -O","")</f>
        <v/>
      </c>
      <c r="BB48" s="12">
        <f>IF(BB49&lt;&gt;""," -O","")</f>
        <v/>
      </c>
      <c r="BD48" s="12">
        <f>IF(BD49&lt;&gt;""," -O","")</f>
        <v/>
      </c>
      <c r="BF48" s="12">
        <f>IF(BF49&lt;&gt;""," -O","")</f>
        <v/>
      </c>
      <c r="BH48" s="12">
        <f>IF(BH49&lt;&gt;""," -O","")</f>
        <v/>
      </c>
      <c r="BJ48" s="12">
        <f>IF(BJ49&lt;&gt;""," -O","")</f>
        <v/>
      </c>
    </row>
    <row r="49">
      <c r="M49" s="12" t="n">
        <v>1.23</v>
      </c>
      <c r="N49" s="12">
        <f>IFERROR(VLOOKUP(M49,'CRUCE OPORTUNIDADES'!$C$10:$D$109,2,FALSE),"")</f>
        <v/>
      </c>
      <c r="O49" s="12" t="n">
        <v>2.23</v>
      </c>
      <c r="P49" s="12">
        <f>IFERROR(VLOOKUP(O49,'CRUCE OPORTUNIDADES'!$C$10:$D$109,2,FALSE),"")</f>
        <v/>
      </c>
      <c r="Q49" s="12" t="n">
        <v>3.23</v>
      </c>
      <c r="R49" s="12">
        <f>IFERROR(VLOOKUP(Q49,'CRUCE OPORTUNIDADES'!$C$10:$D$109,2,FALSE),"")</f>
        <v/>
      </c>
      <c r="S49" s="12" t="n">
        <v>4.23</v>
      </c>
      <c r="T49" s="12">
        <f>IFERROR(VLOOKUP(S49,'CRUCE OPORTUNIDADES'!$C$10:$D$109,2,FALSE),"")</f>
        <v/>
      </c>
      <c r="U49" s="12" t="n">
        <v>5.23</v>
      </c>
      <c r="V49" s="12">
        <f>IFERROR(VLOOKUP(U49,'CRUCE OPORTUNIDADES'!$C$10:$D$109,2,FALSE),"")</f>
        <v/>
      </c>
      <c r="W49" s="12" t="n">
        <v>6.23</v>
      </c>
      <c r="X49" s="12">
        <f>IFERROR(VLOOKUP(W49,'CRUCE OPORTUNIDADES'!$C$10:$D$109,2,FALSE),"")</f>
        <v/>
      </c>
      <c r="Y49" s="12" t="n">
        <v>7.23</v>
      </c>
      <c r="Z49" s="12">
        <f>IFERROR(VLOOKUP(Y49,'CRUCE OPORTUNIDADES'!$C$10:$D$109,2,FALSE),"")</f>
        <v/>
      </c>
      <c r="AA49" s="12" t="n">
        <v>8.23</v>
      </c>
      <c r="AB49" s="12">
        <f>IFERROR(VLOOKUP(AA49,'CRUCE OPORTUNIDADES'!$C$10:$D$109,2,FALSE),"")</f>
        <v/>
      </c>
      <c r="AC49" s="12" t="n">
        <v>9.23</v>
      </c>
      <c r="AD49" s="12">
        <f>IFERROR(VLOOKUP(AC49,'CRUCE OPORTUNIDADES'!$C$10:$D$109,2,FALSE),"")</f>
        <v/>
      </c>
      <c r="AE49" s="12" t="n">
        <v>10.23</v>
      </c>
      <c r="AF49" s="12">
        <f>IFERROR(VLOOKUP(AE49,'CRUCE OPORTUNIDADES'!$C$10:$D$109,2,FALSE),"")</f>
        <v/>
      </c>
      <c r="AG49" s="12" t="n">
        <v>11.23</v>
      </c>
      <c r="AH49" s="12">
        <f>IFERROR(VLOOKUP(AG49,'CRUCE OPORTUNIDADES'!$C$10:$D$109,2,FALSE),"")</f>
        <v/>
      </c>
      <c r="AI49" s="12" t="n">
        <v>12.23</v>
      </c>
      <c r="AJ49" s="12">
        <f>IFERROR(VLOOKUP(AI49,'CRUCE OPORTUNIDADES'!$C$10:$D$109,2,FALSE),"")</f>
        <v/>
      </c>
      <c r="AK49" s="12" t="n">
        <v>13.23</v>
      </c>
      <c r="AL49" s="12">
        <f>IFERROR(VLOOKUP(AK49,'CRUCE OPORTUNIDADES'!$C$10:$D$109,2,FALSE),"")</f>
        <v/>
      </c>
      <c r="AM49" s="12" t="n">
        <v>14.23</v>
      </c>
      <c r="AN49" s="12">
        <f>IFERROR(VLOOKUP(AM49,'CRUCE OPORTUNIDADES'!$C$10:$D$109,2,FALSE),"")</f>
        <v/>
      </c>
      <c r="AO49" s="12" t="n">
        <v>15.23</v>
      </c>
      <c r="AP49" s="12">
        <f>IFERROR(VLOOKUP(AO49,'CRUCE OPORTUNIDADES'!$C$10:$D$109,2,FALSE),"")</f>
        <v/>
      </c>
      <c r="AQ49" s="12" t="n">
        <v>16.23</v>
      </c>
      <c r="AR49" s="12">
        <f>IFERROR(VLOOKUP(AQ49,'CRUCE OPORTUNIDADES'!$C$10:$D$109,2,FALSE),"")</f>
        <v/>
      </c>
      <c r="AS49" s="12" t="n">
        <v>17.23</v>
      </c>
      <c r="AT49" s="12">
        <f>IFERROR(VLOOKUP(AS49,'CRUCE OPORTUNIDADES'!$C$10:$D$109,2,FALSE),"")</f>
        <v/>
      </c>
      <c r="AU49" s="12" t="n">
        <v>18.23</v>
      </c>
      <c r="AV49" s="12">
        <f>IFERROR(VLOOKUP(AU49,'CRUCE OPORTUNIDADES'!$C$10:$D$109,2,FALSE),"")</f>
        <v/>
      </c>
      <c r="AW49" s="12" t="n">
        <v>19.23</v>
      </c>
      <c r="AX49" s="12">
        <f>IFERROR(VLOOKUP(AW49,'CRUCE OPORTUNIDADES'!$C$10:$D$109,2,FALSE),"")</f>
        <v/>
      </c>
      <c r="AY49" s="12" t="n">
        <v>20.23</v>
      </c>
      <c r="AZ49" s="12">
        <f>IFERROR(VLOOKUP(AY49,'CRUCE OPORTUNIDADES'!$C$10:$D$109,2,FALSE),"")</f>
        <v/>
      </c>
      <c r="BA49" s="12" t="n">
        <v>21.23</v>
      </c>
      <c r="BB49" s="12">
        <f>IFERROR(VLOOKUP(BA49,'CRUCE OPORTUNIDADES'!$C$10:$D$109,2,FALSE),"")</f>
        <v/>
      </c>
      <c r="BC49" s="12" t="n">
        <v>22.23</v>
      </c>
      <c r="BD49" s="12">
        <f>IFERROR(VLOOKUP(BC49,'CRUCE OPORTUNIDADES'!$C$10:$D$109,2,FALSE),"")</f>
        <v/>
      </c>
      <c r="BE49" s="12" t="n">
        <v>23.23</v>
      </c>
      <c r="BF49" s="12">
        <f>IFERROR(VLOOKUP(BE49,'CRUCE OPORTUNIDADES'!$C$10:$D$109,2,FALSE),"")</f>
        <v/>
      </c>
      <c r="BG49" s="12" t="n">
        <v>24.23</v>
      </c>
      <c r="BH49" s="12">
        <f>IFERROR(VLOOKUP(BG49,'CRUCE OPORTUNIDADES'!$C$10:$D$109,2,FALSE),"")</f>
        <v/>
      </c>
      <c r="BI49" s="12" t="n">
        <v>25.23</v>
      </c>
      <c r="BJ49" s="12">
        <f>IFERROR(VLOOKUP(BI49,'CRUCE OPORTUNIDADES'!$C$10:$D$109,2,FALSE),"")</f>
        <v/>
      </c>
    </row>
    <row r="50">
      <c r="N50" s="12">
        <f>IF(N51&lt;&gt;""," -O","")</f>
        <v/>
      </c>
      <c r="P50" s="12">
        <f>IF(P51&lt;&gt;""," -O","")</f>
        <v/>
      </c>
      <c r="R50" s="12">
        <f>IF(R51&lt;&gt;""," -O","")</f>
        <v/>
      </c>
      <c r="T50" s="12">
        <f>IF(T51&lt;&gt;""," -O","")</f>
        <v/>
      </c>
      <c r="V50" s="12">
        <f>IF(V51&lt;&gt;""," -O","")</f>
        <v/>
      </c>
      <c r="X50" s="12">
        <f>IF(X51&lt;&gt;""," -O","")</f>
        <v/>
      </c>
      <c r="Z50" s="12">
        <f>IF(Z51&lt;&gt;""," -O","")</f>
        <v/>
      </c>
      <c r="AB50" s="12">
        <f>IF(AB51&lt;&gt;""," -O","")</f>
        <v/>
      </c>
      <c r="AD50" s="12">
        <f>IF(AD51&lt;&gt;""," -O","")</f>
        <v/>
      </c>
      <c r="AF50" s="12">
        <f>IF(AF51&lt;&gt;""," -O","")</f>
        <v/>
      </c>
      <c r="AH50" s="12">
        <f>IF(AH51&lt;&gt;""," -O","")</f>
        <v/>
      </c>
      <c r="AJ50" s="12">
        <f>IF(AJ51&lt;&gt;""," -O","")</f>
        <v/>
      </c>
      <c r="AL50" s="12">
        <f>IF(AL51&lt;&gt;""," -O","")</f>
        <v/>
      </c>
      <c r="AN50" s="12">
        <f>IF(AN51&lt;&gt;""," -O","")</f>
        <v/>
      </c>
      <c r="AP50" s="12">
        <f>IF(AP51&lt;&gt;""," -O","")</f>
        <v/>
      </c>
      <c r="AR50" s="12">
        <f>IF(AR51&lt;&gt;""," -O","")</f>
        <v/>
      </c>
      <c r="AT50" s="12">
        <f>IF(AT51&lt;&gt;""," -O","")</f>
        <v/>
      </c>
      <c r="AV50" s="12">
        <f>IF(AV51&lt;&gt;""," -O","")</f>
        <v/>
      </c>
      <c r="AX50" s="12">
        <f>IF(AX51&lt;&gt;""," -O","")</f>
        <v/>
      </c>
      <c r="AZ50" s="12">
        <f>IF(AZ51&lt;&gt;""," -O","")</f>
        <v/>
      </c>
      <c r="BB50" s="12">
        <f>IF(BB51&lt;&gt;""," -O","")</f>
        <v/>
      </c>
      <c r="BD50" s="12">
        <f>IF(BD51&lt;&gt;""," -O","")</f>
        <v/>
      </c>
      <c r="BF50" s="12">
        <f>IF(BF51&lt;&gt;""," -O","")</f>
        <v/>
      </c>
      <c r="BH50" s="12">
        <f>IF(BH51&lt;&gt;""," -O","")</f>
        <v/>
      </c>
      <c r="BJ50" s="12">
        <f>IF(BJ51&lt;&gt;""," -O","")</f>
        <v/>
      </c>
    </row>
    <row r="51">
      <c r="M51" s="12" t="n">
        <v>1.24</v>
      </c>
      <c r="N51" s="12">
        <f>IFERROR(VLOOKUP(M51,'CRUCE OPORTUNIDADES'!$C$10:$D$109,2,FALSE),"")</f>
        <v/>
      </c>
      <c r="O51" s="12" t="n">
        <v>2.24</v>
      </c>
      <c r="P51" s="12">
        <f>IFERROR(VLOOKUP(O51,'CRUCE OPORTUNIDADES'!$C$10:$D$109,2,FALSE),"")</f>
        <v/>
      </c>
      <c r="Q51" s="12" t="n">
        <v>3.24</v>
      </c>
      <c r="R51" s="12">
        <f>IFERROR(VLOOKUP(Q51,'CRUCE OPORTUNIDADES'!$C$10:$D$109,2,FALSE),"")</f>
        <v/>
      </c>
      <c r="S51" s="12" t="n">
        <v>4.24</v>
      </c>
      <c r="T51" s="12">
        <f>IFERROR(VLOOKUP(S51,'CRUCE OPORTUNIDADES'!$C$10:$D$109,2,FALSE),"")</f>
        <v/>
      </c>
      <c r="U51" s="12" t="n">
        <v>5.24</v>
      </c>
      <c r="V51" s="12">
        <f>IFERROR(VLOOKUP(U51,'CRUCE OPORTUNIDADES'!$C$10:$D$109,2,FALSE),"")</f>
        <v/>
      </c>
      <c r="W51" s="12" t="n">
        <v>6.24</v>
      </c>
      <c r="X51" s="12">
        <f>IFERROR(VLOOKUP(W51,'CRUCE OPORTUNIDADES'!$C$10:$D$109,2,FALSE),"")</f>
        <v/>
      </c>
      <c r="Y51" s="12" t="n">
        <v>7.24</v>
      </c>
      <c r="Z51" s="12">
        <f>IFERROR(VLOOKUP(Y51,'CRUCE OPORTUNIDADES'!$C$10:$D$109,2,FALSE),"")</f>
        <v/>
      </c>
      <c r="AA51" s="12" t="n">
        <v>8.24</v>
      </c>
      <c r="AB51" s="12">
        <f>IFERROR(VLOOKUP(AA51,'CRUCE OPORTUNIDADES'!$C$10:$D$109,2,FALSE),"")</f>
        <v/>
      </c>
      <c r="AC51" s="12" t="n">
        <v>9.24</v>
      </c>
      <c r="AD51" s="12">
        <f>IFERROR(VLOOKUP(AC51,'CRUCE OPORTUNIDADES'!$C$10:$D$109,2,FALSE),"")</f>
        <v/>
      </c>
      <c r="AE51" s="12" t="n">
        <v>10.24</v>
      </c>
      <c r="AF51" s="12">
        <f>IFERROR(VLOOKUP(AE51,'CRUCE OPORTUNIDADES'!$C$10:$D$109,2,FALSE),"")</f>
        <v/>
      </c>
      <c r="AG51" s="12" t="n">
        <v>11.24</v>
      </c>
      <c r="AH51" s="12">
        <f>IFERROR(VLOOKUP(AG51,'CRUCE OPORTUNIDADES'!$C$10:$D$109,2,FALSE),"")</f>
        <v/>
      </c>
      <c r="AI51" s="12" t="n">
        <v>12.24</v>
      </c>
      <c r="AJ51" s="12">
        <f>IFERROR(VLOOKUP(AI51,'CRUCE OPORTUNIDADES'!$C$10:$D$109,2,FALSE),"")</f>
        <v/>
      </c>
      <c r="AK51" s="12" t="n">
        <v>13.24</v>
      </c>
      <c r="AL51" s="12">
        <f>IFERROR(VLOOKUP(AK51,'CRUCE OPORTUNIDADES'!$C$10:$D$109,2,FALSE),"")</f>
        <v/>
      </c>
      <c r="AM51" s="12" t="n">
        <v>14.24</v>
      </c>
      <c r="AN51" s="12">
        <f>IFERROR(VLOOKUP(AM51,'CRUCE OPORTUNIDADES'!$C$10:$D$109,2,FALSE),"")</f>
        <v/>
      </c>
      <c r="AO51" s="12" t="n">
        <v>15.24</v>
      </c>
      <c r="AP51" s="12">
        <f>IFERROR(VLOOKUP(AO51,'CRUCE OPORTUNIDADES'!$C$10:$D$109,2,FALSE),"")</f>
        <v/>
      </c>
      <c r="AQ51" s="12" t="n">
        <v>16.24</v>
      </c>
      <c r="AR51" s="12">
        <f>IFERROR(VLOOKUP(AQ51,'CRUCE OPORTUNIDADES'!$C$10:$D$109,2,FALSE),"")</f>
        <v/>
      </c>
      <c r="AS51" s="12" t="n">
        <v>17.24</v>
      </c>
      <c r="AT51" s="12">
        <f>IFERROR(VLOOKUP(AS51,'CRUCE OPORTUNIDADES'!$C$10:$D$109,2,FALSE),"")</f>
        <v/>
      </c>
      <c r="AU51" s="12" t="n">
        <v>18.24</v>
      </c>
      <c r="AV51" s="12">
        <f>IFERROR(VLOOKUP(AU51,'CRUCE OPORTUNIDADES'!$C$10:$D$109,2,FALSE),"")</f>
        <v/>
      </c>
      <c r="AW51" s="12" t="n">
        <v>19.24</v>
      </c>
      <c r="AX51" s="12">
        <f>IFERROR(VLOOKUP(AW51,'CRUCE OPORTUNIDADES'!$C$10:$D$109,2,FALSE),"")</f>
        <v/>
      </c>
      <c r="AY51" s="12" t="n">
        <v>20.24</v>
      </c>
      <c r="AZ51" s="12">
        <f>IFERROR(VLOOKUP(AY51,'CRUCE OPORTUNIDADES'!$C$10:$D$109,2,FALSE),"")</f>
        <v/>
      </c>
      <c r="BA51" s="12" t="n">
        <v>21.24</v>
      </c>
      <c r="BB51" s="12">
        <f>IFERROR(VLOOKUP(BA51,'CRUCE OPORTUNIDADES'!$C$10:$D$109,2,FALSE),"")</f>
        <v/>
      </c>
      <c r="BC51" s="12" t="n">
        <v>22.24</v>
      </c>
      <c r="BD51" s="12">
        <f>IFERROR(VLOOKUP(BC51,'CRUCE OPORTUNIDADES'!$C$10:$D$109,2,FALSE),"")</f>
        <v/>
      </c>
      <c r="BE51" s="12" t="n">
        <v>23.24</v>
      </c>
      <c r="BF51" s="12">
        <f>IFERROR(VLOOKUP(BE51,'CRUCE OPORTUNIDADES'!$C$10:$D$109,2,FALSE),"")</f>
        <v/>
      </c>
      <c r="BG51" s="12" t="n">
        <v>24.24</v>
      </c>
      <c r="BH51" s="12">
        <f>IFERROR(VLOOKUP(BG51,'CRUCE OPORTUNIDADES'!$C$10:$D$109,2,FALSE),"")</f>
        <v/>
      </c>
      <c r="BI51" s="12" t="n">
        <v>25.24</v>
      </c>
      <c r="BJ51" s="12">
        <f>IFERROR(VLOOKUP(BI51,'CRUCE OPORTUNIDADES'!$C$10:$D$109,2,FALSE),"")</f>
        <v/>
      </c>
    </row>
    <row r="52">
      <c r="N52" s="12">
        <f>IF(N53&lt;&gt;""," -O","")</f>
        <v/>
      </c>
      <c r="P52" s="12">
        <f>IF(P53&lt;&gt;""," -O","")</f>
        <v/>
      </c>
      <c r="R52" s="12">
        <f>IF(R53&lt;&gt;""," -O","")</f>
        <v/>
      </c>
      <c r="T52" s="12">
        <f>IF(T53&lt;&gt;""," -O","")</f>
        <v/>
      </c>
      <c r="V52" s="12">
        <f>IF(V53&lt;&gt;""," -O","")</f>
        <v/>
      </c>
      <c r="X52" s="12">
        <f>IF(X53&lt;&gt;""," -O","")</f>
        <v/>
      </c>
      <c r="Z52" s="12">
        <f>IF(Z53&lt;&gt;""," -O","")</f>
        <v/>
      </c>
      <c r="AB52" s="12">
        <f>IF(AB53&lt;&gt;""," -O","")</f>
        <v/>
      </c>
      <c r="AD52" s="12">
        <f>IF(AD53&lt;&gt;""," -O","")</f>
        <v/>
      </c>
      <c r="AF52" s="12">
        <f>IF(AF53&lt;&gt;""," -O","")</f>
        <v/>
      </c>
      <c r="AH52" s="12">
        <f>IF(AH53&lt;&gt;""," -O","")</f>
        <v/>
      </c>
      <c r="AJ52" s="12">
        <f>IF(AJ53&lt;&gt;""," -O","")</f>
        <v/>
      </c>
      <c r="AL52" s="12">
        <f>IF(AL53&lt;&gt;""," -O","")</f>
        <v/>
      </c>
      <c r="AN52" s="12">
        <f>IF(AN53&lt;&gt;""," -O","")</f>
        <v/>
      </c>
      <c r="AP52" s="12">
        <f>IF(AP53&lt;&gt;""," -O","")</f>
        <v/>
      </c>
      <c r="AR52" s="12">
        <f>IF(AR53&lt;&gt;""," -O","")</f>
        <v/>
      </c>
      <c r="AT52" s="12">
        <f>IF(AT53&lt;&gt;""," -O","")</f>
        <v/>
      </c>
      <c r="AV52" s="12">
        <f>IF(AV53&lt;&gt;""," -O","")</f>
        <v/>
      </c>
      <c r="AX52" s="12">
        <f>IF(AX53&lt;&gt;""," -O","")</f>
        <v/>
      </c>
      <c r="AZ52" s="12">
        <f>IF(AZ53&lt;&gt;""," -O","")</f>
        <v/>
      </c>
      <c r="BB52" s="12">
        <f>IF(BB53&lt;&gt;""," -O","")</f>
        <v/>
      </c>
      <c r="BD52" s="12">
        <f>IF(BD53&lt;&gt;""," -O","")</f>
        <v/>
      </c>
      <c r="BF52" s="12">
        <f>IF(BF53&lt;&gt;""," -O","")</f>
        <v/>
      </c>
      <c r="BH52" s="12">
        <f>IF(BH53&lt;&gt;""," -O","")</f>
        <v/>
      </c>
      <c r="BJ52" s="12">
        <f>IF(BJ53&lt;&gt;""," -O","")</f>
        <v/>
      </c>
    </row>
    <row r="53">
      <c r="M53" s="12" t="n">
        <v>1.25</v>
      </c>
      <c r="N53" s="12">
        <f>IFERROR(VLOOKUP(M53,'CRUCE OPORTUNIDADES'!$C$10:$D$109,2,FALSE),"")</f>
        <v/>
      </c>
      <c r="O53" s="12" t="n">
        <v>2.25</v>
      </c>
      <c r="P53" s="12">
        <f>IFERROR(VLOOKUP(O53,'CRUCE OPORTUNIDADES'!$C$10:$D$109,2,FALSE),"")</f>
        <v/>
      </c>
      <c r="Q53" s="12" t="n">
        <v>3.25</v>
      </c>
      <c r="R53" s="12">
        <f>IFERROR(VLOOKUP(Q53,'CRUCE OPORTUNIDADES'!$C$10:$D$109,2,FALSE),"")</f>
        <v/>
      </c>
      <c r="S53" s="12" t="n">
        <v>4.25</v>
      </c>
      <c r="T53" s="12">
        <f>IFERROR(VLOOKUP(S53,'CRUCE OPORTUNIDADES'!$C$10:$D$109,2,FALSE),"")</f>
        <v/>
      </c>
      <c r="U53" s="12" t="n">
        <v>5.25</v>
      </c>
      <c r="V53" s="12">
        <f>IFERROR(VLOOKUP(U53,'CRUCE OPORTUNIDADES'!$C$10:$D$109,2,FALSE),"")</f>
        <v/>
      </c>
      <c r="W53" s="12" t="n">
        <v>6.25</v>
      </c>
      <c r="X53" s="12">
        <f>IFERROR(VLOOKUP(W53,'CRUCE OPORTUNIDADES'!$C$10:$D$109,2,FALSE),"")</f>
        <v/>
      </c>
      <c r="Y53" s="12" t="n">
        <v>7.25</v>
      </c>
      <c r="Z53" s="12">
        <f>IFERROR(VLOOKUP(Y53,'CRUCE OPORTUNIDADES'!$C$10:$D$109,2,FALSE),"")</f>
        <v/>
      </c>
      <c r="AA53" s="12" t="n">
        <v>8.25</v>
      </c>
      <c r="AB53" s="12">
        <f>IFERROR(VLOOKUP(AA53,'CRUCE OPORTUNIDADES'!$C$10:$D$109,2,FALSE),"")</f>
        <v/>
      </c>
      <c r="AC53" s="12" t="n">
        <v>9.25</v>
      </c>
      <c r="AD53" s="12">
        <f>IFERROR(VLOOKUP(AC53,'CRUCE OPORTUNIDADES'!$C$10:$D$109,2,FALSE),"")</f>
        <v/>
      </c>
      <c r="AE53" s="12" t="n">
        <v>10.25</v>
      </c>
      <c r="AF53" s="12">
        <f>IFERROR(VLOOKUP(AE53,'CRUCE OPORTUNIDADES'!$C$10:$D$109,2,FALSE),"")</f>
        <v/>
      </c>
      <c r="AG53" s="12" t="n">
        <v>11.25</v>
      </c>
      <c r="AH53" s="12">
        <f>IFERROR(VLOOKUP(AG53,'CRUCE OPORTUNIDADES'!$C$10:$D$109,2,FALSE),"")</f>
        <v/>
      </c>
      <c r="AI53" s="12" t="n">
        <v>12.25</v>
      </c>
      <c r="AJ53" s="12">
        <f>IFERROR(VLOOKUP(AI53,'CRUCE OPORTUNIDADES'!$C$10:$D$109,2,FALSE),"")</f>
        <v/>
      </c>
      <c r="AK53" s="12" t="n">
        <v>13.25</v>
      </c>
      <c r="AL53" s="12">
        <f>IFERROR(VLOOKUP(AK53,'CRUCE OPORTUNIDADES'!$C$10:$D$109,2,FALSE),"")</f>
        <v/>
      </c>
      <c r="AM53" s="12" t="n">
        <v>14.25</v>
      </c>
      <c r="AN53" s="12">
        <f>IFERROR(VLOOKUP(AM53,'CRUCE OPORTUNIDADES'!$C$10:$D$109,2,FALSE),"")</f>
        <v/>
      </c>
      <c r="AO53" s="12" t="n">
        <v>15.25</v>
      </c>
      <c r="AP53" s="12">
        <f>IFERROR(VLOOKUP(AO53,'CRUCE OPORTUNIDADES'!$C$10:$D$109,2,FALSE),"")</f>
        <v/>
      </c>
      <c r="AQ53" s="12" t="n">
        <v>16.25</v>
      </c>
      <c r="AR53" s="12">
        <f>IFERROR(VLOOKUP(AQ53,'CRUCE OPORTUNIDADES'!$C$10:$D$109,2,FALSE),"")</f>
        <v/>
      </c>
      <c r="AS53" s="12" t="n">
        <v>17.25</v>
      </c>
      <c r="AT53" s="12">
        <f>IFERROR(VLOOKUP(AS53,'CRUCE OPORTUNIDADES'!$C$10:$D$109,2,FALSE),"")</f>
        <v/>
      </c>
      <c r="AU53" s="12" t="n">
        <v>18.25</v>
      </c>
      <c r="AV53" s="12">
        <f>IFERROR(VLOOKUP(AU53,'CRUCE OPORTUNIDADES'!$C$10:$D$109,2,FALSE),"")</f>
        <v/>
      </c>
      <c r="AW53" s="12" t="n">
        <v>19.25</v>
      </c>
      <c r="AX53" s="12">
        <f>IFERROR(VLOOKUP(AW53,'CRUCE OPORTUNIDADES'!$C$10:$D$109,2,FALSE),"")</f>
        <v/>
      </c>
      <c r="AY53" s="12" t="n">
        <v>20.25</v>
      </c>
      <c r="AZ53" s="12">
        <f>IFERROR(VLOOKUP(AY53,'CRUCE OPORTUNIDADES'!$C$10:$D$109,2,FALSE),"")</f>
        <v/>
      </c>
      <c r="BA53" s="12" t="n">
        <v>21.25</v>
      </c>
      <c r="BB53" s="12">
        <f>IFERROR(VLOOKUP(BA53,'CRUCE OPORTUNIDADES'!$C$10:$D$109,2,FALSE),"")</f>
        <v/>
      </c>
      <c r="BC53" s="12" t="n">
        <v>22.25</v>
      </c>
      <c r="BD53" s="12">
        <f>IFERROR(VLOOKUP(BC53,'CRUCE OPORTUNIDADES'!$C$10:$D$109,2,FALSE),"")</f>
        <v/>
      </c>
      <c r="BE53" s="12" t="n">
        <v>23.25</v>
      </c>
      <c r="BF53" s="12">
        <f>IFERROR(VLOOKUP(BE53,'CRUCE OPORTUNIDADES'!$C$10:$D$109,2,FALSE),"")</f>
        <v/>
      </c>
      <c r="BG53" s="12" t="n">
        <v>24.25</v>
      </c>
      <c r="BH53" s="12">
        <f>IFERROR(VLOOKUP(BG53,'CRUCE OPORTUNIDADES'!$C$10:$D$109,2,FALSE),"")</f>
        <v/>
      </c>
      <c r="BI53" s="12" t="n">
        <v>25.25</v>
      </c>
      <c r="BJ53" s="12">
        <f>IFERROR(VLOOKUP(BI53,'CRUCE OPORTUNIDADES'!$C$10:$D$109,2,FALSE),"")</f>
        <v/>
      </c>
    </row>
    <row r="54">
      <c r="N54" s="12">
        <f>IF(N55&lt;&gt;""," -O","")</f>
        <v/>
      </c>
      <c r="P54" s="12">
        <f>IF(P55&lt;&gt;""," -O","")</f>
        <v/>
      </c>
      <c r="R54" s="12">
        <f>IF(R55&lt;&gt;""," -O","")</f>
        <v/>
      </c>
      <c r="T54" s="12">
        <f>IF(T55&lt;&gt;""," -O","")</f>
        <v/>
      </c>
      <c r="V54" s="12">
        <f>IF(V55&lt;&gt;""," -O","")</f>
        <v/>
      </c>
      <c r="X54" s="12">
        <f>IF(X55&lt;&gt;""," -O","")</f>
        <v/>
      </c>
      <c r="Z54" s="12">
        <f>IF(Z55&lt;&gt;""," -O","")</f>
        <v/>
      </c>
      <c r="AB54" s="12">
        <f>IF(AB55&lt;&gt;""," -O","")</f>
        <v/>
      </c>
      <c r="AD54" s="12">
        <f>IF(AD55&lt;&gt;""," -O","")</f>
        <v/>
      </c>
      <c r="AF54" s="12">
        <f>IF(AF55&lt;&gt;""," -O","")</f>
        <v/>
      </c>
      <c r="AH54" s="12">
        <f>IF(AH55&lt;&gt;""," -O","")</f>
        <v/>
      </c>
      <c r="AJ54" s="12">
        <f>IF(AJ55&lt;&gt;""," -O","")</f>
        <v/>
      </c>
      <c r="AL54" s="12">
        <f>IF(AL55&lt;&gt;""," -O","")</f>
        <v/>
      </c>
      <c r="AN54" s="12">
        <f>IF(AN55&lt;&gt;""," -O","")</f>
        <v/>
      </c>
      <c r="AP54" s="12">
        <f>IF(AP55&lt;&gt;""," -O","")</f>
        <v/>
      </c>
      <c r="AR54" s="12">
        <f>IF(AR55&lt;&gt;""," -O","")</f>
        <v/>
      </c>
      <c r="AT54" s="12">
        <f>IF(AT55&lt;&gt;""," -O","")</f>
        <v/>
      </c>
      <c r="AV54" s="12">
        <f>IF(AV55&lt;&gt;""," -O","")</f>
        <v/>
      </c>
      <c r="AX54" s="12">
        <f>IF(AX55&lt;&gt;""," -O","")</f>
        <v/>
      </c>
      <c r="AZ54" s="12">
        <f>IF(AZ55&lt;&gt;""," -O","")</f>
        <v/>
      </c>
      <c r="BB54" s="12">
        <f>IF(BB55&lt;&gt;""," -O","")</f>
        <v/>
      </c>
      <c r="BD54" s="12">
        <f>IF(BD55&lt;&gt;""," -O","")</f>
        <v/>
      </c>
      <c r="BF54" s="12">
        <f>IF(BF55&lt;&gt;""," -O","")</f>
        <v/>
      </c>
      <c r="BH54" s="12">
        <f>IF(BH55&lt;&gt;""," -O","")</f>
        <v/>
      </c>
      <c r="BJ54" s="12">
        <f>IF(BJ55&lt;&gt;""," -O","")</f>
        <v/>
      </c>
    </row>
    <row r="55">
      <c r="M55" s="12" t="n">
        <v>1.26</v>
      </c>
      <c r="N55" s="12">
        <f>IFERROR(VLOOKUP(M55,'CRUCE OPORTUNIDADES'!$C$10:$D$109,2,FALSE),"")</f>
        <v/>
      </c>
      <c r="O55" s="12" t="n">
        <v>2.26</v>
      </c>
      <c r="P55" s="12">
        <f>IFERROR(VLOOKUP(O55,'CRUCE OPORTUNIDADES'!$C$10:$D$109,2,FALSE),"")</f>
        <v/>
      </c>
      <c r="Q55" s="12" t="n">
        <v>3.26</v>
      </c>
      <c r="R55" s="12">
        <f>IFERROR(VLOOKUP(Q55,'CRUCE OPORTUNIDADES'!$C$10:$D$109,2,FALSE),"")</f>
        <v/>
      </c>
      <c r="S55" s="12" t="n">
        <v>4.26</v>
      </c>
      <c r="T55" s="12">
        <f>IFERROR(VLOOKUP(S55,'CRUCE OPORTUNIDADES'!$C$10:$D$109,2,FALSE),"")</f>
        <v/>
      </c>
      <c r="U55" s="12" t="n">
        <v>5.26</v>
      </c>
      <c r="V55" s="12">
        <f>IFERROR(VLOOKUP(U55,'CRUCE OPORTUNIDADES'!$C$10:$D$109,2,FALSE),"")</f>
        <v/>
      </c>
      <c r="W55" s="12" t="n">
        <v>6.26</v>
      </c>
      <c r="X55" s="12">
        <f>IFERROR(VLOOKUP(W55,'CRUCE OPORTUNIDADES'!$C$10:$D$109,2,FALSE),"")</f>
        <v/>
      </c>
      <c r="Y55" s="12" t="n">
        <v>7.26</v>
      </c>
      <c r="Z55" s="12">
        <f>IFERROR(VLOOKUP(Y55,'CRUCE OPORTUNIDADES'!$C$10:$D$109,2,FALSE),"")</f>
        <v/>
      </c>
      <c r="AA55" s="12" t="n">
        <v>8.26</v>
      </c>
      <c r="AB55" s="12">
        <f>IFERROR(VLOOKUP(AA55,'CRUCE OPORTUNIDADES'!$C$10:$D$109,2,FALSE),"")</f>
        <v/>
      </c>
      <c r="AC55" s="12" t="n">
        <v>9.26</v>
      </c>
      <c r="AD55" s="12">
        <f>IFERROR(VLOOKUP(AC55,'CRUCE OPORTUNIDADES'!$C$10:$D$109,2,FALSE),"")</f>
        <v/>
      </c>
      <c r="AE55" s="12" t="n">
        <v>10.26</v>
      </c>
      <c r="AF55" s="12">
        <f>IFERROR(VLOOKUP(AE55,'CRUCE OPORTUNIDADES'!$C$10:$D$109,2,FALSE),"")</f>
        <v/>
      </c>
      <c r="AG55" s="12" t="n">
        <v>11.26</v>
      </c>
      <c r="AH55" s="12">
        <f>IFERROR(VLOOKUP(AG55,'CRUCE OPORTUNIDADES'!$C$10:$D$109,2,FALSE),"")</f>
        <v/>
      </c>
      <c r="AI55" s="12" t="n">
        <v>12.26</v>
      </c>
      <c r="AJ55" s="12">
        <f>IFERROR(VLOOKUP(AI55,'CRUCE OPORTUNIDADES'!$C$10:$D$109,2,FALSE),"")</f>
        <v/>
      </c>
      <c r="AK55" s="12" t="n">
        <v>13.26</v>
      </c>
      <c r="AL55" s="12">
        <f>IFERROR(VLOOKUP(AK55,'CRUCE OPORTUNIDADES'!$C$10:$D$109,2,FALSE),"")</f>
        <v/>
      </c>
      <c r="AM55" s="12" t="n">
        <v>14.26</v>
      </c>
      <c r="AN55" s="12">
        <f>IFERROR(VLOOKUP(AM55,'CRUCE OPORTUNIDADES'!$C$10:$D$109,2,FALSE),"")</f>
        <v/>
      </c>
      <c r="AO55" s="12" t="n">
        <v>15.26</v>
      </c>
      <c r="AP55" s="12">
        <f>IFERROR(VLOOKUP(AO55,'CRUCE OPORTUNIDADES'!$C$10:$D$109,2,FALSE),"")</f>
        <v/>
      </c>
      <c r="AQ55" s="12" t="n">
        <v>16.26</v>
      </c>
      <c r="AR55" s="12">
        <f>IFERROR(VLOOKUP(AQ55,'CRUCE OPORTUNIDADES'!$C$10:$D$109,2,FALSE),"")</f>
        <v/>
      </c>
      <c r="AS55" s="12" t="n">
        <v>17.26</v>
      </c>
      <c r="AT55" s="12">
        <f>IFERROR(VLOOKUP(AS55,'CRUCE OPORTUNIDADES'!$C$10:$D$109,2,FALSE),"")</f>
        <v/>
      </c>
      <c r="AU55" s="12" t="n">
        <v>18.26</v>
      </c>
      <c r="AV55" s="12">
        <f>IFERROR(VLOOKUP(AU55,'CRUCE OPORTUNIDADES'!$C$10:$D$109,2,FALSE),"")</f>
        <v/>
      </c>
      <c r="AW55" s="12" t="n">
        <v>19.26</v>
      </c>
      <c r="AX55" s="12">
        <f>IFERROR(VLOOKUP(AW55,'CRUCE OPORTUNIDADES'!$C$10:$D$109,2,FALSE),"")</f>
        <v/>
      </c>
      <c r="AY55" s="12" t="n">
        <v>20.26</v>
      </c>
      <c r="AZ55" s="12">
        <f>IFERROR(VLOOKUP(AY55,'CRUCE OPORTUNIDADES'!$C$10:$D$109,2,FALSE),"")</f>
        <v/>
      </c>
      <c r="BA55" s="12" t="n">
        <v>21.26</v>
      </c>
      <c r="BB55" s="12">
        <f>IFERROR(VLOOKUP(BA55,'CRUCE OPORTUNIDADES'!$C$10:$D$109,2,FALSE),"")</f>
        <v/>
      </c>
      <c r="BC55" s="12" t="n">
        <v>22.26</v>
      </c>
      <c r="BD55" s="12">
        <f>IFERROR(VLOOKUP(BC55,'CRUCE OPORTUNIDADES'!$C$10:$D$109,2,FALSE),"")</f>
        <v/>
      </c>
      <c r="BE55" s="12" t="n">
        <v>23.26</v>
      </c>
      <c r="BF55" s="12">
        <f>IFERROR(VLOOKUP(BE55,'CRUCE OPORTUNIDADES'!$C$10:$D$109,2,FALSE),"")</f>
        <v/>
      </c>
      <c r="BG55" s="12" t="n">
        <v>24.26</v>
      </c>
      <c r="BH55" s="12">
        <f>IFERROR(VLOOKUP(BG55,'CRUCE OPORTUNIDADES'!$C$10:$D$109,2,FALSE),"")</f>
        <v/>
      </c>
      <c r="BI55" s="12" t="n">
        <v>25.26</v>
      </c>
      <c r="BJ55" s="12">
        <f>IFERROR(VLOOKUP(BI55,'CRUCE OPORTUNIDADES'!$C$10:$D$109,2,FALSE),"")</f>
        <v/>
      </c>
    </row>
    <row r="56">
      <c r="N56" s="12">
        <f>IF(N57&lt;&gt;""," -O","")</f>
        <v/>
      </c>
      <c r="P56" s="12">
        <f>IF(P57&lt;&gt;""," -O","")</f>
        <v/>
      </c>
      <c r="R56" s="12">
        <f>IF(R57&lt;&gt;""," -O","")</f>
        <v/>
      </c>
      <c r="T56" s="12">
        <f>IF(T57&lt;&gt;""," -O","")</f>
        <v/>
      </c>
      <c r="V56" s="12">
        <f>IF(V57&lt;&gt;""," -O","")</f>
        <v/>
      </c>
      <c r="X56" s="12">
        <f>IF(X57&lt;&gt;""," -O","")</f>
        <v/>
      </c>
      <c r="Z56" s="12">
        <f>IF(Z57&lt;&gt;""," -O","")</f>
        <v/>
      </c>
      <c r="AB56" s="12">
        <f>IF(AB57&lt;&gt;""," -O","")</f>
        <v/>
      </c>
      <c r="AD56" s="12">
        <f>IF(AD57&lt;&gt;""," -O","")</f>
        <v/>
      </c>
      <c r="AF56" s="12">
        <f>IF(AF57&lt;&gt;""," -O","")</f>
        <v/>
      </c>
      <c r="AH56" s="12">
        <f>IF(AH57&lt;&gt;""," -O","")</f>
        <v/>
      </c>
      <c r="AJ56" s="12">
        <f>IF(AJ57&lt;&gt;""," -O","")</f>
        <v/>
      </c>
      <c r="AL56" s="12">
        <f>IF(AL57&lt;&gt;""," -O","")</f>
        <v/>
      </c>
      <c r="AN56" s="12">
        <f>IF(AN57&lt;&gt;""," -O","")</f>
        <v/>
      </c>
      <c r="AP56" s="12">
        <f>IF(AP57&lt;&gt;""," -O","")</f>
        <v/>
      </c>
      <c r="AR56" s="12">
        <f>IF(AR57&lt;&gt;""," -O","")</f>
        <v/>
      </c>
      <c r="AT56" s="12">
        <f>IF(AT57&lt;&gt;""," -O","")</f>
        <v/>
      </c>
      <c r="AV56" s="12">
        <f>IF(AV57&lt;&gt;""," -O","")</f>
        <v/>
      </c>
      <c r="AX56" s="12">
        <f>IF(AX57&lt;&gt;""," -O","")</f>
        <v/>
      </c>
      <c r="AZ56" s="12">
        <f>IF(AZ57&lt;&gt;""," -O","")</f>
        <v/>
      </c>
      <c r="BB56" s="12">
        <f>IF(BB57&lt;&gt;""," -O","")</f>
        <v/>
      </c>
      <c r="BD56" s="12">
        <f>IF(BD57&lt;&gt;""," -O","")</f>
        <v/>
      </c>
      <c r="BF56" s="12">
        <f>IF(BF57&lt;&gt;""," -O","")</f>
        <v/>
      </c>
      <c r="BH56" s="12">
        <f>IF(BH57&lt;&gt;""," -O","")</f>
        <v/>
      </c>
      <c r="BJ56" s="12">
        <f>IF(BJ57&lt;&gt;""," -O","")</f>
        <v/>
      </c>
    </row>
    <row r="57">
      <c r="M57" s="12" t="n">
        <v>1.27</v>
      </c>
      <c r="N57" s="12">
        <f>IFERROR(VLOOKUP(M57,'CRUCE OPORTUNIDADES'!$C$10:$D$109,2,FALSE),"")</f>
        <v/>
      </c>
      <c r="O57" s="12" t="n">
        <v>2.27000000000001</v>
      </c>
      <c r="P57" s="12">
        <f>IFERROR(VLOOKUP(O57,'CRUCE OPORTUNIDADES'!$C$10:$D$109,2,FALSE),"")</f>
        <v/>
      </c>
      <c r="Q57" s="12" t="n">
        <v>3.27000000000002</v>
      </c>
      <c r="R57" s="12">
        <f>IFERROR(VLOOKUP(Q57,'CRUCE OPORTUNIDADES'!$C$10:$D$109,2,FALSE),"")</f>
        <v/>
      </c>
      <c r="S57" s="12" t="n">
        <v>4.27000000000003</v>
      </c>
      <c r="T57" s="12">
        <f>IFERROR(VLOOKUP(S57,'CRUCE OPORTUNIDADES'!$C$10:$D$109,2,FALSE),"")</f>
        <v/>
      </c>
      <c r="U57" s="12" t="n">
        <v>5.27000000000004</v>
      </c>
      <c r="V57" s="12">
        <f>IFERROR(VLOOKUP(U57,'CRUCE OPORTUNIDADES'!$C$10:$D$109,2,FALSE),"")</f>
        <v/>
      </c>
      <c r="W57" s="12" t="n">
        <v>6.27000000000005</v>
      </c>
      <c r="X57" s="12">
        <f>IFERROR(VLOOKUP(W57,'CRUCE OPORTUNIDADES'!$C$10:$D$109,2,FALSE),"")</f>
        <v/>
      </c>
      <c r="Y57" s="12" t="n">
        <v>7.27000000000006</v>
      </c>
      <c r="Z57" s="12">
        <f>IFERROR(VLOOKUP(Y57,'CRUCE OPORTUNIDADES'!$C$10:$D$109,2,FALSE),"")</f>
        <v/>
      </c>
      <c r="AA57" s="12" t="n">
        <v>8.270000000000071</v>
      </c>
      <c r="AB57" s="12">
        <f>IFERROR(VLOOKUP(AA57,'CRUCE OPORTUNIDADES'!$C$10:$D$109,2,FALSE),"")</f>
        <v/>
      </c>
      <c r="AC57" s="12" t="n">
        <v>9.27000000000008</v>
      </c>
      <c r="AD57" s="12">
        <f>IFERROR(VLOOKUP(AC57,'CRUCE OPORTUNIDADES'!$C$10:$D$109,2,FALSE),"")</f>
        <v/>
      </c>
      <c r="AE57" s="12" t="n">
        <v>10.2700000000001</v>
      </c>
      <c r="AF57" s="12">
        <f>IFERROR(VLOOKUP(AE57,'CRUCE OPORTUNIDADES'!$C$10:$D$109,2,FALSE),"")</f>
        <v/>
      </c>
      <c r="AG57" s="12" t="n">
        <v>11.2700000000001</v>
      </c>
      <c r="AH57" s="12">
        <f>IFERROR(VLOOKUP(AG57,'CRUCE OPORTUNIDADES'!$C$10:$D$109,2,FALSE),"")</f>
        <v/>
      </c>
      <c r="AI57" s="12" t="n">
        <v>12.2700000000001</v>
      </c>
      <c r="AJ57" s="12">
        <f>IFERROR(VLOOKUP(AI57,'CRUCE OPORTUNIDADES'!$C$10:$D$109,2,FALSE),"")</f>
        <v/>
      </c>
      <c r="AK57" s="12" t="n">
        <v>13.2700000000001</v>
      </c>
      <c r="AL57" s="12">
        <f>IFERROR(VLOOKUP(AK57,'CRUCE OPORTUNIDADES'!$C$10:$D$109,2,FALSE),"")</f>
        <v/>
      </c>
      <c r="AM57" s="12" t="n">
        <v>14.2700000000001</v>
      </c>
      <c r="AN57" s="12">
        <f>IFERROR(VLOOKUP(AM57,'CRUCE OPORTUNIDADES'!$C$10:$D$109,2,FALSE),"")</f>
        <v/>
      </c>
      <c r="AO57" s="12" t="n">
        <v>15.2700000000001</v>
      </c>
      <c r="AP57" s="12">
        <f>IFERROR(VLOOKUP(AO57,'CRUCE OPORTUNIDADES'!$C$10:$D$109,2,FALSE),"")</f>
        <v/>
      </c>
      <c r="AQ57" s="12" t="n">
        <v>16.2700000000001</v>
      </c>
      <c r="AR57" s="12">
        <f>IFERROR(VLOOKUP(AQ57,'CRUCE OPORTUNIDADES'!$C$10:$D$109,2,FALSE),"")</f>
        <v/>
      </c>
      <c r="AS57" s="12" t="n">
        <v>17.2700000000002</v>
      </c>
      <c r="AT57" s="12">
        <f>IFERROR(VLOOKUP(AS57,'CRUCE OPORTUNIDADES'!$C$10:$D$109,2,FALSE),"")</f>
        <v/>
      </c>
      <c r="AU57" s="12" t="n">
        <v>18.2700000000002</v>
      </c>
      <c r="AV57" s="12">
        <f>IFERROR(VLOOKUP(AU57,'CRUCE OPORTUNIDADES'!$C$10:$D$109,2,FALSE),"")</f>
        <v/>
      </c>
      <c r="AW57" s="12" t="n">
        <v>19.2700000000002</v>
      </c>
      <c r="AX57" s="12">
        <f>IFERROR(VLOOKUP(AW57,'CRUCE OPORTUNIDADES'!$C$10:$D$109,2,FALSE),"")</f>
        <v/>
      </c>
      <c r="AY57" s="12" t="n">
        <v>20.2700000000002</v>
      </c>
      <c r="AZ57" s="12">
        <f>IFERROR(VLOOKUP(AY57,'CRUCE OPORTUNIDADES'!$C$10:$D$109,2,FALSE),"")</f>
        <v/>
      </c>
      <c r="BA57" s="12" t="n">
        <v>21.2700000000002</v>
      </c>
      <c r="BB57" s="12">
        <f>IFERROR(VLOOKUP(BA57,'CRUCE OPORTUNIDADES'!$C$10:$D$109,2,FALSE),"")</f>
        <v/>
      </c>
      <c r="BC57" s="12" t="n">
        <v>22.2700000000002</v>
      </c>
      <c r="BD57" s="12">
        <f>IFERROR(VLOOKUP(BC57,'CRUCE OPORTUNIDADES'!$C$10:$D$109,2,FALSE),"")</f>
        <v/>
      </c>
      <c r="BE57" s="12" t="n">
        <v>23.2700000000002</v>
      </c>
      <c r="BF57" s="12">
        <f>IFERROR(VLOOKUP(BE57,'CRUCE OPORTUNIDADES'!$C$10:$D$109,2,FALSE),"")</f>
        <v/>
      </c>
      <c r="BG57" s="12" t="n">
        <v>24.2700000000002</v>
      </c>
      <c r="BH57" s="12">
        <f>IFERROR(VLOOKUP(BG57,'CRUCE OPORTUNIDADES'!$C$10:$D$109,2,FALSE),"")</f>
        <v/>
      </c>
      <c r="BI57" s="12" t="n">
        <v>25.2700000000002</v>
      </c>
      <c r="BJ57" s="12">
        <f>IFERROR(VLOOKUP(BI57,'CRUCE OPORTUNIDADES'!$C$10:$D$109,2,FALSE),"")</f>
        <v/>
      </c>
    </row>
    <row r="58">
      <c r="N58" s="12">
        <f>IF(N59&lt;&gt;""," -O","")</f>
        <v/>
      </c>
      <c r="P58" s="12">
        <f>IF(P59&lt;&gt;""," -O","")</f>
        <v/>
      </c>
      <c r="R58" s="12">
        <f>IF(R59&lt;&gt;""," -O","")</f>
        <v/>
      </c>
      <c r="T58" s="12">
        <f>IF(T59&lt;&gt;""," -O","")</f>
        <v/>
      </c>
      <c r="V58" s="12">
        <f>IF(V59&lt;&gt;""," -O","")</f>
        <v/>
      </c>
      <c r="X58" s="12">
        <f>IF(X59&lt;&gt;""," -O","")</f>
        <v/>
      </c>
      <c r="Z58" s="12">
        <f>IF(Z59&lt;&gt;""," -O","")</f>
        <v/>
      </c>
      <c r="AB58" s="12">
        <f>IF(AB59&lt;&gt;""," -O","")</f>
        <v/>
      </c>
      <c r="AD58" s="12">
        <f>IF(AD59&lt;&gt;""," -O","")</f>
        <v/>
      </c>
      <c r="AF58" s="12">
        <f>IF(AF59&lt;&gt;""," -O","")</f>
        <v/>
      </c>
      <c r="AH58" s="12">
        <f>IF(AH59&lt;&gt;""," -O","")</f>
        <v/>
      </c>
      <c r="AJ58" s="12">
        <f>IF(AJ59&lt;&gt;""," -O","")</f>
        <v/>
      </c>
      <c r="AL58" s="12">
        <f>IF(AL59&lt;&gt;""," -O","")</f>
        <v/>
      </c>
      <c r="AN58" s="12">
        <f>IF(AN59&lt;&gt;""," -O","")</f>
        <v/>
      </c>
      <c r="AP58" s="12">
        <f>IF(AP59&lt;&gt;""," -O","")</f>
        <v/>
      </c>
      <c r="AR58" s="12">
        <f>IF(AR59&lt;&gt;""," -O","")</f>
        <v/>
      </c>
      <c r="AT58" s="12">
        <f>IF(AT59&lt;&gt;""," -O","")</f>
        <v/>
      </c>
      <c r="AV58" s="12">
        <f>IF(AV59&lt;&gt;""," -O","")</f>
        <v/>
      </c>
      <c r="AX58" s="12">
        <f>IF(AX59&lt;&gt;""," -O","")</f>
        <v/>
      </c>
      <c r="AZ58" s="12">
        <f>IF(AZ59&lt;&gt;""," -O","")</f>
        <v/>
      </c>
      <c r="BB58" s="12">
        <f>IF(BB59&lt;&gt;""," -O","")</f>
        <v/>
      </c>
      <c r="BD58" s="12">
        <f>IF(BD59&lt;&gt;""," -O","")</f>
        <v/>
      </c>
      <c r="BF58" s="12">
        <f>IF(BF59&lt;&gt;""," -O","")</f>
        <v/>
      </c>
      <c r="BH58" s="12">
        <f>IF(BH59&lt;&gt;""," -O","")</f>
        <v/>
      </c>
      <c r="BJ58" s="12">
        <f>IF(BJ59&lt;&gt;""," -O","")</f>
        <v/>
      </c>
    </row>
    <row r="59">
      <c r="M59" s="12" t="n">
        <v>1.28</v>
      </c>
      <c r="N59" s="12">
        <f>IFERROR(VLOOKUP(M59,'CRUCE OPORTUNIDADES'!$C$10:$D$109,2,FALSE),"")</f>
        <v/>
      </c>
      <c r="O59" s="12" t="n">
        <v>2.28000000000001</v>
      </c>
      <c r="P59" s="12">
        <f>IFERROR(VLOOKUP(O59,'CRUCE OPORTUNIDADES'!$C$10:$D$109,2,FALSE),"")</f>
        <v/>
      </c>
      <c r="Q59" s="12" t="n">
        <v>3.28000000000002</v>
      </c>
      <c r="R59" s="12">
        <f>IFERROR(VLOOKUP(Q59,'CRUCE OPORTUNIDADES'!$C$10:$D$109,2,FALSE),"")</f>
        <v/>
      </c>
      <c r="S59" s="12" t="n">
        <v>4.28000000000003</v>
      </c>
      <c r="T59" s="12">
        <f>IFERROR(VLOOKUP(S59,'CRUCE OPORTUNIDADES'!$C$10:$D$109,2,FALSE),"")</f>
        <v/>
      </c>
      <c r="U59" s="12" t="n">
        <v>5.28000000000004</v>
      </c>
      <c r="V59" s="12">
        <f>IFERROR(VLOOKUP(U59,'CRUCE OPORTUNIDADES'!$C$10:$D$109,2,FALSE),"")</f>
        <v/>
      </c>
      <c r="W59" s="12" t="n">
        <v>6.28000000000005</v>
      </c>
      <c r="X59" s="12">
        <f>IFERROR(VLOOKUP(W59,'CRUCE OPORTUNIDADES'!$C$10:$D$109,2,FALSE),"")</f>
        <v/>
      </c>
      <c r="Y59" s="12" t="n">
        <v>7.28000000000006</v>
      </c>
      <c r="Z59" s="12">
        <f>IFERROR(VLOOKUP(Y59,'CRUCE OPORTUNIDADES'!$C$10:$D$109,2,FALSE),"")</f>
        <v/>
      </c>
      <c r="AA59" s="12" t="n">
        <v>8.28000000000007</v>
      </c>
      <c r="AB59" s="12">
        <f>IFERROR(VLOOKUP(AA59,'CRUCE OPORTUNIDADES'!$C$10:$D$109,2,FALSE),"")</f>
        <v/>
      </c>
      <c r="AC59" s="12" t="n">
        <v>9.280000000000079</v>
      </c>
      <c r="AD59" s="12">
        <f>IFERROR(VLOOKUP(AC59,'CRUCE OPORTUNIDADES'!$C$10:$D$109,2,FALSE),"")</f>
        <v/>
      </c>
      <c r="AE59" s="12" t="n">
        <v>10.2800000000001</v>
      </c>
      <c r="AF59" s="12">
        <f>IFERROR(VLOOKUP(AE59,'CRUCE OPORTUNIDADES'!$C$10:$D$109,2,FALSE),"")</f>
        <v/>
      </c>
      <c r="AG59" s="12" t="n">
        <v>11.2800000000001</v>
      </c>
      <c r="AH59" s="12">
        <f>IFERROR(VLOOKUP(AG59,'CRUCE OPORTUNIDADES'!$C$10:$D$109,2,FALSE),"")</f>
        <v/>
      </c>
      <c r="AI59" s="12" t="n">
        <v>12.2800000000001</v>
      </c>
      <c r="AJ59" s="12">
        <f>IFERROR(VLOOKUP(AI59,'CRUCE OPORTUNIDADES'!$C$10:$D$109,2,FALSE),"")</f>
        <v/>
      </c>
      <c r="AK59" s="12" t="n">
        <v>13.2800000000001</v>
      </c>
      <c r="AL59" s="12">
        <f>IFERROR(VLOOKUP(AK59,'CRUCE OPORTUNIDADES'!$C$10:$D$109,2,FALSE),"")</f>
        <v/>
      </c>
      <c r="AM59" s="12" t="n">
        <v>14.2800000000001</v>
      </c>
      <c r="AN59" s="12">
        <f>IFERROR(VLOOKUP(AM59,'CRUCE OPORTUNIDADES'!$C$10:$D$109,2,FALSE),"")</f>
        <v/>
      </c>
      <c r="AO59" s="12" t="n">
        <v>15.2800000000001</v>
      </c>
      <c r="AP59" s="12">
        <f>IFERROR(VLOOKUP(AO59,'CRUCE OPORTUNIDADES'!$C$10:$D$109,2,FALSE),"")</f>
        <v/>
      </c>
      <c r="AQ59" s="12" t="n">
        <v>16.2800000000001</v>
      </c>
      <c r="AR59" s="12">
        <f>IFERROR(VLOOKUP(AQ59,'CRUCE OPORTUNIDADES'!$C$10:$D$109,2,FALSE),"")</f>
        <v/>
      </c>
      <c r="AS59" s="12" t="n">
        <v>17.2800000000002</v>
      </c>
      <c r="AT59" s="12">
        <f>IFERROR(VLOOKUP(AS59,'CRUCE OPORTUNIDADES'!$C$10:$D$109,2,FALSE),"")</f>
        <v/>
      </c>
      <c r="AU59" s="12" t="n">
        <v>18.2800000000002</v>
      </c>
      <c r="AV59" s="12">
        <f>IFERROR(VLOOKUP(AU59,'CRUCE OPORTUNIDADES'!$C$10:$D$109,2,FALSE),"")</f>
        <v/>
      </c>
      <c r="AW59" s="12" t="n">
        <v>19.2800000000002</v>
      </c>
      <c r="AX59" s="12">
        <f>IFERROR(VLOOKUP(AW59,'CRUCE OPORTUNIDADES'!$C$10:$D$109,2,FALSE),"")</f>
        <v/>
      </c>
      <c r="AY59" s="12" t="n">
        <v>20.2800000000002</v>
      </c>
      <c r="AZ59" s="12">
        <f>IFERROR(VLOOKUP(AY59,'CRUCE OPORTUNIDADES'!$C$10:$D$109,2,FALSE),"")</f>
        <v/>
      </c>
      <c r="BA59" s="12" t="n">
        <v>21.2800000000002</v>
      </c>
      <c r="BB59" s="12">
        <f>IFERROR(VLOOKUP(BA59,'CRUCE OPORTUNIDADES'!$C$10:$D$109,2,FALSE),"")</f>
        <v/>
      </c>
      <c r="BC59" s="12" t="n">
        <v>22.2800000000002</v>
      </c>
      <c r="BD59" s="12">
        <f>IFERROR(VLOOKUP(BC59,'CRUCE OPORTUNIDADES'!$C$10:$D$109,2,FALSE),"")</f>
        <v/>
      </c>
      <c r="BE59" s="12" t="n">
        <v>23.2800000000002</v>
      </c>
      <c r="BF59" s="12">
        <f>IFERROR(VLOOKUP(BE59,'CRUCE OPORTUNIDADES'!$C$10:$D$109,2,FALSE),"")</f>
        <v/>
      </c>
      <c r="BG59" s="12" t="n">
        <v>24.2800000000002</v>
      </c>
      <c r="BH59" s="12">
        <f>IFERROR(VLOOKUP(BG59,'CRUCE OPORTUNIDADES'!$C$10:$D$109,2,FALSE),"")</f>
        <v/>
      </c>
      <c r="BI59" s="12" t="n">
        <v>25.2800000000002</v>
      </c>
      <c r="BJ59" s="12">
        <f>IFERROR(VLOOKUP(BI59,'CRUCE OPORTUNIDADES'!$C$10:$D$109,2,FALSE),"")</f>
        <v/>
      </c>
    </row>
    <row r="60">
      <c r="N60" s="12">
        <f>IF(N61&lt;&gt;""," -O","")</f>
        <v/>
      </c>
      <c r="P60" s="12">
        <f>IF(P61&lt;&gt;""," -O","")</f>
        <v/>
      </c>
      <c r="R60" s="12">
        <f>IF(R61&lt;&gt;""," -O","")</f>
        <v/>
      </c>
      <c r="T60" s="12">
        <f>IF(T61&lt;&gt;""," -O","")</f>
        <v/>
      </c>
      <c r="V60" s="12">
        <f>IF(V61&lt;&gt;""," -O","")</f>
        <v/>
      </c>
      <c r="X60" s="12">
        <f>IF(X61&lt;&gt;""," -O","")</f>
        <v/>
      </c>
      <c r="Z60" s="12">
        <f>IF(Z61&lt;&gt;""," -O","")</f>
        <v/>
      </c>
      <c r="AB60" s="12">
        <f>IF(AB61&lt;&gt;""," -O","")</f>
        <v/>
      </c>
      <c r="AD60" s="12">
        <f>IF(AD61&lt;&gt;""," -O","")</f>
        <v/>
      </c>
      <c r="AF60" s="12">
        <f>IF(AF61&lt;&gt;""," -O","")</f>
        <v/>
      </c>
      <c r="AH60" s="12">
        <f>IF(AH61&lt;&gt;""," -O","")</f>
        <v/>
      </c>
      <c r="AJ60" s="12">
        <f>IF(AJ61&lt;&gt;""," -O","")</f>
        <v/>
      </c>
      <c r="AL60" s="12">
        <f>IF(AL61&lt;&gt;""," -O","")</f>
        <v/>
      </c>
      <c r="AN60" s="12">
        <f>IF(AN61&lt;&gt;""," -O","")</f>
        <v/>
      </c>
      <c r="AP60" s="12">
        <f>IF(AP61&lt;&gt;""," -O","")</f>
        <v/>
      </c>
      <c r="AR60" s="12">
        <f>IF(AR61&lt;&gt;""," -O","")</f>
        <v/>
      </c>
      <c r="AT60" s="12">
        <f>IF(AT61&lt;&gt;""," -O","")</f>
        <v/>
      </c>
      <c r="AV60" s="12">
        <f>IF(AV61&lt;&gt;""," -O","")</f>
        <v/>
      </c>
      <c r="AX60" s="12">
        <f>IF(AX61&lt;&gt;""," -O","")</f>
        <v/>
      </c>
      <c r="AZ60" s="12">
        <f>IF(AZ61&lt;&gt;""," -O","")</f>
        <v/>
      </c>
      <c r="BB60" s="12">
        <f>IF(BB61&lt;&gt;""," -O","")</f>
        <v/>
      </c>
      <c r="BD60" s="12">
        <f>IF(BD61&lt;&gt;""," -O","")</f>
        <v/>
      </c>
      <c r="BF60" s="12">
        <f>IF(BF61&lt;&gt;""," -O","")</f>
        <v/>
      </c>
      <c r="BH60" s="12">
        <f>IF(BH61&lt;&gt;""," -O","")</f>
        <v/>
      </c>
      <c r="BJ60" s="12">
        <f>IF(BJ61&lt;&gt;""," -O","")</f>
        <v/>
      </c>
    </row>
    <row r="61">
      <c r="M61" s="12" t="n">
        <v>1.29</v>
      </c>
      <c r="N61" s="12">
        <f>IFERROR(VLOOKUP(M61,'CRUCE OPORTUNIDADES'!$C$10:$D$109,2,FALSE),"")</f>
        <v/>
      </c>
      <c r="O61" s="12" t="n">
        <v>2.29000000000001</v>
      </c>
      <c r="P61" s="12">
        <f>IFERROR(VLOOKUP(O61,'CRUCE OPORTUNIDADES'!$C$10:$D$109,2,FALSE),"")</f>
        <v/>
      </c>
      <c r="Q61" s="12" t="n">
        <v>3.29000000000002</v>
      </c>
      <c r="R61" s="12">
        <f>IFERROR(VLOOKUP(Q61,'CRUCE OPORTUNIDADES'!$C$10:$D$109,2,FALSE),"")</f>
        <v/>
      </c>
      <c r="S61" s="12" t="n">
        <v>4.29000000000003</v>
      </c>
      <c r="T61" s="12">
        <f>IFERROR(VLOOKUP(S61,'CRUCE OPORTUNIDADES'!$C$10:$D$109,2,FALSE),"")</f>
        <v/>
      </c>
      <c r="U61" s="12" t="n">
        <v>5.29000000000004</v>
      </c>
      <c r="V61" s="12">
        <f>IFERROR(VLOOKUP(U61,'CRUCE OPORTUNIDADES'!$C$10:$D$109,2,FALSE),"")</f>
        <v/>
      </c>
      <c r="W61" s="12" t="n">
        <v>6.29000000000005</v>
      </c>
      <c r="X61" s="12">
        <f>IFERROR(VLOOKUP(W61,'CRUCE OPORTUNIDADES'!$C$10:$D$109,2,FALSE),"")</f>
        <v/>
      </c>
      <c r="Y61" s="12" t="n">
        <v>7.29000000000006</v>
      </c>
      <c r="Z61" s="12">
        <f>IFERROR(VLOOKUP(Y61,'CRUCE OPORTUNIDADES'!$C$10:$D$109,2,FALSE),"")</f>
        <v/>
      </c>
      <c r="AA61" s="12" t="n">
        <v>8.29000000000007</v>
      </c>
      <c r="AB61" s="12">
        <f>IFERROR(VLOOKUP(AA61,'CRUCE OPORTUNIDADES'!$C$10:$D$109,2,FALSE),"")</f>
        <v/>
      </c>
      <c r="AC61" s="12" t="n">
        <v>9.290000000000081</v>
      </c>
      <c r="AD61" s="12">
        <f>IFERROR(VLOOKUP(AC61,'CRUCE OPORTUNIDADES'!$C$10:$D$109,2,FALSE),"")</f>
        <v/>
      </c>
      <c r="AE61" s="12" t="n">
        <v>10.2900000000001</v>
      </c>
      <c r="AF61" s="12">
        <f>IFERROR(VLOOKUP(AE61,'CRUCE OPORTUNIDADES'!$C$10:$D$109,2,FALSE),"")</f>
        <v/>
      </c>
      <c r="AG61" s="12" t="n">
        <v>11.2900000000001</v>
      </c>
      <c r="AH61" s="12">
        <f>IFERROR(VLOOKUP(AG61,'CRUCE OPORTUNIDADES'!$C$10:$D$109,2,FALSE),"")</f>
        <v/>
      </c>
      <c r="AI61" s="12" t="n">
        <v>12.2900000000001</v>
      </c>
      <c r="AJ61" s="12">
        <f>IFERROR(VLOOKUP(AI61,'CRUCE OPORTUNIDADES'!$C$10:$D$109,2,FALSE),"")</f>
        <v/>
      </c>
      <c r="AK61" s="12" t="n">
        <v>13.2900000000001</v>
      </c>
      <c r="AL61" s="12">
        <f>IFERROR(VLOOKUP(AK61,'CRUCE OPORTUNIDADES'!$C$10:$D$109,2,FALSE),"")</f>
        <v/>
      </c>
      <c r="AM61" s="12" t="n">
        <v>14.2900000000001</v>
      </c>
      <c r="AN61" s="12">
        <f>IFERROR(VLOOKUP(AM61,'CRUCE OPORTUNIDADES'!$C$10:$D$109,2,FALSE),"")</f>
        <v/>
      </c>
      <c r="AO61" s="12" t="n">
        <v>15.2900000000001</v>
      </c>
      <c r="AP61" s="12">
        <f>IFERROR(VLOOKUP(AO61,'CRUCE OPORTUNIDADES'!$C$10:$D$109,2,FALSE),"")</f>
        <v/>
      </c>
      <c r="AQ61" s="12" t="n">
        <v>16.2900000000001</v>
      </c>
      <c r="AR61" s="12">
        <f>IFERROR(VLOOKUP(AQ61,'CRUCE OPORTUNIDADES'!$C$10:$D$109,2,FALSE),"")</f>
        <v/>
      </c>
      <c r="AS61" s="12" t="n">
        <v>17.2900000000002</v>
      </c>
      <c r="AT61" s="12">
        <f>IFERROR(VLOOKUP(AS61,'CRUCE OPORTUNIDADES'!$C$10:$D$109,2,FALSE),"")</f>
        <v/>
      </c>
      <c r="AU61" s="12" t="n">
        <v>18.2900000000002</v>
      </c>
      <c r="AV61" s="12">
        <f>IFERROR(VLOOKUP(AU61,'CRUCE OPORTUNIDADES'!$C$10:$D$109,2,FALSE),"")</f>
        <v/>
      </c>
      <c r="AW61" s="12" t="n">
        <v>19.2900000000002</v>
      </c>
      <c r="AX61" s="12">
        <f>IFERROR(VLOOKUP(AW61,'CRUCE OPORTUNIDADES'!$C$10:$D$109,2,FALSE),"")</f>
        <v/>
      </c>
      <c r="AY61" s="12" t="n">
        <v>20.2900000000002</v>
      </c>
      <c r="AZ61" s="12">
        <f>IFERROR(VLOOKUP(AY61,'CRUCE OPORTUNIDADES'!$C$10:$D$109,2,FALSE),"")</f>
        <v/>
      </c>
      <c r="BA61" s="12" t="n">
        <v>21.2900000000002</v>
      </c>
      <c r="BB61" s="12">
        <f>IFERROR(VLOOKUP(BA61,'CRUCE OPORTUNIDADES'!$C$10:$D$109,2,FALSE),"")</f>
        <v/>
      </c>
      <c r="BC61" s="12" t="n">
        <v>22.2900000000002</v>
      </c>
      <c r="BD61" s="12">
        <f>IFERROR(VLOOKUP(BC61,'CRUCE OPORTUNIDADES'!$C$10:$D$109,2,FALSE),"")</f>
        <v/>
      </c>
      <c r="BE61" s="12" t="n">
        <v>23.2900000000002</v>
      </c>
      <c r="BF61" s="12">
        <f>IFERROR(VLOOKUP(BE61,'CRUCE OPORTUNIDADES'!$C$10:$D$109,2,FALSE),"")</f>
        <v/>
      </c>
      <c r="BG61" s="12" t="n">
        <v>24.2900000000002</v>
      </c>
      <c r="BH61" s="12">
        <f>IFERROR(VLOOKUP(BG61,'CRUCE OPORTUNIDADES'!$C$10:$D$109,2,FALSE),"")</f>
        <v/>
      </c>
      <c r="BI61" s="12" t="n">
        <v>25.2900000000002</v>
      </c>
      <c r="BJ61" s="12">
        <f>IFERROR(VLOOKUP(BI61,'CRUCE OPORTUNIDADES'!$C$10:$D$109,2,FALSE),"")</f>
        <v/>
      </c>
    </row>
    <row r="62">
      <c r="N62" s="12">
        <f>IF(N63&lt;&gt;""," -O","")</f>
        <v/>
      </c>
      <c r="P62" s="12">
        <f>IF(P63&lt;&gt;""," -O","")</f>
        <v/>
      </c>
      <c r="R62" s="12">
        <f>IF(R63&lt;&gt;""," -O","")</f>
        <v/>
      </c>
      <c r="T62" s="12">
        <f>IF(T63&lt;&gt;""," -O","")</f>
        <v/>
      </c>
      <c r="V62" s="12">
        <f>IF(V63&lt;&gt;""," -O","")</f>
        <v/>
      </c>
      <c r="X62" s="12">
        <f>IF(X63&lt;&gt;""," -O","")</f>
        <v/>
      </c>
      <c r="Z62" s="12">
        <f>IF(Z63&lt;&gt;""," -O","")</f>
        <v/>
      </c>
      <c r="AB62" s="12">
        <f>IF(AB63&lt;&gt;""," -O","")</f>
        <v/>
      </c>
      <c r="AD62" s="12">
        <f>IF(AD63&lt;&gt;""," -O","")</f>
        <v/>
      </c>
      <c r="AF62" s="12">
        <f>IF(AF63&lt;&gt;""," -O","")</f>
        <v/>
      </c>
      <c r="AH62" s="12">
        <f>IF(AH63&lt;&gt;""," -O","")</f>
        <v/>
      </c>
      <c r="AJ62" s="12">
        <f>IF(AJ63&lt;&gt;""," -O","")</f>
        <v/>
      </c>
      <c r="AL62" s="12">
        <f>IF(AL63&lt;&gt;""," -O","")</f>
        <v/>
      </c>
      <c r="AN62" s="12">
        <f>IF(AN63&lt;&gt;""," -O","")</f>
        <v/>
      </c>
      <c r="AP62" s="12">
        <f>IF(AP63&lt;&gt;""," -O","")</f>
        <v/>
      </c>
      <c r="AR62" s="12">
        <f>IF(AR63&lt;&gt;""," -O","")</f>
        <v/>
      </c>
      <c r="AT62" s="12">
        <f>IF(AT63&lt;&gt;""," -O","")</f>
        <v/>
      </c>
      <c r="AV62" s="12">
        <f>IF(AV63&lt;&gt;""," -O","")</f>
        <v/>
      </c>
      <c r="AX62" s="12">
        <f>IF(AX63&lt;&gt;""," -O","")</f>
        <v/>
      </c>
      <c r="AZ62" s="12">
        <f>IF(AZ63&lt;&gt;""," -O","")</f>
        <v/>
      </c>
      <c r="BB62" s="12">
        <f>IF(BB63&lt;&gt;""," -O","")</f>
        <v/>
      </c>
      <c r="BD62" s="12">
        <f>IF(BD63&lt;&gt;""," -O","")</f>
        <v/>
      </c>
      <c r="BF62" s="12">
        <f>IF(BF63&lt;&gt;""," -O","")</f>
        <v/>
      </c>
      <c r="BH62" s="12">
        <f>IF(BH63&lt;&gt;""," -O","")</f>
        <v/>
      </c>
      <c r="BJ62" s="12">
        <f>IF(BJ63&lt;&gt;""," -O","")</f>
        <v/>
      </c>
    </row>
    <row r="63">
      <c r="M63" s="12" t="n">
        <v>1.3</v>
      </c>
      <c r="N63" s="12">
        <f>IFERROR(VLOOKUP(M63,'CRUCE OPORTUNIDADES'!$C$10:$D$109,2,FALSE),"")</f>
        <v/>
      </c>
      <c r="O63" s="12" t="n">
        <v>2.30000000000001</v>
      </c>
      <c r="P63" s="12">
        <f>IFERROR(VLOOKUP(O63,'CRUCE OPORTUNIDADES'!$C$10:$D$109,2,FALSE),"")</f>
        <v/>
      </c>
      <c r="Q63" s="12" t="n">
        <v>3.30000000000002</v>
      </c>
      <c r="R63" s="12">
        <f>IFERROR(VLOOKUP(Q63,'CRUCE OPORTUNIDADES'!$C$10:$D$109,2,FALSE),"")</f>
        <v/>
      </c>
      <c r="S63" s="12" t="n">
        <v>4.30000000000003</v>
      </c>
      <c r="T63" s="12">
        <f>IFERROR(VLOOKUP(S63,'CRUCE OPORTUNIDADES'!$C$10:$D$109,2,FALSE),"")</f>
        <v/>
      </c>
      <c r="U63" s="12" t="n">
        <v>5.30000000000004</v>
      </c>
      <c r="V63" s="12">
        <f>IFERROR(VLOOKUP(U63,'CRUCE OPORTUNIDADES'!$C$10:$D$109,2,FALSE),"")</f>
        <v/>
      </c>
      <c r="W63" s="12" t="n">
        <v>6.30000000000005</v>
      </c>
      <c r="X63" s="12">
        <f>IFERROR(VLOOKUP(W63,'CRUCE OPORTUNIDADES'!$C$10:$D$109,2,FALSE),"")</f>
        <v/>
      </c>
      <c r="Y63" s="12" t="n">
        <v>7.30000000000006</v>
      </c>
      <c r="Z63" s="12">
        <f>IFERROR(VLOOKUP(Y63,'CRUCE OPORTUNIDADES'!$C$10:$D$109,2,FALSE),"")</f>
        <v/>
      </c>
      <c r="AA63" s="12" t="n">
        <v>8.30000000000007</v>
      </c>
      <c r="AB63" s="12">
        <f>IFERROR(VLOOKUP(AA63,'CRUCE OPORTUNIDADES'!$C$10:$D$109,2,FALSE),"")</f>
        <v/>
      </c>
      <c r="AC63" s="12" t="n">
        <v>9.300000000000081</v>
      </c>
      <c r="AD63" s="12">
        <f>IFERROR(VLOOKUP(AC63,'CRUCE OPORTUNIDADES'!$C$10:$D$109,2,FALSE),"")</f>
        <v/>
      </c>
      <c r="AE63" s="12" t="n">
        <v>10.3000000000001</v>
      </c>
      <c r="AF63" s="12">
        <f>IFERROR(VLOOKUP(AE63,'CRUCE OPORTUNIDADES'!$C$10:$D$109,2,FALSE),"")</f>
        <v/>
      </c>
      <c r="AG63" s="12" t="n">
        <v>11.3000000000001</v>
      </c>
      <c r="AH63" s="12">
        <f>IFERROR(VLOOKUP(AG63,'CRUCE OPORTUNIDADES'!$C$10:$D$109,2,FALSE),"")</f>
        <v/>
      </c>
      <c r="AI63" s="12" t="n">
        <v>12.3000000000001</v>
      </c>
      <c r="AJ63" s="12">
        <f>IFERROR(VLOOKUP(AI63,'CRUCE OPORTUNIDADES'!$C$10:$D$109,2,FALSE),"")</f>
        <v/>
      </c>
      <c r="AK63" s="12" t="n">
        <v>13.3000000000001</v>
      </c>
      <c r="AL63" s="12">
        <f>IFERROR(VLOOKUP(AK63,'CRUCE OPORTUNIDADES'!$C$10:$D$109,2,FALSE),"")</f>
        <v/>
      </c>
      <c r="AM63" s="12" t="n">
        <v>14.3000000000001</v>
      </c>
      <c r="AN63" s="12">
        <f>IFERROR(VLOOKUP(AM63,'CRUCE OPORTUNIDADES'!$C$10:$D$109,2,FALSE),"")</f>
        <v/>
      </c>
      <c r="AO63" s="12" t="n">
        <v>15.3000000000001</v>
      </c>
      <c r="AP63" s="12">
        <f>IFERROR(VLOOKUP(AO63,'CRUCE OPORTUNIDADES'!$C$10:$D$109,2,FALSE),"")</f>
        <v/>
      </c>
      <c r="AQ63" s="12" t="n">
        <v>16.3000000000001</v>
      </c>
      <c r="AR63" s="12">
        <f>IFERROR(VLOOKUP(AQ63,'CRUCE OPORTUNIDADES'!$C$10:$D$109,2,FALSE),"")</f>
        <v/>
      </c>
      <c r="AS63" s="12" t="n">
        <v>17.3000000000002</v>
      </c>
      <c r="AT63" s="12">
        <f>IFERROR(VLOOKUP(AS63,'CRUCE OPORTUNIDADES'!$C$10:$D$109,2,FALSE),"")</f>
        <v/>
      </c>
      <c r="AU63" s="12" t="n">
        <v>18.3000000000002</v>
      </c>
      <c r="AV63" s="12">
        <f>IFERROR(VLOOKUP(AU63,'CRUCE OPORTUNIDADES'!$C$10:$D$109,2,FALSE),"")</f>
        <v/>
      </c>
      <c r="AW63" s="12" t="n">
        <v>19.3000000000002</v>
      </c>
      <c r="AX63" s="12">
        <f>IFERROR(VLOOKUP(AW63,'CRUCE OPORTUNIDADES'!$C$10:$D$109,2,FALSE),"")</f>
        <v/>
      </c>
      <c r="AY63" s="12" t="n">
        <v>20.3000000000002</v>
      </c>
      <c r="AZ63" s="12">
        <f>IFERROR(VLOOKUP(AY63,'CRUCE OPORTUNIDADES'!$C$10:$D$109,2,FALSE),"")</f>
        <v/>
      </c>
      <c r="BA63" s="12" t="n">
        <v>21.3000000000002</v>
      </c>
      <c r="BB63" s="12">
        <f>IFERROR(VLOOKUP(BA63,'CRUCE OPORTUNIDADES'!$C$10:$D$109,2,FALSE),"")</f>
        <v/>
      </c>
      <c r="BC63" s="12" t="n">
        <v>22.3000000000002</v>
      </c>
      <c r="BD63" s="12">
        <f>IFERROR(VLOOKUP(BC63,'CRUCE OPORTUNIDADES'!$C$10:$D$109,2,FALSE),"")</f>
        <v/>
      </c>
      <c r="BE63" s="12" t="n">
        <v>23.3000000000002</v>
      </c>
      <c r="BF63" s="12">
        <f>IFERROR(VLOOKUP(BE63,'CRUCE OPORTUNIDADES'!$C$10:$D$109,2,FALSE),"")</f>
        <v/>
      </c>
      <c r="BG63" s="12" t="n">
        <v>24.3000000000002</v>
      </c>
      <c r="BH63" s="12">
        <f>IFERROR(VLOOKUP(BG63,'CRUCE OPORTUNIDADES'!$C$10:$D$109,2,FALSE),"")</f>
        <v/>
      </c>
      <c r="BI63" s="12" t="n">
        <v>25.3000000000002</v>
      </c>
      <c r="BJ63" s="12">
        <f>IFERROR(VLOOKUP(BI63,'CRUCE OPORTUNIDADES'!$C$10:$D$109,2,FALSE),"")</f>
        <v/>
      </c>
    </row>
    <row r="64">
      <c r="N64" s="12">
        <f>IF(N65&lt;&gt;""," -O","")</f>
        <v/>
      </c>
      <c r="P64" s="12">
        <f>IF(P65&lt;&gt;""," -O","")</f>
        <v/>
      </c>
      <c r="R64" s="12">
        <f>IF(R65&lt;&gt;""," -O","")</f>
        <v/>
      </c>
      <c r="T64" s="12">
        <f>IF(T65&lt;&gt;""," -O","")</f>
        <v/>
      </c>
      <c r="V64" s="12">
        <f>IF(V65&lt;&gt;""," -O","")</f>
        <v/>
      </c>
      <c r="X64" s="12">
        <f>IF(X65&lt;&gt;""," -O","")</f>
        <v/>
      </c>
      <c r="Z64" s="12">
        <f>IF(Z65&lt;&gt;""," -O","")</f>
        <v/>
      </c>
      <c r="AB64" s="12">
        <f>IF(AB65&lt;&gt;""," -O","")</f>
        <v/>
      </c>
      <c r="AD64" s="12">
        <f>IF(AD65&lt;&gt;""," -O","")</f>
        <v/>
      </c>
      <c r="AF64" s="12">
        <f>IF(AF65&lt;&gt;""," -O","")</f>
        <v/>
      </c>
      <c r="AH64" s="12">
        <f>IF(AH65&lt;&gt;""," -O","")</f>
        <v/>
      </c>
      <c r="AJ64" s="12">
        <f>IF(AJ65&lt;&gt;""," -O","")</f>
        <v/>
      </c>
      <c r="AL64" s="12">
        <f>IF(AL65&lt;&gt;""," -O","")</f>
        <v/>
      </c>
      <c r="AN64" s="12">
        <f>IF(AN65&lt;&gt;""," -O","")</f>
        <v/>
      </c>
      <c r="AP64" s="12">
        <f>IF(AP65&lt;&gt;""," -O","")</f>
        <v/>
      </c>
      <c r="AR64" s="12">
        <f>IF(AR65&lt;&gt;""," -O","")</f>
        <v/>
      </c>
      <c r="AT64" s="12">
        <f>IF(AT65&lt;&gt;""," -O","")</f>
        <v/>
      </c>
      <c r="AV64" s="12">
        <f>IF(AV65&lt;&gt;""," -O","")</f>
        <v/>
      </c>
      <c r="AX64" s="12">
        <f>IF(AX65&lt;&gt;""," -O","")</f>
        <v/>
      </c>
      <c r="AZ64" s="12">
        <f>IF(AZ65&lt;&gt;""," -O","")</f>
        <v/>
      </c>
      <c r="BB64" s="12">
        <f>IF(BB65&lt;&gt;""," -O","")</f>
        <v/>
      </c>
      <c r="BD64" s="12">
        <f>IF(BD65&lt;&gt;""," -O","")</f>
        <v/>
      </c>
      <c r="BF64" s="12">
        <f>IF(BF65&lt;&gt;""," -O","")</f>
        <v/>
      </c>
      <c r="BH64" s="12">
        <f>IF(BH65&lt;&gt;""," -O","")</f>
        <v/>
      </c>
      <c r="BJ64" s="12">
        <f>IF(BJ65&lt;&gt;""," -O","")</f>
        <v/>
      </c>
    </row>
    <row r="65">
      <c r="M65" s="12" t="n">
        <v>1.31</v>
      </c>
      <c r="N65" s="12">
        <f>IFERROR(VLOOKUP(M65,'CRUCE OPORTUNIDADES'!$C$10:$D$109,2,FALSE),"")</f>
        <v/>
      </c>
      <c r="O65" s="12" t="n">
        <v>2.31000000000001</v>
      </c>
      <c r="P65" s="12">
        <f>IFERROR(VLOOKUP(O65,'CRUCE OPORTUNIDADES'!$C$10:$D$109,2,FALSE),"")</f>
        <v/>
      </c>
      <c r="Q65" s="12" t="n">
        <v>3.31000000000002</v>
      </c>
      <c r="R65" s="12">
        <f>IFERROR(VLOOKUP(Q65,'CRUCE OPORTUNIDADES'!$C$10:$D$109,2,FALSE),"")</f>
        <v/>
      </c>
      <c r="S65" s="12" t="n">
        <v>4.31000000000003</v>
      </c>
      <c r="T65" s="12">
        <f>IFERROR(VLOOKUP(S65,'CRUCE OPORTUNIDADES'!$C$10:$D$109,2,FALSE),"")</f>
        <v/>
      </c>
      <c r="U65" s="12" t="n">
        <v>5.31000000000004</v>
      </c>
      <c r="V65" s="12">
        <f>IFERROR(VLOOKUP(U65,'CRUCE OPORTUNIDADES'!$C$10:$D$109,2,FALSE),"")</f>
        <v/>
      </c>
      <c r="W65" s="12" t="n">
        <v>6.31000000000005</v>
      </c>
      <c r="X65" s="12">
        <f>IFERROR(VLOOKUP(W65,'CRUCE OPORTUNIDADES'!$C$10:$D$109,2,FALSE),"")</f>
        <v/>
      </c>
      <c r="Y65" s="12" t="n">
        <v>7.31000000000006</v>
      </c>
      <c r="Z65" s="12">
        <f>IFERROR(VLOOKUP(Y65,'CRUCE OPORTUNIDADES'!$C$10:$D$109,2,FALSE),"")</f>
        <v/>
      </c>
      <c r="AA65" s="12" t="n">
        <v>8.31000000000007</v>
      </c>
      <c r="AB65" s="12">
        <f>IFERROR(VLOOKUP(AA65,'CRUCE OPORTUNIDADES'!$C$10:$D$109,2,FALSE),"")</f>
        <v/>
      </c>
      <c r="AC65" s="12" t="n">
        <v>9.31000000000008</v>
      </c>
      <c r="AD65" s="12">
        <f>IFERROR(VLOOKUP(AC65,'CRUCE OPORTUNIDADES'!$C$10:$D$109,2,FALSE),"")</f>
        <v/>
      </c>
      <c r="AE65" s="12" t="n">
        <v>10.3100000000001</v>
      </c>
      <c r="AF65" s="12">
        <f>IFERROR(VLOOKUP(AE65,'CRUCE OPORTUNIDADES'!$C$10:$D$109,2,FALSE),"")</f>
        <v/>
      </c>
      <c r="AG65" s="12" t="n">
        <v>11.3100000000001</v>
      </c>
      <c r="AH65" s="12">
        <f>IFERROR(VLOOKUP(AG65,'CRUCE OPORTUNIDADES'!$C$10:$D$109,2,FALSE),"")</f>
        <v/>
      </c>
      <c r="AI65" s="12" t="n">
        <v>12.3100000000001</v>
      </c>
      <c r="AJ65" s="12">
        <f>IFERROR(VLOOKUP(AI65,'CRUCE OPORTUNIDADES'!$C$10:$D$109,2,FALSE),"")</f>
        <v/>
      </c>
      <c r="AK65" s="12" t="n">
        <v>13.3100000000001</v>
      </c>
      <c r="AL65" s="12">
        <f>IFERROR(VLOOKUP(AK65,'CRUCE OPORTUNIDADES'!$C$10:$D$109,2,FALSE),"")</f>
        <v/>
      </c>
      <c r="AM65" s="12" t="n">
        <v>14.3100000000001</v>
      </c>
      <c r="AN65" s="12">
        <f>IFERROR(VLOOKUP(AM65,'CRUCE OPORTUNIDADES'!$C$10:$D$109,2,FALSE),"")</f>
        <v/>
      </c>
      <c r="AO65" s="12" t="n">
        <v>15.3100000000001</v>
      </c>
      <c r="AP65" s="12">
        <f>IFERROR(VLOOKUP(AO65,'CRUCE OPORTUNIDADES'!$C$10:$D$109,2,FALSE),"")</f>
        <v/>
      </c>
      <c r="AQ65" s="12" t="n">
        <v>16.3100000000001</v>
      </c>
      <c r="AR65" s="12">
        <f>IFERROR(VLOOKUP(AQ65,'CRUCE OPORTUNIDADES'!$C$10:$D$109,2,FALSE),"")</f>
        <v/>
      </c>
      <c r="AS65" s="12" t="n">
        <v>17.3100000000002</v>
      </c>
      <c r="AT65" s="12">
        <f>IFERROR(VLOOKUP(AS65,'CRUCE OPORTUNIDADES'!$C$10:$D$109,2,FALSE),"")</f>
        <v/>
      </c>
      <c r="AU65" s="12" t="n">
        <v>18.3100000000002</v>
      </c>
      <c r="AV65" s="12">
        <f>IFERROR(VLOOKUP(AU65,'CRUCE OPORTUNIDADES'!$C$10:$D$109,2,FALSE),"")</f>
        <v/>
      </c>
      <c r="AW65" s="12" t="n">
        <v>19.3100000000002</v>
      </c>
      <c r="AX65" s="12">
        <f>IFERROR(VLOOKUP(AW65,'CRUCE OPORTUNIDADES'!$C$10:$D$109,2,FALSE),"")</f>
        <v/>
      </c>
      <c r="AY65" s="12" t="n">
        <v>20.3100000000002</v>
      </c>
      <c r="AZ65" s="12">
        <f>IFERROR(VLOOKUP(AY65,'CRUCE OPORTUNIDADES'!$C$10:$D$109,2,FALSE),"")</f>
        <v/>
      </c>
      <c r="BA65" s="12" t="n">
        <v>21.3100000000002</v>
      </c>
      <c r="BB65" s="12">
        <f>IFERROR(VLOOKUP(BA65,'CRUCE OPORTUNIDADES'!$C$10:$D$109,2,FALSE),"")</f>
        <v/>
      </c>
      <c r="BC65" s="12" t="n">
        <v>22.3100000000002</v>
      </c>
      <c r="BD65" s="12">
        <f>IFERROR(VLOOKUP(BC65,'CRUCE OPORTUNIDADES'!$C$10:$D$109,2,FALSE),"")</f>
        <v/>
      </c>
      <c r="BE65" s="12" t="n">
        <v>23.3100000000002</v>
      </c>
      <c r="BF65" s="12">
        <f>IFERROR(VLOOKUP(BE65,'CRUCE OPORTUNIDADES'!$C$10:$D$109,2,FALSE),"")</f>
        <v/>
      </c>
      <c r="BG65" s="12" t="n">
        <v>24.3100000000002</v>
      </c>
      <c r="BH65" s="12">
        <f>IFERROR(VLOOKUP(BG65,'CRUCE OPORTUNIDADES'!$C$10:$D$109,2,FALSE),"")</f>
        <v/>
      </c>
      <c r="BI65" s="12" t="n">
        <v>25.3100000000002</v>
      </c>
      <c r="BJ65" s="12">
        <f>IFERROR(VLOOKUP(BI65,'CRUCE OPORTUNIDADES'!$C$10:$D$109,2,FALSE),"")</f>
        <v/>
      </c>
    </row>
    <row r="66">
      <c r="N66" s="12">
        <f>IF(N67&lt;&gt;""," -O","")</f>
        <v/>
      </c>
      <c r="P66" s="12">
        <f>IF(P67&lt;&gt;""," -O","")</f>
        <v/>
      </c>
      <c r="R66" s="12">
        <f>IF(R67&lt;&gt;""," -O","")</f>
        <v/>
      </c>
      <c r="T66" s="12">
        <f>IF(T67&lt;&gt;""," -O","")</f>
        <v/>
      </c>
      <c r="V66" s="12">
        <f>IF(V67&lt;&gt;""," -O","")</f>
        <v/>
      </c>
      <c r="X66" s="12">
        <f>IF(X67&lt;&gt;""," -O","")</f>
        <v/>
      </c>
      <c r="Z66" s="12">
        <f>IF(Z67&lt;&gt;""," -O","")</f>
        <v/>
      </c>
      <c r="AB66" s="12">
        <f>IF(AB67&lt;&gt;""," -O","")</f>
        <v/>
      </c>
      <c r="AD66" s="12">
        <f>IF(AD67&lt;&gt;""," -O","")</f>
        <v/>
      </c>
      <c r="AF66" s="12">
        <f>IF(AF67&lt;&gt;""," -O","")</f>
        <v/>
      </c>
      <c r="AH66" s="12">
        <f>IF(AH67&lt;&gt;""," -O","")</f>
        <v/>
      </c>
      <c r="AJ66" s="12">
        <f>IF(AJ67&lt;&gt;""," -O","")</f>
        <v/>
      </c>
      <c r="AL66" s="12">
        <f>IF(AL67&lt;&gt;""," -O","")</f>
        <v/>
      </c>
      <c r="AN66" s="12">
        <f>IF(AN67&lt;&gt;""," -O","")</f>
        <v/>
      </c>
      <c r="AP66" s="12">
        <f>IF(AP67&lt;&gt;""," -O","")</f>
        <v/>
      </c>
      <c r="AR66" s="12">
        <f>IF(AR67&lt;&gt;""," -O","")</f>
        <v/>
      </c>
      <c r="AT66" s="12">
        <f>IF(AT67&lt;&gt;""," -O","")</f>
        <v/>
      </c>
      <c r="AV66" s="12">
        <f>IF(AV67&lt;&gt;""," -O","")</f>
        <v/>
      </c>
      <c r="AX66" s="12">
        <f>IF(AX67&lt;&gt;""," -O","")</f>
        <v/>
      </c>
      <c r="AZ66" s="12">
        <f>IF(AZ67&lt;&gt;""," -O","")</f>
        <v/>
      </c>
      <c r="BB66" s="12">
        <f>IF(BB67&lt;&gt;""," -O","")</f>
        <v/>
      </c>
      <c r="BD66" s="12">
        <f>IF(BD67&lt;&gt;""," -O","")</f>
        <v/>
      </c>
      <c r="BF66" s="12">
        <f>IF(BF67&lt;&gt;""," -O","")</f>
        <v/>
      </c>
      <c r="BH66" s="12">
        <f>IF(BH67&lt;&gt;""," -O","")</f>
        <v/>
      </c>
      <c r="BJ66" s="12">
        <f>IF(BJ67&lt;&gt;""," -O","")</f>
        <v/>
      </c>
    </row>
    <row r="67">
      <c r="M67" s="12" t="n">
        <v>1.32</v>
      </c>
      <c r="N67" s="12">
        <f>IFERROR(VLOOKUP(M67,'CRUCE OPORTUNIDADES'!$C$10:$D$109,2,FALSE),"")</f>
        <v/>
      </c>
      <c r="O67" s="12" t="n">
        <v>2.32000000000001</v>
      </c>
      <c r="P67" s="12">
        <f>IFERROR(VLOOKUP(O67,'CRUCE OPORTUNIDADES'!$C$10:$D$109,2,FALSE),"")</f>
        <v/>
      </c>
      <c r="Q67" s="12" t="n">
        <v>3.32000000000002</v>
      </c>
      <c r="R67" s="12">
        <f>IFERROR(VLOOKUP(Q67,'CRUCE OPORTUNIDADES'!$C$10:$D$109,2,FALSE),"")</f>
        <v/>
      </c>
      <c r="S67" s="12" t="n">
        <v>4.32000000000003</v>
      </c>
      <c r="T67" s="12">
        <f>IFERROR(VLOOKUP(S67,'CRUCE OPORTUNIDADES'!$C$10:$D$109,2,FALSE),"")</f>
        <v/>
      </c>
      <c r="U67" s="12" t="n">
        <v>5.32000000000004</v>
      </c>
      <c r="V67" s="12">
        <f>IFERROR(VLOOKUP(U67,'CRUCE OPORTUNIDADES'!$C$10:$D$109,2,FALSE),"")</f>
        <v/>
      </c>
      <c r="W67" s="12" t="n">
        <v>6.32000000000005</v>
      </c>
      <c r="X67" s="12">
        <f>IFERROR(VLOOKUP(W67,'CRUCE OPORTUNIDADES'!$C$10:$D$109,2,FALSE),"")</f>
        <v/>
      </c>
      <c r="Y67" s="12" t="n">
        <v>7.32000000000006</v>
      </c>
      <c r="Z67" s="12">
        <f>IFERROR(VLOOKUP(Y67,'CRUCE OPORTUNIDADES'!$C$10:$D$109,2,FALSE),"")</f>
        <v/>
      </c>
      <c r="AA67" s="12" t="n">
        <v>8.32000000000007</v>
      </c>
      <c r="AB67" s="12">
        <f>IFERROR(VLOOKUP(AA67,'CRUCE OPORTUNIDADES'!$C$10:$D$109,2,FALSE),"")</f>
        <v/>
      </c>
      <c r="AC67" s="12" t="n">
        <v>9.32000000000008</v>
      </c>
      <c r="AD67" s="12">
        <f>IFERROR(VLOOKUP(AC67,'CRUCE OPORTUNIDADES'!$C$10:$D$109,2,FALSE),"")</f>
        <v/>
      </c>
      <c r="AE67" s="12" t="n">
        <v>10.3200000000001</v>
      </c>
      <c r="AF67" s="12">
        <f>IFERROR(VLOOKUP(AE67,'CRUCE OPORTUNIDADES'!$C$10:$D$109,2,FALSE),"")</f>
        <v/>
      </c>
      <c r="AG67" s="12" t="n">
        <v>11.3200000000001</v>
      </c>
      <c r="AH67" s="12">
        <f>IFERROR(VLOOKUP(AG67,'CRUCE OPORTUNIDADES'!$C$10:$D$109,2,FALSE),"")</f>
        <v/>
      </c>
      <c r="AI67" s="12" t="n">
        <v>12.3200000000001</v>
      </c>
      <c r="AJ67" s="12">
        <f>IFERROR(VLOOKUP(AI67,'CRUCE OPORTUNIDADES'!$C$10:$D$109,2,FALSE),"")</f>
        <v/>
      </c>
      <c r="AK67" s="12" t="n">
        <v>13.3200000000001</v>
      </c>
      <c r="AL67" s="12">
        <f>IFERROR(VLOOKUP(AK67,'CRUCE OPORTUNIDADES'!$C$10:$D$109,2,FALSE),"")</f>
        <v/>
      </c>
      <c r="AM67" s="12" t="n">
        <v>14.3200000000001</v>
      </c>
      <c r="AN67" s="12">
        <f>IFERROR(VLOOKUP(AM67,'CRUCE OPORTUNIDADES'!$C$10:$D$109,2,FALSE),"")</f>
        <v/>
      </c>
      <c r="AO67" s="12" t="n">
        <v>15.3200000000001</v>
      </c>
      <c r="AP67" s="12">
        <f>IFERROR(VLOOKUP(AO67,'CRUCE OPORTUNIDADES'!$C$10:$D$109,2,FALSE),"")</f>
        <v/>
      </c>
      <c r="AQ67" s="12" t="n">
        <v>16.3200000000001</v>
      </c>
      <c r="AR67" s="12">
        <f>IFERROR(VLOOKUP(AQ67,'CRUCE OPORTUNIDADES'!$C$10:$D$109,2,FALSE),"")</f>
        <v/>
      </c>
      <c r="AS67" s="12" t="n">
        <v>17.3200000000002</v>
      </c>
      <c r="AT67" s="12">
        <f>IFERROR(VLOOKUP(AS67,'CRUCE OPORTUNIDADES'!$C$10:$D$109,2,FALSE),"")</f>
        <v/>
      </c>
      <c r="AU67" s="12" t="n">
        <v>18.3200000000002</v>
      </c>
      <c r="AV67" s="12">
        <f>IFERROR(VLOOKUP(AU67,'CRUCE OPORTUNIDADES'!$C$10:$D$109,2,FALSE),"")</f>
        <v/>
      </c>
      <c r="AW67" s="12" t="n">
        <v>19.3200000000002</v>
      </c>
      <c r="AX67" s="12">
        <f>IFERROR(VLOOKUP(AW67,'CRUCE OPORTUNIDADES'!$C$10:$D$109,2,FALSE),"")</f>
        <v/>
      </c>
      <c r="AY67" s="12" t="n">
        <v>20.3200000000002</v>
      </c>
      <c r="AZ67" s="12">
        <f>IFERROR(VLOOKUP(AY67,'CRUCE OPORTUNIDADES'!$C$10:$D$109,2,FALSE),"")</f>
        <v/>
      </c>
      <c r="BA67" s="12" t="n">
        <v>21.3200000000002</v>
      </c>
      <c r="BB67" s="12">
        <f>IFERROR(VLOOKUP(BA67,'CRUCE OPORTUNIDADES'!$C$10:$D$109,2,FALSE),"")</f>
        <v/>
      </c>
      <c r="BC67" s="12" t="n">
        <v>22.3200000000002</v>
      </c>
      <c r="BD67" s="12">
        <f>IFERROR(VLOOKUP(BC67,'CRUCE OPORTUNIDADES'!$C$10:$D$109,2,FALSE),"")</f>
        <v/>
      </c>
      <c r="BE67" s="12" t="n">
        <v>23.3200000000002</v>
      </c>
      <c r="BF67" s="12">
        <f>IFERROR(VLOOKUP(BE67,'CRUCE OPORTUNIDADES'!$C$10:$D$109,2,FALSE),"")</f>
        <v/>
      </c>
      <c r="BG67" s="12" t="n">
        <v>24.3200000000002</v>
      </c>
      <c r="BH67" s="12">
        <f>IFERROR(VLOOKUP(BG67,'CRUCE OPORTUNIDADES'!$C$10:$D$109,2,FALSE),"")</f>
        <v/>
      </c>
      <c r="BI67" s="12" t="n">
        <v>25.3200000000002</v>
      </c>
      <c r="BJ67" s="12">
        <f>IFERROR(VLOOKUP(BI67,'CRUCE OPORTUNIDADES'!$C$10:$D$109,2,FALSE),"")</f>
        <v/>
      </c>
    </row>
    <row r="68">
      <c r="N68" s="12">
        <f>IF(N69&lt;&gt;""," -O","")</f>
        <v/>
      </c>
      <c r="P68" s="12">
        <f>IF(P69&lt;&gt;""," -O","")</f>
        <v/>
      </c>
      <c r="R68" s="12">
        <f>IF(R69&lt;&gt;""," -O","")</f>
        <v/>
      </c>
      <c r="T68" s="12">
        <f>IF(T69&lt;&gt;""," -O","")</f>
        <v/>
      </c>
      <c r="V68" s="12">
        <f>IF(V69&lt;&gt;""," -O","")</f>
        <v/>
      </c>
      <c r="X68" s="12">
        <f>IF(X69&lt;&gt;""," -O","")</f>
        <v/>
      </c>
      <c r="Z68" s="12">
        <f>IF(Z69&lt;&gt;""," -O","")</f>
        <v/>
      </c>
      <c r="AB68" s="12">
        <f>IF(AB69&lt;&gt;""," -O","")</f>
        <v/>
      </c>
      <c r="AD68" s="12">
        <f>IF(AD69&lt;&gt;""," -O","")</f>
        <v/>
      </c>
      <c r="AF68" s="12">
        <f>IF(AF69&lt;&gt;""," -O","")</f>
        <v/>
      </c>
      <c r="AH68" s="12">
        <f>IF(AH69&lt;&gt;""," -O","")</f>
        <v/>
      </c>
      <c r="AJ68" s="12">
        <f>IF(AJ69&lt;&gt;""," -O","")</f>
        <v/>
      </c>
      <c r="AL68" s="12">
        <f>IF(AL69&lt;&gt;""," -O","")</f>
        <v/>
      </c>
      <c r="AN68" s="12">
        <f>IF(AN69&lt;&gt;""," -O","")</f>
        <v/>
      </c>
      <c r="AP68" s="12">
        <f>IF(AP69&lt;&gt;""," -O","")</f>
        <v/>
      </c>
      <c r="AR68" s="12">
        <f>IF(AR69&lt;&gt;""," -O","")</f>
        <v/>
      </c>
      <c r="AT68" s="12">
        <f>IF(AT69&lt;&gt;""," -O","")</f>
        <v/>
      </c>
      <c r="AV68" s="12">
        <f>IF(AV69&lt;&gt;""," -O","")</f>
        <v/>
      </c>
      <c r="AX68" s="12">
        <f>IF(AX69&lt;&gt;""," -O","")</f>
        <v/>
      </c>
      <c r="AZ68" s="12">
        <f>IF(AZ69&lt;&gt;""," -O","")</f>
        <v/>
      </c>
      <c r="BB68" s="12">
        <f>IF(BB69&lt;&gt;""," -O","")</f>
        <v/>
      </c>
      <c r="BD68" s="12">
        <f>IF(BD69&lt;&gt;""," -O","")</f>
        <v/>
      </c>
      <c r="BF68" s="12">
        <f>IF(BF69&lt;&gt;""," -O","")</f>
        <v/>
      </c>
      <c r="BH68" s="12">
        <f>IF(BH69&lt;&gt;""," -O","")</f>
        <v/>
      </c>
      <c r="BJ68" s="12">
        <f>IF(BJ69&lt;&gt;""," -O","")</f>
        <v/>
      </c>
    </row>
    <row r="69">
      <c r="M69" s="12" t="n">
        <v>1.33</v>
      </c>
      <c r="N69" s="12">
        <f>IFERROR(VLOOKUP(M69,'CRUCE OPORTUNIDADES'!$C$10:$D$109,2,FALSE),"")</f>
        <v/>
      </c>
      <c r="O69" s="12" t="n">
        <v>2.33000000000001</v>
      </c>
      <c r="P69" s="12">
        <f>IFERROR(VLOOKUP(O69,'CRUCE OPORTUNIDADES'!$C$10:$D$109,2,FALSE),"")</f>
        <v/>
      </c>
      <c r="Q69" s="12" t="n">
        <v>3.33000000000002</v>
      </c>
      <c r="R69" s="12">
        <f>IFERROR(VLOOKUP(Q69,'CRUCE OPORTUNIDADES'!$C$10:$D$109,2,FALSE),"")</f>
        <v/>
      </c>
      <c r="S69" s="12" t="n">
        <v>4.33000000000003</v>
      </c>
      <c r="T69" s="12">
        <f>IFERROR(VLOOKUP(S69,'CRUCE OPORTUNIDADES'!$C$10:$D$109,2,FALSE),"")</f>
        <v/>
      </c>
      <c r="U69" s="12" t="n">
        <v>5.33000000000004</v>
      </c>
      <c r="V69" s="12">
        <f>IFERROR(VLOOKUP(U69,'CRUCE OPORTUNIDADES'!$C$10:$D$109,2,FALSE),"")</f>
        <v/>
      </c>
      <c r="W69" s="12" t="n">
        <v>6.33000000000005</v>
      </c>
      <c r="X69" s="12">
        <f>IFERROR(VLOOKUP(W69,'CRUCE OPORTUNIDADES'!$C$10:$D$109,2,FALSE),"")</f>
        <v/>
      </c>
      <c r="Y69" s="12" t="n">
        <v>7.33000000000006</v>
      </c>
      <c r="Z69" s="12">
        <f>IFERROR(VLOOKUP(Y69,'CRUCE OPORTUNIDADES'!$C$10:$D$109,2,FALSE),"")</f>
        <v/>
      </c>
      <c r="AA69" s="12" t="n">
        <v>8.330000000000069</v>
      </c>
      <c r="AB69" s="12">
        <f>IFERROR(VLOOKUP(AA69,'CRUCE OPORTUNIDADES'!$C$10:$D$109,2,FALSE),"")</f>
        <v/>
      </c>
      <c r="AC69" s="12" t="n">
        <v>9.33000000000008</v>
      </c>
      <c r="AD69" s="12">
        <f>IFERROR(VLOOKUP(AC69,'CRUCE OPORTUNIDADES'!$C$10:$D$109,2,FALSE),"")</f>
        <v/>
      </c>
      <c r="AE69" s="12" t="n">
        <v>10.3300000000001</v>
      </c>
      <c r="AF69" s="12">
        <f>IFERROR(VLOOKUP(AE69,'CRUCE OPORTUNIDADES'!$C$10:$D$109,2,FALSE),"")</f>
        <v/>
      </c>
      <c r="AG69" s="12" t="n">
        <v>11.3300000000001</v>
      </c>
      <c r="AH69" s="12">
        <f>IFERROR(VLOOKUP(AG69,'CRUCE OPORTUNIDADES'!$C$10:$D$109,2,FALSE),"")</f>
        <v/>
      </c>
      <c r="AI69" s="12" t="n">
        <v>12.3300000000001</v>
      </c>
      <c r="AJ69" s="12">
        <f>IFERROR(VLOOKUP(AI69,'CRUCE OPORTUNIDADES'!$C$10:$D$109,2,FALSE),"")</f>
        <v/>
      </c>
      <c r="AK69" s="12" t="n">
        <v>13.3300000000001</v>
      </c>
      <c r="AL69" s="12">
        <f>IFERROR(VLOOKUP(AK69,'CRUCE OPORTUNIDADES'!$C$10:$D$109,2,FALSE),"")</f>
        <v/>
      </c>
      <c r="AM69" s="12" t="n">
        <v>14.3300000000001</v>
      </c>
      <c r="AN69" s="12">
        <f>IFERROR(VLOOKUP(AM69,'CRUCE OPORTUNIDADES'!$C$10:$D$109,2,FALSE),"")</f>
        <v/>
      </c>
      <c r="AO69" s="12" t="n">
        <v>15.3300000000001</v>
      </c>
      <c r="AP69" s="12">
        <f>IFERROR(VLOOKUP(AO69,'CRUCE OPORTUNIDADES'!$C$10:$D$109,2,FALSE),"")</f>
        <v/>
      </c>
      <c r="AQ69" s="12" t="n">
        <v>16.3300000000001</v>
      </c>
      <c r="AR69" s="12">
        <f>IFERROR(VLOOKUP(AQ69,'CRUCE OPORTUNIDADES'!$C$10:$D$109,2,FALSE),"")</f>
        <v/>
      </c>
      <c r="AS69" s="12" t="n">
        <v>17.3300000000002</v>
      </c>
      <c r="AT69" s="12">
        <f>IFERROR(VLOOKUP(AS69,'CRUCE OPORTUNIDADES'!$C$10:$D$109,2,FALSE),"")</f>
        <v/>
      </c>
      <c r="AU69" s="12" t="n">
        <v>18.3300000000002</v>
      </c>
      <c r="AV69" s="12">
        <f>IFERROR(VLOOKUP(AU69,'CRUCE OPORTUNIDADES'!$C$10:$D$109,2,FALSE),"")</f>
        <v/>
      </c>
      <c r="AW69" s="12" t="n">
        <v>19.3300000000002</v>
      </c>
      <c r="AX69" s="12">
        <f>IFERROR(VLOOKUP(AW69,'CRUCE OPORTUNIDADES'!$C$10:$D$109,2,FALSE),"")</f>
        <v/>
      </c>
      <c r="AY69" s="12" t="n">
        <v>20.3300000000002</v>
      </c>
      <c r="AZ69" s="12">
        <f>IFERROR(VLOOKUP(AY69,'CRUCE OPORTUNIDADES'!$C$10:$D$109,2,FALSE),"")</f>
        <v/>
      </c>
      <c r="BA69" s="12" t="n">
        <v>21.3300000000002</v>
      </c>
      <c r="BB69" s="12">
        <f>IFERROR(VLOOKUP(BA69,'CRUCE OPORTUNIDADES'!$C$10:$D$109,2,FALSE),"")</f>
        <v/>
      </c>
      <c r="BC69" s="12" t="n">
        <v>22.3300000000002</v>
      </c>
      <c r="BD69" s="12">
        <f>IFERROR(VLOOKUP(BC69,'CRUCE OPORTUNIDADES'!$C$10:$D$109,2,FALSE),"")</f>
        <v/>
      </c>
      <c r="BE69" s="12" t="n">
        <v>23.3300000000002</v>
      </c>
      <c r="BF69" s="12">
        <f>IFERROR(VLOOKUP(BE69,'CRUCE OPORTUNIDADES'!$C$10:$D$109,2,FALSE),"")</f>
        <v/>
      </c>
      <c r="BG69" s="12" t="n">
        <v>24.3300000000002</v>
      </c>
      <c r="BH69" s="12">
        <f>IFERROR(VLOOKUP(BG69,'CRUCE OPORTUNIDADES'!$C$10:$D$109,2,FALSE),"")</f>
        <v/>
      </c>
      <c r="BI69" s="12" t="n">
        <v>25.3300000000002</v>
      </c>
      <c r="BJ69" s="12">
        <f>IFERROR(VLOOKUP(BI69,'CRUCE OPORTUNIDADES'!$C$10:$D$109,2,FALSE),"")</f>
        <v/>
      </c>
    </row>
    <row r="70">
      <c r="N70" s="12">
        <f>IF(N71&lt;&gt;""," -O","")</f>
        <v/>
      </c>
      <c r="P70" s="12">
        <f>IF(P71&lt;&gt;""," -O","")</f>
        <v/>
      </c>
      <c r="R70" s="12">
        <f>IF(R71&lt;&gt;""," -O","")</f>
        <v/>
      </c>
      <c r="T70" s="12">
        <f>IF(T71&lt;&gt;""," -O","")</f>
        <v/>
      </c>
      <c r="V70" s="12">
        <f>IF(V71&lt;&gt;""," -O","")</f>
        <v/>
      </c>
      <c r="X70" s="12">
        <f>IF(X71&lt;&gt;""," -O","")</f>
        <v/>
      </c>
      <c r="Z70" s="12">
        <f>IF(Z71&lt;&gt;""," -O","")</f>
        <v/>
      </c>
      <c r="AB70" s="12">
        <f>IF(AB71&lt;&gt;""," -O","")</f>
        <v/>
      </c>
      <c r="AD70" s="12">
        <f>IF(AD71&lt;&gt;""," -O","")</f>
        <v/>
      </c>
      <c r="AF70" s="12">
        <f>IF(AF71&lt;&gt;""," -O","")</f>
        <v/>
      </c>
      <c r="AH70" s="12">
        <f>IF(AH71&lt;&gt;""," -O","")</f>
        <v/>
      </c>
      <c r="AJ70" s="12">
        <f>IF(AJ71&lt;&gt;""," -O","")</f>
        <v/>
      </c>
      <c r="AL70" s="12">
        <f>IF(AL71&lt;&gt;""," -O","")</f>
        <v/>
      </c>
      <c r="AN70" s="12">
        <f>IF(AN71&lt;&gt;""," -O","")</f>
        <v/>
      </c>
      <c r="AP70" s="12">
        <f>IF(AP71&lt;&gt;""," -O","")</f>
        <v/>
      </c>
      <c r="AR70" s="12">
        <f>IF(AR71&lt;&gt;""," -O","")</f>
        <v/>
      </c>
      <c r="AT70" s="12">
        <f>IF(AT71&lt;&gt;""," -O","")</f>
        <v/>
      </c>
      <c r="AV70" s="12">
        <f>IF(AV71&lt;&gt;""," -O","")</f>
        <v/>
      </c>
      <c r="AX70" s="12">
        <f>IF(AX71&lt;&gt;""," -O","")</f>
        <v/>
      </c>
      <c r="AZ70" s="12">
        <f>IF(AZ71&lt;&gt;""," -O","")</f>
        <v/>
      </c>
      <c r="BB70" s="12">
        <f>IF(BB71&lt;&gt;""," -O","")</f>
        <v/>
      </c>
      <c r="BD70" s="12">
        <f>IF(BD71&lt;&gt;""," -O","")</f>
        <v/>
      </c>
      <c r="BF70" s="12">
        <f>IF(BF71&lt;&gt;""," -O","")</f>
        <v/>
      </c>
      <c r="BH70" s="12">
        <f>IF(BH71&lt;&gt;""," -O","")</f>
        <v/>
      </c>
      <c r="BJ70" s="12">
        <f>IF(BJ71&lt;&gt;""," -O","")</f>
        <v/>
      </c>
    </row>
    <row r="71">
      <c r="M71" s="12" t="n">
        <v>1.34</v>
      </c>
      <c r="N71" s="12">
        <f>IFERROR(VLOOKUP(M71,'CRUCE OPORTUNIDADES'!$C$10:$D$109,2,FALSE),"")</f>
        <v/>
      </c>
      <c r="O71" s="12" t="n">
        <v>2.34000000000001</v>
      </c>
      <c r="P71" s="12">
        <f>IFERROR(VLOOKUP(O71,'CRUCE OPORTUNIDADES'!$C$10:$D$109,2,FALSE),"")</f>
        <v/>
      </c>
      <c r="Q71" s="12" t="n">
        <v>3.34000000000002</v>
      </c>
      <c r="R71" s="12">
        <f>IFERROR(VLOOKUP(Q71,'CRUCE OPORTUNIDADES'!$C$10:$D$109,2,FALSE),"")</f>
        <v/>
      </c>
      <c r="S71" s="12" t="n">
        <v>4.34000000000003</v>
      </c>
      <c r="T71" s="12">
        <f>IFERROR(VLOOKUP(S71,'CRUCE OPORTUNIDADES'!$C$10:$D$109,2,FALSE),"")</f>
        <v/>
      </c>
      <c r="U71" s="12" t="n">
        <v>5.34000000000004</v>
      </c>
      <c r="V71" s="12">
        <f>IFERROR(VLOOKUP(U71,'CRUCE OPORTUNIDADES'!$C$10:$D$109,2,FALSE),"")</f>
        <v/>
      </c>
      <c r="W71" s="12" t="n">
        <v>6.34000000000005</v>
      </c>
      <c r="X71" s="12">
        <f>IFERROR(VLOOKUP(W71,'CRUCE OPORTUNIDADES'!$C$10:$D$109,2,FALSE),"")</f>
        <v/>
      </c>
      <c r="Y71" s="12" t="n">
        <v>7.34000000000006</v>
      </c>
      <c r="Z71" s="12">
        <f>IFERROR(VLOOKUP(Y71,'CRUCE OPORTUNIDADES'!$C$10:$D$109,2,FALSE),"")</f>
        <v/>
      </c>
      <c r="AA71" s="12" t="n">
        <v>8.340000000000069</v>
      </c>
      <c r="AB71" s="12">
        <f>IFERROR(VLOOKUP(AA71,'CRUCE OPORTUNIDADES'!$C$10:$D$109,2,FALSE),"")</f>
        <v/>
      </c>
      <c r="AC71" s="12" t="n">
        <v>9.34000000000008</v>
      </c>
      <c r="AD71" s="12">
        <f>IFERROR(VLOOKUP(AC71,'CRUCE OPORTUNIDADES'!$C$10:$D$109,2,FALSE),"")</f>
        <v/>
      </c>
      <c r="AE71" s="12" t="n">
        <v>10.3400000000001</v>
      </c>
      <c r="AF71" s="12">
        <f>IFERROR(VLOOKUP(AE71,'CRUCE OPORTUNIDADES'!$C$10:$D$109,2,FALSE),"")</f>
        <v/>
      </c>
      <c r="AG71" s="12" t="n">
        <v>11.3400000000001</v>
      </c>
      <c r="AH71" s="12">
        <f>IFERROR(VLOOKUP(AG71,'CRUCE OPORTUNIDADES'!$C$10:$D$109,2,FALSE),"")</f>
        <v/>
      </c>
      <c r="AI71" s="12" t="n">
        <v>12.3400000000001</v>
      </c>
      <c r="AJ71" s="12">
        <f>IFERROR(VLOOKUP(AI71,'CRUCE OPORTUNIDADES'!$C$10:$D$109,2,FALSE),"")</f>
        <v/>
      </c>
      <c r="AK71" s="12" t="n">
        <v>13.3400000000001</v>
      </c>
      <c r="AL71" s="12">
        <f>IFERROR(VLOOKUP(AK71,'CRUCE OPORTUNIDADES'!$C$10:$D$109,2,FALSE),"")</f>
        <v/>
      </c>
      <c r="AM71" s="12" t="n">
        <v>14.3400000000001</v>
      </c>
      <c r="AN71" s="12">
        <f>IFERROR(VLOOKUP(AM71,'CRUCE OPORTUNIDADES'!$C$10:$D$109,2,FALSE),"")</f>
        <v/>
      </c>
      <c r="AO71" s="12" t="n">
        <v>15.3400000000001</v>
      </c>
      <c r="AP71" s="12">
        <f>IFERROR(VLOOKUP(AO71,'CRUCE OPORTUNIDADES'!$C$10:$D$109,2,FALSE),"")</f>
        <v/>
      </c>
      <c r="AQ71" s="12" t="n">
        <v>16.3400000000001</v>
      </c>
      <c r="AR71" s="12">
        <f>IFERROR(VLOOKUP(AQ71,'CRUCE OPORTUNIDADES'!$C$10:$D$109,2,FALSE),"")</f>
        <v/>
      </c>
      <c r="AS71" s="12" t="n">
        <v>17.3400000000002</v>
      </c>
      <c r="AT71" s="12">
        <f>IFERROR(VLOOKUP(AS71,'CRUCE OPORTUNIDADES'!$C$10:$D$109,2,FALSE),"")</f>
        <v/>
      </c>
      <c r="AU71" s="12" t="n">
        <v>18.3400000000002</v>
      </c>
      <c r="AV71" s="12">
        <f>IFERROR(VLOOKUP(AU71,'CRUCE OPORTUNIDADES'!$C$10:$D$109,2,FALSE),"")</f>
        <v/>
      </c>
      <c r="AW71" s="12" t="n">
        <v>19.3400000000002</v>
      </c>
      <c r="AX71" s="12">
        <f>IFERROR(VLOOKUP(AW71,'CRUCE OPORTUNIDADES'!$C$10:$D$109,2,FALSE),"")</f>
        <v/>
      </c>
      <c r="AY71" s="12" t="n">
        <v>20.3400000000002</v>
      </c>
      <c r="AZ71" s="12">
        <f>IFERROR(VLOOKUP(AY71,'CRUCE OPORTUNIDADES'!$C$10:$D$109,2,FALSE),"")</f>
        <v/>
      </c>
      <c r="BA71" s="12" t="n">
        <v>21.3400000000002</v>
      </c>
      <c r="BB71" s="12">
        <f>IFERROR(VLOOKUP(BA71,'CRUCE OPORTUNIDADES'!$C$10:$D$109,2,FALSE),"")</f>
        <v/>
      </c>
      <c r="BC71" s="12" t="n">
        <v>22.3400000000002</v>
      </c>
      <c r="BD71" s="12">
        <f>IFERROR(VLOOKUP(BC71,'CRUCE OPORTUNIDADES'!$C$10:$D$109,2,FALSE),"")</f>
        <v/>
      </c>
      <c r="BE71" s="12" t="n">
        <v>23.3400000000002</v>
      </c>
      <c r="BF71" s="12">
        <f>IFERROR(VLOOKUP(BE71,'CRUCE OPORTUNIDADES'!$C$10:$D$109,2,FALSE),"")</f>
        <v/>
      </c>
      <c r="BG71" s="12" t="n">
        <v>24.3400000000002</v>
      </c>
      <c r="BH71" s="12">
        <f>IFERROR(VLOOKUP(BG71,'CRUCE OPORTUNIDADES'!$C$10:$D$109,2,FALSE),"")</f>
        <v/>
      </c>
      <c r="BI71" s="12" t="n">
        <v>25.3400000000002</v>
      </c>
      <c r="BJ71" s="12">
        <f>IFERROR(VLOOKUP(BI71,'CRUCE OPORTUNIDADES'!$C$10:$D$109,2,FALSE),"")</f>
        <v/>
      </c>
    </row>
    <row r="72">
      <c r="N72" s="12">
        <f>IF(N73&lt;&gt;""," -O","")</f>
        <v/>
      </c>
      <c r="P72" s="12">
        <f>IF(P73&lt;&gt;""," -O","")</f>
        <v/>
      </c>
      <c r="R72" s="12">
        <f>IF(R73&lt;&gt;""," -O","")</f>
        <v/>
      </c>
      <c r="T72" s="12">
        <f>IF(T73&lt;&gt;""," -O","")</f>
        <v/>
      </c>
      <c r="V72" s="12">
        <f>IF(V73&lt;&gt;""," -O","")</f>
        <v/>
      </c>
      <c r="X72" s="12">
        <f>IF(X73&lt;&gt;""," -O","")</f>
        <v/>
      </c>
      <c r="Z72" s="12">
        <f>IF(Z73&lt;&gt;""," -O","")</f>
        <v/>
      </c>
      <c r="AB72" s="12">
        <f>IF(AB73&lt;&gt;""," -O","")</f>
        <v/>
      </c>
      <c r="AD72" s="12">
        <f>IF(AD73&lt;&gt;""," -O","")</f>
        <v/>
      </c>
      <c r="AF72" s="12">
        <f>IF(AF73&lt;&gt;""," -O","")</f>
        <v/>
      </c>
      <c r="AH72" s="12">
        <f>IF(AH73&lt;&gt;""," -O","")</f>
        <v/>
      </c>
      <c r="AJ72" s="12">
        <f>IF(AJ73&lt;&gt;""," -O","")</f>
        <v/>
      </c>
      <c r="AL72" s="12">
        <f>IF(AL73&lt;&gt;""," -O","")</f>
        <v/>
      </c>
      <c r="AN72" s="12">
        <f>IF(AN73&lt;&gt;""," -O","")</f>
        <v/>
      </c>
      <c r="AP72" s="12">
        <f>IF(AP73&lt;&gt;""," -O","")</f>
        <v/>
      </c>
      <c r="AR72" s="12">
        <f>IF(AR73&lt;&gt;""," -O","")</f>
        <v/>
      </c>
      <c r="AT72" s="12">
        <f>IF(AT73&lt;&gt;""," -O","")</f>
        <v/>
      </c>
      <c r="AV72" s="12">
        <f>IF(AV73&lt;&gt;""," -O","")</f>
        <v/>
      </c>
      <c r="AX72" s="12">
        <f>IF(AX73&lt;&gt;""," -O","")</f>
        <v/>
      </c>
      <c r="AZ72" s="12">
        <f>IF(AZ73&lt;&gt;""," -O","")</f>
        <v/>
      </c>
      <c r="BB72" s="12">
        <f>IF(BB73&lt;&gt;""," -O","")</f>
        <v/>
      </c>
      <c r="BD72" s="12">
        <f>IF(BD73&lt;&gt;""," -O","")</f>
        <v/>
      </c>
      <c r="BF72" s="12">
        <f>IF(BF73&lt;&gt;""," -O","")</f>
        <v/>
      </c>
      <c r="BH72" s="12">
        <f>IF(BH73&lt;&gt;""," -O","")</f>
        <v/>
      </c>
      <c r="BJ72" s="12">
        <f>IF(BJ73&lt;&gt;""," -O","")</f>
        <v/>
      </c>
    </row>
    <row r="73">
      <c r="M73" s="12" t="n">
        <v>1.35</v>
      </c>
      <c r="N73" s="12">
        <f>IFERROR(VLOOKUP(M73,'CRUCE OPORTUNIDADES'!$C$10:$D$109,2,FALSE),"")</f>
        <v/>
      </c>
      <c r="O73" s="12" t="n">
        <v>2.35000000000001</v>
      </c>
      <c r="P73" s="12">
        <f>IFERROR(VLOOKUP(O73,'CRUCE OPORTUNIDADES'!$C$10:$D$109,2,FALSE),"")</f>
        <v/>
      </c>
      <c r="Q73" s="12" t="n">
        <v>3.35000000000002</v>
      </c>
      <c r="R73" s="12">
        <f>IFERROR(VLOOKUP(Q73,'CRUCE OPORTUNIDADES'!$C$10:$D$109,2,FALSE),"")</f>
        <v/>
      </c>
      <c r="S73" s="12" t="n">
        <v>4.35000000000003</v>
      </c>
      <c r="T73" s="12">
        <f>IFERROR(VLOOKUP(S73,'CRUCE OPORTUNIDADES'!$C$10:$D$109,2,FALSE),"")</f>
        <v/>
      </c>
      <c r="U73" s="12" t="n">
        <v>5.35000000000004</v>
      </c>
      <c r="V73" s="12">
        <f>IFERROR(VLOOKUP(U73,'CRUCE OPORTUNIDADES'!$C$10:$D$109,2,FALSE),"")</f>
        <v/>
      </c>
      <c r="W73" s="12" t="n">
        <v>6.35000000000005</v>
      </c>
      <c r="X73" s="12">
        <f>IFERROR(VLOOKUP(W73,'CRUCE OPORTUNIDADES'!$C$10:$D$109,2,FALSE),"")</f>
        <v/>
      </c>
      <c r="Y73" s="12" t="n">
        <v>7.35000000000006</v>
      </c>
      <c r="Z73" s="12">
        <f>IFERROR(VLOOKUP(Y73,'CRUCE OPORTUNIDADES'!$C$10:$D$109,2,FALSE),"")</f>
        <v/>
      </c>
      <c r="AA73" s="12" t="n">
        <v>8.350000000000071</v>
      </c>
      <c r="AB73" s="12">
        <f>IFERROR(VLOOKUP(AA73,'CRUCE OPORTUNIDADES'!$C$10:$D$109,2,FALSE),"")</f>
        <v/>
      </c>
      <c r="AC73" s="12" t="n">
        <v>9.35000000000008</v>
      </c>
      <c r="AD73" s="12">
        <f>IFERROR(VLOOKUP(AC73,'CRUCE OPORTUNIDADES'!$C$10:$D$109,2,FALSE),"")</f>
        <v/>
      </c>
      <c r="AE73" s="12" t="n">
        <v>10.3500000000001</v>
      </c>
      <c r="AF73" s="12">
        <f>IFERROR(VLOOKUP(AE73,'CRUCE OPORTUNIDADES'!$C$10:$D$109,2,FALSE),"")</f>
        <v/>
      </c>
      <c r="AG73" s="12" t="n">
        <v>11.3500000000001</v>
      </c>
      <c r="AH73" s="12">
        <f>IFERROR(VLOOKUP(AG73,'CRUCE OPORTUNIDADES'!$C$10:$D$109,2,FALSE),"")</f>
        <v/>
      </c>
      <c r="AI73" s="12" t="n">
        <v>12.3500000000001</v>
      </c>
      <c r="AJ73" s="12">
        <f>IFERROR(VLOOKUP(AI73,'CRUCE OPORTUNIDADES'!$C$10:$D$109,2,FALSE),"")</f>
        <v/>
      </c>
      <c r="AK73" s="12" t="n">
        <v>13.3500000000001</v>
      </c>
      <c r="AL73" s="12">
        <f>IFERROR(VLOOKUP(AK73,'CRUCE OPORTUNIDADES'!$C$10:$D$109,2,FALSE),"")</f>
        <v/>
      </c>
      <c r="AM73" s="12" t="n">
        <v>14.3500000000001</v>
      </c>
      <c r="AN73" s="12">
        <f>IFERROR(VLOOKUP(AM73,'CRUCE OPORTUNIDADES'!$C$10:$D$109,2,FALSE),"")</f>
        <v/>
      </c>
      <c r="AO73" s="12" t="n">
        <v>15.3500000000001</v>
      </c>
      <c r="AP73" s="12">
        <f>IFERROR(VLOOKUP(AO73,'CRUCE OPORTUNIDADES'!$C$10:$D$109,2,FALSE),"")</f>
        <v/>
      </c>
      <c r="AQ73" s="12" t="n">
        <v>16.3500000000001</v>
      </c>
      <c r="AR73" s="12">
        <f>IFERROR(VLOOKUP(AQ73,'CRUCE OPORTUNIDADES'!$C$10:$D$109,2,FALSE),"")</f>
        <v/>
      </c>
      <c r="AS73" s="12" t="n">
        <v>17.3500000000002</v>
      </c>
      <c r="AT73" s="12">
        <f>IFERROR(VLOOKUP(AS73,'CRUCE OPORTUNIDADES'!$C$10:$D$109,2,FALSE),"")</f>
        <v/>
      </c>
      <c r="AU73" s="12" t="n">
        <v>18.3500000000002</v>
      </c>
      <c r="AV73" s="12">
        <f>IFERROR(VLOOKUP(AU73,'CRUCE OPORTUNIDADES'!$C$10:$D$109,2,FALSE),"")</f>
        <v/>
      </c>
      <c r="AW73" s="12" t="n">
        <v>19.3500000000002</v>
      </c>
      <c r="AX73" s="12">
        <f>IFERROR(VLOOKUP(AW73,'CRUCE OPORTUNIDADES'!$C$10:$D$109,2,FALSE),"")</f>
        <v/>
      </c>
      <c r="AY73" s="12" t="n">
        <v>20.3500000000002</v>
      </c>
      <c r="AZ73" s="12">
        <f>IFERROR(VLOOKUP(AY73,'CRUCE OPORTUNIDADES'!$C$10:$D$109,2,FALSE),"")</f>
        <v/>
      </c>
      <c r="BA73" s="12" t="n">
        <v>21.3500000000002</v>
      </c>
      <c r="BB73" s="12">
        <f>IFERROR(VLOOKUP(BA73,'CRUCE OPORTUNIDADES'!$C$10:$D$109,2,FALSE),"")</f>
        <v/>
      </c>
      <c r="BC73" s="12" t="n">
        <v>22.3500000000002</v>
      </c>
      <c r="BD73" s="12">
        <f>IFERROR(VLOOKUP(BC73,'CRUCE OPORTUNIDADES'!$C$10:$D$109,2,FALSE),"")</f>
        <v/>
      </c>
      <c r="BE73" s="12" t="n">
        <v>23.3500000000002</v>
      </c>
      <c r="BF73" s="12">
        <f>IFERROR(VLOOKUP(BE73,'CRUCE OPORTUNIDADES'!$C$10:$D$109,2,FALSE),"")</f>
        <v/>
      </c>
      <c r="BG73" s="12" t="n">
        <v>24.3500000000002</v>
      </c>
      <c r="BH73" s="12">
        <f>IFERROR(VLOOKUP(BG73,'CRUCE OPORTUNIDADES'!$C$10:$D$109,2,FALSE),"")</f>
        <v/>
      </c>
      <c r="BI73" s="12" t="n">
        <v>25.3500000000002</v>
      </c>
      <c r="BJ73" s="12">
        <f>IFERROR(VLOOKUP(BI73,'CRUCE OPORTUNIDADES'!$C$10:$D$109,2,FALSE),"")</f>
        <v/>
      </c>
    </row>
    <row r="74">
      <c r="N74" s="12">
        <f>IF(N75&lt;&gt;""," -O","")</f>
        <v/>
      </c>
      <c r="P74" s="12">
        <f>IF(P75&lt;&gt;""," -O","")</f>
        <v/>
      </c>
      <c r="R74" s="12">
        <f>IF(R75&lt;&gt;""," -O","")</f>
        <v/>
      </c>
      <c r="T74" s="12">
        <f>IF(T75&lt;&gt;""," -O","")</f>
        <v/>
      </c>
      <c r="V74" s="12">
        <f>IF(V75&lt;&gt;""," -O","")</f>
        <v/>
      </c>
      <c r="X74" s="12">
        <f>IF(X75&lt;&gt;""," -O","")</f>
        <v/>
      </c>
      <c r="Z74" s="12">
        <f>IF(Z75&lt;&gt;""," -O","")</f>
        <v/>
      </c>
      <c r="AB74" s="12">
        <f>IF(AB75&lt;&gt;""," -O","")</f>
        <v/>
      </c>
      <c r="AD74" s="12">
        <f>IF(AD75&lt;&gt;""," -O","")</f>
        <v/>
      </c>
      <c r="AF74" s="12">
        <f>IF(AF75&lt;&gt;""," -O","")</f>
        <v/>
      </c>
      <c r="AH74" s="12">
        <f>IF(AH75&lt;&gt;""," -O","")</f>
        <v/>
      </c>
      <c r="AJ74" s="12">
        <f>IF(AJ75&lt;&gt;""," -O","")</f>
        <v/>
      </c>
      <c r="AL74" s="12">
        <f>IF(AL75&lt;&gt;""," -O","")</f>
        <v/>
      </c>
      <c r="AN74" s="12">
        <f>IF(AN75&lt;&gt;""," -O","")</f>
        <v/>
      </c>
      <c r="AP74" s="12">
        <f>IF(AP75&lt;&gt;""," -O","")</f>
        <v/>
      </c>
      <c r="AR74" s="12">
        <f>IF(AR75&lt;&gt;""," -O","")</f>
        <v/>
      </c>
      <c r="AT74" s="12">
        <f>IF(AT75&lt;&gt;""," -O","")</f>
        <v/>
      </c>
      <c r="AV74" s="12">
        <f>IF(AV75&lt;&gt;""," -O","")</f>
        <v/>
      </c>
      <c r="AX74" s="12">
        <f>IF(AX75&lt;&gt;""," -O","")</f>
        <v/>
      </c>
      <c r="AZ74" s="12">
        <f>IF(AZ75&lt;&gt;""," -O","")</f>
        <v/>
      </c>
      <c r="BB74" s="12">
        <f>IF(BB75&lt;&gt;""," -O","")</f>
        <v/>
      </c>
      <c r="BD74" s="12">
        <f>IF(BD75&lt;&gt;""," -O","")</f>
        <v/>
      </c>
      <c r="BF74" s="12">
        <f>IF(BF75&lt;&gt;""," -O","")</f>
        <v/>
      </c>
      <c r="BH74" s="12">
        <f>IF(BH75&lt;&gt;""," -O","")</f>
        <v/>
      </c>
      <c r="BJ74" s="12">
        <f>IF(BJ75&lt;&gt;""," -O","")</f>
        <v/>
      </c>
    </row>
    <row r="75">
      <c r="M75" s="12" t="n">
        <v>1.36</v>
      </c>
      <c r="N75" s="12">
        <f>IFERROR(VLOOKUP(M75,'CRUCE OPORTUNIDADES'!$C$10:$D$109,2,FALSE),"")</f>
        <v/>
      </c>
      <c r="O75" s="12" t="n">
        <v>2.36000000000001</v>
      </c>
      <c r="P75" s="12">
        <f>IFERROR(VLOOKUP(O75,'CRUCE OPORTUNIDADES'!$C$10:$D$109,2,FALSE),"")</f>
        <v/>
      </c>
      <c r="Q75" s="12" t="n">
        <v>3.36000000000002</v>
      </c>
      <c r="R75" s="12">
        <f>IFERROR(VLOOKUP(Q75,'CRUCE OPORTUNIDADES'!$C$10:$D$109,2,FALSE),"")</f>
        <v/>
      </c>
      <c r="S75" s="12" t="n">
        <v>4.36000000000003</v>
      </c>
      <c r="T75" s="12">
        <f>IFERROR(VLOOKUP(S75,'CRUCE OPORTUNIDADES'!$C$10:$D$109,2,FALSE),"")</f>
        <v/>
      </c>
      <c r="U75" s="12" t="n">
        <v>5.36000000000004</v>
      </c>
      <c r="V75" s="12">
        <f>IFERROR(VLOOKUP(U75,'CRUCE OPORTUNIDADES'!$C$10:$D$109,2,FALSE),"")</f>
        <v/>
      </c>
      <c r="W75" s="12" t="n">
        <v>6.36000000000005</v>
      </c>
      <c r="X75" s="12">
        <f>IFERROR(VLOOKUP(W75,'CRUCE OPORTUNIDADES'!$C$10:$D$109,2,FALSE),"")</f>
        <v/>
      </c>
      <c r="Y75" s="12" t="n">
        <v>7.36000000000006</v>
      </c>
      <c r="Z75" s="12">
        <f>IFERROR(VLOOKUP(Y75,'CRUCE OPORTUNIDADES'!$C$10:$D$109,2,FALSE),"")</f>
        <v/>
      </c>
      <c r="AA75" s="12" t="n">
        <v>8.36000000000007</v>
      </c>
      <c r="AB75" s="12">
        <f>IFERROR(VLOOKUP(AA75,'CRUCE OPORTUNIDADES'!$C$10:$D$109,2,FALSE),"")</f>
        <v/>
      </c>
      <c r="AC75" s="12" t="n">
        <v>9.360000000000079</v>
      </c>
      <c r="AD75" s="12">
        <f>IFERROR(VLOOKUP(AC75,'CRUCE OPORTUNIDADES'!$C$10:$D$109,2,FALSE),"")</f>
        <v/>
      </c>
      <c r="AE75" s="12" t="n">
        <v>10.3600000000001</v>
      </c>
      <c r="AF75" s="12">
        <f>IFERROR(VLOOKUP(AE75,'CRUCE OPORTUNIDADES'!$C$10:$D$109,2,FALSE),"")</f>
        <v/>
      </c>
      <c r="AG75" s="12" t="n">
        <v>11.3600000000001</v>
      </c>
      <c r="AH75" s="12">
        <f>IFERROR(VLOOKUP(AG75,'CRUCE OPORTUNIDADES'!$C$10:$D$109,2,FALSE),"")</f>
        <v/>
      </c>
      <c r="AI75" s="12" t="n">
        <v>12.3600000000001</v>
      </c>
      <c r="AJ75" s="12">
        <f>IFERROR(VLOOKUP(AI75,'CRUCE OPORTUNIDADES'!$C$10:$D$109,2,FALSE),"")</f>
        <v/>
      </c>
      <c r="AK75" s="12" t="n">
        <v>13.3600000000001</v>
      </c>
      <c r="AL75" s="12">
        <f>IFERROR(VLOOKUP(AK75,'CRUCE OPORTUNIDADES'!$C$10:$D$109,2,FALSE),"")</f>
        <v/>
      </c>
      <c r="AM75" s="12" t="n">
        <v>14.3600000000001</v>
      </c>
      <c r="AN75" s="12">
        <f>IFERROR(VLOOKUP(AM75,'CRUCE OPORTUNIDADES'!$C$10:$D$109,2,FALSE),"")</f>
        <v/>
      </c>
      <c r="AO75" s="12" t="n">
        <v>15.3600000000001</v>
      </c>
      <c r="AP75" s="12">
        <f>IFERROR(VLOOKUP(AO75,'CRUCE OPORTUNIDADES'!$C$10:$D$109,2,FALSE),"")</f>
        <v/>
      </c>
      <c r="AQ75" s="12" t="n">
        <v>16.3600000000001</v>
      </c>
      <c r="AR75" s="12">
        <f>IFERROR(VLOOKUP(AQ75,'CRUCE OPORTUNIDADES'!$C$10:$D$109,2,FALSE),"")</f>
        <v/>
      </c>
      <c r="AS75" s="12" t="n">
        <v>17.3600000000002</v>
      </c>
      <c r="AT75" s="12">
        <f>IFERROR(VLOOKUP(AS75,'CRUCE OPORTUNIDADES'!$C$10:$D$109,2,FALSE),"")</f>
        <v/>
      </c>
      <c r="AU75" s="12" t="n">
        <v>18.3600000000002</v>
      </c>
      <c r="AV75" s="12">
        <f>IFERROR(VLOOKUP(AU75,'CRUCE OPORTUNIDADES'!$C$10:$D$109,2,FALSE),"")</f>
        <v/>
      </c>
      <c r="AW75" s="12" t="n">
        <v>19.3600000000002</v>
      </c>
      <c r="AX75" s="12">
        <f>IFERROR(VLOOKUP(AW75,'CRUCE OPORTUNIDADES'!$C$10:$D$109,2,FALSE),"")</f>
        <v/>
      </c>
      <c r="AY75" s="12" t="n">
        <v>20.3600000000002</v>
      </c>
      <c r="AZ75" s="12">
        <f>IFERROR(VLOOKUP(AY75,'CRUCE OPORTUNIDADES'!$C$10:$D$109,2,FALSE),"")</f>
        <v/>
      </c>
      <c r="BA75" s="12" t="n">
        <v>21.3600000000002</v>
      </c>
      <c r="BB75" s="12">
        <f>IFERROR(VLOOKUP(BA75,'CRUCE OPORTUNIDADES'!$C$10:$D$109,2,FALSE),"")</f>
        <v/>
      </c>
      <c r="BC75" s="12" t="n">
        <v>22.3600000000002</v>
      </c>
      <c r="BD75" s="12">
        <f>IFERROR(VLOOKUP(BC75,'CRUCE OPORTUNIDADES'!$C$10:$D$109,2,FALSE),"")</f>
        <v/>
      </c>
      <c r="BE75" s="12" t="n">
        <v>23.3600000000002</v>
      </c>
      <c r="BF75" s="12">
        <f>IFERROR(VLOOKUP(BE75,'CRUCE OPORTUNIDADES'!$C$10:$D$109,2,FALSE),"")</f>
        <v/>
      </c>
      <c r="BG75" s="12" t="n">
        <v>24.3600000000002</v>
      </c>
      <c r="BH75" s="12">
        <f>IFERROR(VLOOKUP(BG75,'CRUCE OPORTUNIDADES'!$C$10:$D$109,2,FALSE),"")</f>
        <v/>
      </c>
      <c r="BI75" s="12" t="n">
        <v>25.3600000000002</v>
      </c>
      <c r="BJ75" s="12">
        <f>IFERROR(VLOOKUP(BI75,'CRUCE OPORTUNIDADES'!$C$10:$D$109,2,FALSE),"")</f>
        <v/>
      </c>
    </row>
    <row r="76">
      <c r="N76" s="12">
        <f>IF(N77&lt;&gt;""," -O","")</f>
        <v/>
      </c>
      <c r="P76" s="12">
        <f>IF(P77&lt;&gt;""," -O","")</f>
        <v/>
      </c>
      <c r="R76" s="12">
        <f>IF(R77&lt;&gt;""," -O","")</f>
        <v/>
      </c>
      <c r="T76" s="12">
        <f>IF(T77&lt;&gt;""," -O","")</f>
        <v/>
      </c>
      <c r="V76" s="12">
        <f>IF(V77&lt;&gt;""," -O","")</f>
        <v/>
      </c>
      <c r="X76" s="12">
        <f>IF(X77&lt;&gt;""," -O","")</f>
        <v/>
      </c>
      <c r="Z76" s="12">
        <f>IF(Z77&lt;&gt;""," -O","")</f>
        <v/>
      </c>
      <c r="AB76" s="12">
        <f>IF(AB77&lt;&gt;""," -O","")</f>
        <v/>
      </c>
      <c r="AD76" s="12">
        <f>IF(AD77&lt;&gt;""," -O","")</f>
        <v/>
      </c>
      <c r="AF76" s="12">
        <f>IF(AF77&lt;&gt;""," -O","")</f>
        <v/>
      </c>
      <c r="AH76" s="12">
        <f>IF(AH77&lt;&gt;""," -O","")</f>
        <v/>
      </c>
      <c r="AJ76" s="12">
        <f>IF(AJ77&lt;&gt;""," -O","")</f>
        <v/>
      </c>
      <c r="AL76" s="12">
        <f>IF(AL77&lt;&gt;""," -O","")</f>
        <v/>
      </c>
      <c r="AN76" s="12">
        <f>IF(AN77&lt;&gt;""," -O","")</f>
        <v/>
      </c>
      <c r="AP76" s="12">
        <f>IF(AP77&lt;&gt;""," -O","")</f>
        <v/>
      </c>
      <c r="AR76" s="12">
        <f>IF(AR77&lt;&gt;""," -O","")</f>
        <v/>
      </c>
      <c r="AT76" s="12">
        <f>IF(AT77&lt;&gt;""," -O","")</f>
        <v/>
      </c>
      <c r="AV76" s="12">
        <f>IF(AV77&lt;&gt;""," -O","")</f>
        <v/>
      </c>
      <c r="AX76" s="12">
        <f>IF(AX77&lt;&gt;""," -O","")</f>
        <v/>
      </c>
      <c r="AZ76" s="12">
        <f>IF(AZ77&lt;&gt;""," -O","")</f>
        <v/>
      </c>
      <c r="BB76" s="12">
        <f>IF(BB77&lt;&gt;""," -O","")</f>
        <v/>
      </c>
      <c r="BD76" s="12">
        <f>IF(BD77&lt;&gt;""," -O","")</f>
        <v/>
      </c>
      <c r="BF76" s="12">
        <f>IF(BF77&lt;&gt;""," -O","")</f>
        <v/>
      </c>
      <c r="BH76" s="12">
        <f>IF(BH77&lt;&gt;""," -O","")</f>
        <v/>
      </c>
      <c r="BJ76" s="12">
        <f>IF(BJ77&lt;&gt;""," -O","")</f>
        <v/>
      </c>
    </row>
    <row r="77">
      <c r="M77" s="12" t="n">
        <v>1.37</v>
      </c>
      <c r="N77" s="12">
        <f>IFERROR(VLOOKUP(M77,'CRUCE OPORTUNIDADES'!$C$10:$D$109,2,FALSE),"")</f>
        <v/>
      </c>
      <c r="O77" s="12" t="n">
        <v>2.37000000000001</v>
      </c>
      <c r="P77" s="12">
        <f>IFERROR(VLOOKUP(O77,'CRUCE OPORTUNIDADES'!$C$10:$D$109,2,FALSE),"")</f>
        <v/>
      </c>
      <c r="Q77" s="12" t="n">
        <v>3.37000000000002</v>
      </c>
      <c r="R77" s="12">
        <f>IFERROR(VLOOKUP(Q77,'CRUCE OPORTUNIDADES'!$C$10:$D$109,2,FALSE),"")</f>
        <v/>
      </c>
      <c r="S77" s="12" t="n">
        <v>4.37000000000003</v>
      </c>
      <c r="T77" s="12">
        <f>IFERROR(VLOOKUP(S77,'CRUCE OPORTUNIDADES'!$C$10:$D$109,2,FALSE),"")</f>
        <v/>
      </c>
      <c r="U77" s="12" t="n">
        <v>5.37000000000004</v>
      </c>
      <c r="V77" s="12">
        <f>IFERROR(VLOOKUP(U77,'CRUCE OPORTUNIDADES'!$C$10:$D$109,2,FALSE),"")</f>
        <v/>
      </c>
      <c r="W77" s="12" t="n">
        <v>6.37000000000005</v>
      </c>
      <c r="X77" s="12">
        <f>IFERROR(VLOOKUP(W77,'CRUCE OPORTUNIDADES'!$C$10:$D$109,2,FALSE),"")</f>
        <v/>
      </c>
      <c r="Y77" s="12" t="n">
        <v>7.37000000000006</v>
      </c>
      <c r="Z77" s="12">
        <f>IFERROR(VLOOKUP(Y77,'CRUCE OPORTUNIDADES'!$C$10:$D$109,2,FALSE),"")</f>
        <v/>
      </c>
      <c r="AA77" s="12" t="n">
        <v>8.37000000000007</v>
      </c>
      <c r="AB77" s="12">
        <f>IFERROR(VLOOKUP(AA77,'CRUCE OPORTUNIDADES'!$C$10:$D$109,2,FALSE),"")</f>
        <v/>
      </c>
      <c r="AC77" s="12" t="n">
        <v>9.370000000000079</v>
      </c>
      <c r="AD77" s="12">
        <f>IFERROR(VLOOKUP(AC77,'CRUCE OPORTUNIDADES'!$C$10:$D$109,2,FALSE),"")</f>
        <v/>
      </c>
      <c r="AE77" s="12" t="n">
        <v>10.3700000000001</v>
      </c>
      <c r="AF77" s="12">
        <f>IFERROR(VLOOKUP(AE77,'CRUCE OPORTUNIDADES'!$C$10:$D$109,2,FALSE),"")</f>
        <v/>
      </c>
      <c r="AG77" s="12" t="n">
        <v>11.3700000000001</v>
      </c>
      <c r="AH77" s="12">
        <f>IFERROR(VLOOKUP(AG77,'CRUCE OPORTUNIDADES'!$C$10:$D$109,2,FALSE),"")</f>
        <v/>
      </c>
      <c r="AI77" s="12" t="n">
        <v>12.3700000000001</v>
      </c>
      <c r="AJ77" s="12">
        <f>IFERROR(VLOOKUP(AI77,'CRUCE OPORTUNIDADES'!$C$10:$D$109,2,FALSE),"")</f>
        <v/>
      </c>
      <c r="AK77" s="12" t="n">
        <v>13.3700000000001</v>
      </c>
      <c r="AL77" s="12">
        <f>IFERROR(VLOOKUP(AK77,'CRUCE OPORTUNIDADES'!$C$10:$D$109,2,FALSE),"")</f>
        <v/>
      </c>
      <c r="AM77" s="12" t="n">
        <v>14.3700000000001</v>
      </c>
      <c r="AN77" s="12">
        <f>IFERROR(VLOOKUP(AM77,'CRUCE OPORTUNIDADES'!$C$10:$D$109,2,FALSE),"")</f>
        <v/>
      </c>
      <c r="AO77" s="12" t="n">
        <v>15.3700000000001</v>
      </c>
      <c r="AP77" s="12">
        <f>IFERROR(VLOOKUP(AO77,'CRUCE OPORTUNIDADES'!$C$10:$D$109,2,FALSE),"")</f>
        <v/>
      </c>
      <c r="AQ77" s="12" t="n">
        <v>16.3700000000001</v>
      </c>
      <c r="AR77" s="12">
        <f>IFERROR(VLOOKUP(AQ77,'CRUCE OPORTUNIDADES'!$C$10:$D$109,2,FALSE),"")</f>
        <v/>
      </c>
      <c r="AS77" s="12" t="n">
        <v>17.3700000000002</v>
      </c>
      <c r="AT77" s="12">
        <f>IFERROR(VLOOKUP(AS77,'CRUCE OPORTUNIDADES'!$C$10:$D$109,2,FALSE),"")</f>
        <v/>
      </c>
      <c r="AU77" s="12" t="n">
        <v>18.3700000000002</v>
      </c>
      <c r="AV77" s="12">
        <f>IFERROR(VLOOKUP(AU77,'CRUCE OPORTUNIDADES'!$C$10:$D$109,2,FALSE),"")</f>
        <v/>
      </c>
      <c r="AW77" s="12" t="n">
        <v>19.3700000000002</v>
      </c>
      <c r="AX77" s="12">
        <f>IFERROR(VLOOKUP(AW77,'CRUCE OPORTUNIDADES'!$C$10:$D$109,2,FALSE),"")</f>
        <v/>
      </c>
      <c r="AY77" s="12" t="n">
        <v>20.3700000000002</v>
      </c>
      <c r="AZ77" s="12">
        <f>IFERROR(VLOOKUP(AY77,'CRUCE OPORTUNIDADES'!$C$10:$D$109,2,FALSE),"")</f>
        <v/>
      </c>
      <c r="BA77" s="12" t="n">
        <v>21.3700000000002</v>
      </c>
      <c r="BB77" s="12">
        <f>IFERROR(VLOOKUP(BA77,'CRUCE OPORTUNIDADES'!$C$10:$D$109,2,FALSE),"")</f>
        <v/>
      </c>
      <c r="BC77" s="12" t="n">
        <v>22.3700000000002</v>
      </c>
      <c r="BD77" s="12">
        <f>IFERROR(VLOOKUP(BC77,'CRUCE OPORTUNIDADES'!$C$10:$D$109,2,FALSE),"")</f>
        <v/>
      </c>
      <c r="BE77" s="12" t="n">
        <v>23.3700000000002</v>
      </c>
      <c r="BF77" s="12">
        <f>IFERROR(VLOOKUP(BE77,'CRUCE OPORTUNIDADES'!$C$10:$D$109,2,FALSE),"")</f>
        <v/>
      </c>
      <c r="BG77" s="12" t="n">
        <v>24.3700000000002</v>
      </c>
      <c r="BH77" s="12">
        <f>IFERROR(VLOOKUP(BG77,'CRUCE OPORTUNIDADES'!$C$10:$D$109,2,FALSE),"")</f>
        <v/>
      </c>
      <c r="BI77" s="12" t="n">
        <v>25.3700000000002</v>
      </c>
      <c r="BJ77" s="12">
        <f>IFERROR(VLOOKUP(BI77,'CRUCE OPORTUNIDADES'!$C$10:$D$109,2,FALSE),"")</f>
        <v/>
      </c>
    </row>
    <row r="78">
      <c r="N78" s="12">
        <f>IF(N79&lt;&gt;""," -O","")</f>
        <v/>
      </c>
      <c r="P78" s="12">
        <f>IF(P79&lt;&gt;""," -O","")</f>
        <v/>
      </c>
      <c r="R78" s="12">
        <f>IF(R79&lt;&gt;""," -O","")</f>
        <v/>
      </c>
      <c r="T78" s="12">
        <f>IF(T79&lt;&gt;""," -O","")</f>
        <v/>
      </c>
      <c r="V78" s="12">
        <f>IF(V79&lt;&gt;""," -O","")</f>
        <v/>
      </c>
      <c r="X78" s="12">
        <f>IF(X79&lt;&gt;""," -O","")</f>
        <v/>
      </c>
      <c r="Z78" s="12">
        <f>IF(Z79&lt;&gt;""," -O","")</f>
        <v/>
      </c>
      <c r="AB78" s="12">
        <f>IF(AB79&lt;&gt;""," -O","")</f>
        <v/>
      </c>
      <c r="AD78" s="12">
        <f>IF(AD79&lt;&gt;""," -O","")</f>
        <v/>
      </c>
      <c r="AF78" s="12">
        <f>IF(AF79&lt;&gt;""," -O","")</f>
        <v/>
      </c>
      <c r="AH78" s="12">
        <f>IF(AH79&lt;&gt;""," -O","")</f>
        <v/>
      </c>
      <c r="AJ78" s="12">
        <f>IF(AJ79&lt;&gt;""," -O","")</f>
        <v/>
      </c>
      <c r="AL78" s="12">
        <f>IF(AL79&lt;&gt;""," -O","")</f>
        <v/>
      </c>
      <c r="AN78" s="12">
        <f>IF(AN79&lt;&gt;""," -O","")</f>
        <v/>
      </c>
      <c r="AP78" s="12">
        <f>IF(AP79&lt;&gt;""," -O","")</f>
        <v/>
      </c>
      <c r="AR78" s="12">
        <f>IF(AR79&lt;&gt;""," -O","")</f>
        <v/>
      </c>
      <c r="AT78" s="12">
        <f>IF(AT79&lt;&gt;""," -O","")</f>
        <v/>
      </c>
      <c r="AV78" s="12">
        <f>IF(AV79&lt;&gt;""," -O","")</f>
        <v/>
      </c>
      <c r="AX78" s="12">
        <f>IF(AX79&lt;&gt;""," -O","")</f>
        <v/>
      </c>
      <c r="AZ78" s="12">
        <f>IF(AZ79&lt;&gt;""," -O","")</f>
        <v/>
      </c>
      <c r="BB78" s="12">
        <f>IF(BB79&lt;&gt;""," -O","")</f>
        <v/>
      </c>
      <c r="BD78" s="12">
        <f>IF(BD79&lt;&gt;""," -O","")</f>
        <v/>
      </c>
      <c r="BF78" s="12">
        <f>IF(BF79&lt;&gt;""," -O","")</f>
        <v/>
      </c>
      <c r="BH78" s="12">
        <f>IF(BH79&lt;&gt;""," -O","")</f>
        <v/>
      </c>
      <c r="BJ78" s="12">
        <f>IF(BJ79&lt;&gt;""," -O","")</f>
        <v/>
      </c>
    </row>
    <row r="79">
      <c r="M79" s="12" t="n">
        <v>1.38</v>
      </c>
      <c r="N79" s="12">
        <f>IFERROR(VLOOKUP(M79,'CRUCE OPORTUNIDADES'!$C$10:$D$109,2,FALSE),"")</f>
        <v/>
      </c>
      <c r="O79" s="12" t="n">
        <v>2.38000000000001</v>
      </c>
      <c r="P79" s="12">
        <f>IFERROR(VLOOKUP(O79,'CRUCE OPORTUNIDADES'!$C$10:$D$109,2,FALSE),"")</f>
        <v/>
      </c>
      <c r="Q79" s="12" t="n">
        <v>3.38000000000002</v>
      </c>
      <c r="R79" s="12">
        <f>IFERROR(VLOOKUP(Q79,'CRUCE OPORTUNIDADES'!$C$10:$D$109,2,FALSE),"")</f>
        <v/>
      </c>
      <c r="S79" s="12" t="n">
        <v>4.38000000000003</v>
      </c>
      <c r="T79" s="12">
        <f>IFERROR(VLOOKUP(S79,'CRUCE OPORTUNIDADES'!$C$10:$D$109,2,FALSE),"")</f>
        <v/>
      </c>
      <c r="U79" s="12" t="n">
        <v>5.38000000000004</v>
      </c>
      <c r="V79" s="12">
        <f>IFERROR(VLOOKUP(U79,'CRUCE OPORTUNIDADES'!$C$10:$D$109,2,FALSE),"")</f>
        <v/>
      </c>
      <c r="W79" s="12" t="n">
        <v>6.38000000000005</v>
      </c>
      <c r="X79" s="12">
        <f>IFERROR(VLOOKUP(W79,'CRUCE OPORTUNIDADES'!$C$10:$D$109,2,FALSE),"")</f>
        <v/>
      </c>
      <c r="Y79" s="12" t="n">
        <v>7.38000000000006</v>
      </c>
      <c r="Z79" s="12">
        <f>IFERROR(VLOOKUP(Y79,'CRUCE OPORTUNIDADES'!$C$10:$D$109,2,FALSE),"")</f>
        <v/>
      </c>
      <c r="AA79" s="12" t="n">
        <v>8.38000000000007</v>
      </c>
      <c r="AB79" s="12">
        <f>IFERROR(VLOOKUP(AA79,'CRUCE OPORTUNIDADES'!$C$10:$D$109,2,FALSE),"")</f>
        <v/>
      </c>
      <c r="AC79" s="12" t="n">
        <v>9.380000000000081</v>
      </c>
      <c r="AD79" s="12">
        <f>IFERROR(VLOOKUP(AC79,'CRUCE OPORTUNIDADES'!$C$10:$D$109,2,FALSE),"")</f>
        <v/>
      </c>
      <c r="AE79" s="12" t="n">
        <v>10.3800000000001</v>
      </c>
      <c r="AF79" s="12">
        <f>IFERROR(VLOOKUP(AE79,'CRUCE OPORTUNIDADES'!$C$10:$D$109,2,FALSE),"")</f>
        <v/>
      </c>
      <c r="AG79" s="12" t="n">
        <v>11.3800000000001</v>
      </c>
      <c r="AH79" s="12">
        <f>IFERROR(VLOOKUP(AG79,'CRUCE OPORTUNIDADES'!$C$10:$D$109,2,FALSE),"")</f>
        <v/>
      </c>
      <c r="AI79" s="12" t="n">
        <v>12.3800000000001</v>
      </c>
      <c r="AJ79" s="12">
        <f>IFERROR(VLOOKUP(AI79,'CRUCE OPORTUNIDADES'!$C$10:$D$109,2,FALSE),"")</f>
        <v/>
      </c>
      <c r="AK79" s="12" t="n">
        <v>13.3800000000001</v>
      </c>
      <c r="AL79" s="12">
        <f>IFERROR(VLOOKUP(AK79,'CRUCE OPORTUNIDADES'!$C$10:$D$109,2,FALSE),"")</f>
        <v/>
      </c>
      <c r="AM79" s="12" t="n">
        <v>14.3800000000001</v>
      </c>
      <c r="AN79" s="12">
        <f>IFERROR(VLOOKUP(AM79,'CRUCE OPORTUNIDADES'!$C$10:$D$109,2,FALSE),"")</f>
        <v/>
      </c>
      <c r="AO79" s="12" t="n">
        <v>15.3800000000001</v>
      </c>
      <c r="AP79" s="12">
        <f>IFERROR(VLOOKUP(AO79,'CRUCE OPORTUNIDADES'!$C$10:$D$109,2,FALSE),"")</f>
        <v/>
      </c>
      <c r="AQ79" s="12" t="n">
        <v>16.3800000000002</v>
      </c>
      <c r="AR79" s="12">
        <f>IFERROR(VLOOKUP(AQ79,'CRUCE OPORTUNIDADES'!$C$10:$D$109,2,FALSE),"")</f>
        <v/>
      </c>
      <c r="AS79" s="12" t="n">
        <v>17.3800000000002</v>
      </c>
      <c r="AT79" s="12">
        <f>IFERROR(VLOOKUP(AS79,'CRUCE OPORTUNIDADES'!$C$10:$D$109,2,FALSE),"")</f>
        <v/>
      </c>
      <c r="AU79" s="12" t="n">
        <v>18.3800000000002</v>
      </c>
      <c r="AV79" s="12">
        <f>IFERROR(VLOOKUP(AU79,'CRUCE OPORTUNIDADES'!$C$10:$D$109,2,FALSE),"")</f>
        <v/>
      </c>
      <c r="AW79" s="12" t="n">
        <v>19.3800000000002</v>
      </c>
      <c r="AX79" s="12">
        <f>IFERROR(VLOOKUP(AW79,'CRUCE OPORTUNIDADES'!$C$10:$D$109,2,FALSE),"")</f>
        <v/>
      </c>
      <c r="AY79" s="12" t="n">
        <v>20.3800000000002</v>
      </c>
      <c r="AZ79" s="12">
        <f>IFERROR(VLOOKUP(AY79,'CRUCE OPORTUNIDADES'!$C$10:$D$109,2,FALSE),"")</f>
        <v/>
      </c>
      <c r="BA79" s="12" t="n">
        <v>21.3800000000002</v>
      </c>
      <c r="BB79" s="12">
        <f>IFERROR(VLOOKUP(BA79,'CRUCE OPORTUNIDADES'!$C$10:$D$109,2,FALSE),"")</f>
        <v/>
      </c>
      <c r="BC79" s="12" t="n">
        <v>22.3800000000002</v>
      </c>
      <c r="BD79" s="12">
        <f>IFERROR(VLOOKUP(BC79,'CRUCE OPORTUNIDADES'!$C$10:$D$109,2,FALSE),"")</f>
        <v/>
      </c>
      <c r="BE79" s="12" t="n">
        <v>23.3800000000002</v>
      </c>
      <c r="BF79" s="12">
        <f>IFERROR(VLOOKUP(BE79,'CRUCE OPORTUNIDADES'!$C$10:$D$109,2,FALSE),"")</f>
        <v/>
      </c>
      <c r="BG79" s="12" t="n">
        <v>24.3800000000002</v>
      </c>
      <c r="BH79" s="12">
        <f>IFERROR(VLOOKUP(BG79,'CRUCE OPORTUNIDADES'!$C$10:$D$109,2,FALSE),"")</f>
        <v/>
      </c>
      <c r="BI79" s="12" t="n">
        <v>25.3800000000002</v>
      </c>
      <c r="BJ79" s="12">
        <f>IFERROR(VLOOKUP(BI79,'CRUCE OPORTUNIDADES'!$C$10:$D$109,2,FALSE),"")</f>
        <v/>
      </c>
    </row>
    <row r="80">
      <c r="N80" s="12">
        <f>IF(N81&lt;&gt;""," -O","")</f>
        <v/>
      </c>
      <c r="P80" s="12">
        <f>IF(P81&lt;&gt;""," -O","")</f>
        <v/>
      </c>
      <c r="R80" s="12">
        <f>IF(R81&lt;&gt;""," -O","")</f>
        <v/>
      </c>
      <c r="T80" s="12">
        <f>IF(T81&lt;&gt;""," -O","")</f>
        <v/>
      </c>
      <c r="V80" s="12">
        <f>IF(V81&lt;&gt;""," -O","")</f>
        <v/>
      </c>
      <c r="X80" s="12">
        <f>IF(X81&lt;&gt;""," -O","")</f>
        <v/>
      </c>
      <c r="Z80" s="12">
        <f>IF(Z81&lt;&gt;""," -O","")</f>
        <v/>
      </c>
      <c r="AB80" s="12">
        <f>IF(AB81&lt;&gt;""," -O","")</f>
        <v/>
      </c>
      <c r="AD80" s="12">
        <f>IF(AD81&lt;&gt;""," -O","")</f>
        <v/>
      </c>
      <c r="AF80" s="12">
        <f>IF(AF81&lt;&gt;""," -O","")</f>
        <v/>
      </c>
      <c r="AH80" s="12">
        <f>IF(AH81&lt;&gt;""," -O","")</f>
        <v/>
      </c>
      <c r="AJ80" s="12">
        <f>IF(AJ81&lt;&gt;""," -O","")</f>
        <v/>
      </c>
      <c r="AL80" s="12">
        <f>IF(AL81&lt;&gt;""," -O","")</f>
        <v/>
      </c>
      <c r="AN80" s="12">
        <f>IF(AN81&lt;&gt;""," -O","")</f>
        <v/>
      </c>
      <c r="AP80" s="12">
        <f>IF(AP81&lt;&gt;""," -O","")</f>
        <v/>
      </c>
      <c r="AR80" s="12">
        <f>IF(AR81&lt;&gt;""," -O","")</f>
        <v/>
      </c>
      <c r="AT80" s="12">
        <f>IF(AT81&lt;&gt;""," -O","")</f>
        <v/>
      </c>
      <c r="AV80" s="12">
        <f>IF(AV81&lt;&gt;""," -O","")</f>
        <v/>
      </c>
      <c r="AX80" s="12">
        <f>IF(AX81&lt;&gt;""," -O","")</f>
        <v/>
      </c>
      <c r="AZ80" s="12">
        <f>IF(AZ81&lt;&gt;""," -O","")</f>
        <v/>
      </c>
      <c r="BB80" s="12">
        <f>IF(BB81&lt;&gt;""," -O","")</f>
        <v/>
      </c>
      <c r="BD80" s="12">
        <f>IF(BD81&lt;&gt;""," -O","")</f>
        <v/>
      </c>
      <c r="BF80" s="12">
        <f>IF(BF81&lt;&gt;""," -O","")</f>
        <v/>
      </c>
      <c r="BH80" s="12">
        <f>IF(BH81&lt;&gt;""," -O","")</f>
        <v/>
      </c>
      <c r="BJ80" s="12">
        <f>IF(BJ81&lt;&gt;""," -O","")</f>
        <v/>
      </c>
    </row>
    <row r="81">
      <c r="M81" s="12" t="n">
        <v>1.39</v>
      </c>
      <c r="N81" s="12">
        <f>IFERROR(VLOOKUP(M81,'CRUCE OPORTUNIDADES'!$C$10:$D$109,2,FALSE),"")</f>
        <v/>
      </c>
      <c r="O81" s="12" t="n">
        <v>2.39000000000001</v>
      </c>
      <c r="P81" s="12">
        <f>IFERROR(VLOOKUP(O81,'CRUCE OPORTUNIDADES'!$C$10:$D$109,2,FALSE),"")</f>
        <v/>
      </c>
      <c r="Q81" s="12" t="n">
        <v>3.39000000000002</v>
      </c>
      <c r="R81" s="12">
        <f>IFERROR(VLOOKUP(Q81,'CRUCE OPORTUNIDADES'!$C$10:$D$109,2,FALSE),"")</f>
        <v/>
      </c>
      <c r="S81" s="12" t="n">
        <v>4.39000000000003</v>
      </c>
      <c r="T81" s="12">
        <f>IFERROR(VLOOKUP(S81,'CRUCE OPORTUNIDADES'!$C$10:$D$109,2,FALSE),"")</f>
        <v/>
      </c>
      <c r="U81" s="12" t="n">
        <v>5.39000000000004</v>
      </c>
      <c r="V81" s="12">
        <f>IFERROR(VLOOKUP(U81,'CRUCE OPORTUNIDADES'!$C$10:$D$109,2,FALSE),"")</f>
        <v/>
      </c>
      <c r="W81" s="12" t="n">
        <v>6.39000000000005</v>
      </c>
      <c r="X81" s="12">
        <f>IFERROR(VLOOKUP(W81,'CRUCE OPORTUNIDADES'!$C$10:$D$109,2,FALSE),"")</f>
        <v/>
      </c>
      <c r="Y81" s="12" t="n">
        <v>7.39000000000006</v>
      </c>
      <c r="Z81" s="12">
        <f>IFERROR(VLOOKUP(Y81,'CRUCE OPORTUNIDADES'!$C$10:$D$109,2,FALSE),"")</f>
        <v/>
      </c>
      <c r="AA81" s="12" t="n">
        <v>8.39000000000007</v>
      </c>
      <c r="AB81" s="12">
        <f>IFERROR(VLOOKUP(AA81,'CRUCE OPORTUNIDADES'!$C$10:$D$109,2,FALSE),"")</f>
        <v/>
      </c>
      <c r="AC81" s="12" t="n">
        <v>9.390000000000081</v>
      </c>
      <c r="AD81" s="12">
        <f>IFERROR(VLOOKUP(AC81,'CRUCE OPORTUNIDADES'!$C$10:$D$109,2,FALSE),"")</f>
        <v/>
      </c>
      <c r="AE81" s="12" t="n">
        <v>10.3900000000001</v>
      </c>
      <c r="AF81" s="12">
        <f>IFERROR(VLOOKUP(AE81,'CRUCE OPORTUNIDADES'!$C$10:$D$109,2,FALSE),"")</f>
        <v/>
      </c>
      <c r="AG81" s="12" t="n">
        <v>11.3900000000001</v>
      </c>
      <c r="AH81" s="12">
        <f>IFERROR(VLOOKUP(AG81,'CRUCE OPORTUNIDADES'!$C$10:$D$109,2,FALSE),"")</f>
        <v/>
      </c>
      <c r="AI81" s="12" t="n">
        <v>12.3900000000001</v>
      </c>
      <c r="AJ81" s="12">
        <f>IFERROR(VLOOKUP(AI81,'CRUCE OPORTUNIDADES'!$C$10:$D$109,2,FALSE),"")</f>
        <v/>
      </c>
      <c r="AK81" s="12" t="n">
        <v>13.3900000000001</v>
      </c>
      <c r="AL81" s="12">
        <f>IFERROR(VLOOKUP(AK81,'CRUCE OPORTUNIDADES'!$C$10:$D$109,2,FALSE),"")</f>
        <v/>
      </c>
      <c r="AM81" s="12" t="n">
        <v>14.3900000000001</v>
      </c>
      <c r="AN81" s="12">
        <f>IFERROR(VLOOKUP(AM81,'CRUCE OPORTUNIDADES'!$C$10:$D$109,2,FALSE),"")</f>
        <v/>
      </c>
      <c r="AO81" s="12" t="n">
        <v>15.3900000000001</v>
      </c>
      <c r="AP81" s="12">
        <f>IFERROR(VLOOKUP(AO81,'CRUCE OPORTUNIDADES'!$C$10:$D$109,2,FALSE),"")</f>
        <v/>
      </c>
      <c r="AQ81" s="12" t="n">
        <v>16.3900000000001</v>
      </c>
      <c r="AR81" s="12">
        <f>IFERROR(VLOOKUP(AQ81,'CRUCE OPORTUNIDADES'!$C$10:$D$109,2,FALSE),"")</f>
        <v/>
      </c>
      <c r="AS81" s="12" t="n">
        <v>17.3900000000002</v>
      </c>
      <c r="AT81" s="12">
        <f>IFERROR(VLOOKUP(AS81,'CRUCE OPORTUNIDADES'!$C$10:$D$109,2,FALSE),"")</f>
        <v/>
      </c>
      <c r="AU81" s="12" t="n">
        <v>18.3900000000002</v>
      </c>
      <c r="AV81" s="12">
        <f>IFERROR(VLOOKUP(AU81,'CRUCE OPORTUNIDADES'!$C$10:$D$109,2,FALSE),"")</f>
        <v/>
      </c>
      <c r="AW81" s="12" t="n">
        <v>19.3900000000002</v>
      </c>
      <c r="AX81" s="12">
        <f>IFERROR(VLOOKUP(AW81,'CRUCE OPORTUNIDADES'!$C$10:$D$109,2,FALSE),"")</f>
        <v/>
      </c>
      <c r="AY81" s="12" t="n">
        <v>20.3900000000002</v>
      </c>
      <c r="AZ81" s="12">
        <f>IFERROR(VLOOKUP(AY81,'CRUCE OPORTUNIDADES'!$C$10:$D$109,2,FALSE),"")</f>
        <v/>
      </c>
      <c r="BA81" s="12" t="n">
        <v>21.3900000000002</v>
      </c>
      <c r="BB81" s="12">
        <f>IFERROR(VLOOKUP(BA81,'CRUCE OPORTUNIDADES'!$C$10:$D$109,2,FALSE),"")</f>
        <v/>
      </c>
      <c r="BC81" s="12" t="n">
        <v>22.3900000000002</v>
      </c>
      <c r="BD81" s="12">
        <f>IFERROR(VLOOKUP(BC81,'CRUCE OPORTUNIDADES'!$C$10:$D$109,2,FALSE),"")</f>
        <v/>
      </c>
      <c r="BE81" s="12" t="n">
        <v>23.3900000000002</v>
      </c>
      <c r="BF81" s="12">
        <f>IFERROR(VLOOKUP(BE81,'CRUCE OPORTUNIDADES'!$C$10:$D$109,2,FALSE),"")</f>
        <v/>
      </c>
      <c r="BG81" s="12" t="n">
        <v>24.3900000000002</v>
      </c>
      <c r="BH81" s="12">
        <f>IFERROR(VLOOKUP(BG81,'CRUCE OPORTUNIDADES'!$C$10:$D$109,2,FALSE),"")</f>
        <v/>
      </c>
      <c r="BI81" s="12" t="n">
        <v>25.3900000000002</v>
      </c>
      <c r="BJ81" s="12">
        <f>IFERROR(VLOOKUP(BI81,'CRUCE OPORTUNIDADES'!$C$10:$D$109,2,FALSE),"")</f>
        <v/>
      </c>
    </row>
    <row r="82">
      <c r="N82" s="12">
        <f>IF(N83&lt;&gt;""," -O","")</f>
        <v/>
      </c>
      <c r="P82" s="12">
        <f>IF(P83&lt;&gt;""," -O","")</f>
        <v/>
      </c>
      <c r="R82" s="12">
        <f>IF(R83&lt;&gt;""," -O","")</f>
        <v/>
      </c>
      <c r="T82" s="12">
        <f>IF(T83&lt;&gt;""," -O","")</f>
        <v/>
      </c>
      <c r="V82" s="12">
        <f>IF(V83&lt;&gt;""," -O","")</f>
        <v/>
      </c>
      <c r="X82" s="12">
        <f>IF(X83&lt;&gt;""," -O","")</f>
        <v/>
      </c>
      <c r="Z82" s="12">
        <f>IF(Z83&lt;&gt;""," -O","")</f>
        <v/>
      </c>
      <c r="AB82" s="12">
        <f>IF(AB83&lt;&gt;""," -O","")</f>
        <v/>
      </c>
      <c r="AD82" s="12">
        <f>IF(AD83&lt;&gt;""," -O","")</f>
        <v/>
      </c>
      <c r="AF82" s="12">
        <f>IF(AF83&lt;&gt;""," -O","")</f>
        <v/>
      </c>
      <c r="AH82" s="12">
        <f>IF(AH83&lt;&gt;""," -O","")</f>
        <v/>
      </c>
      <c r="AJ82" s="12">
        <f>IF(AJ83&lt;&gt;""," -O","")</f>
        <v/>
      </c>
      <c r="AL82" s="12">
        <f>IF(AL83&lt;&gt;""," -O","")</f>
        <v/>
      </c>
      <c r="AN82" s="12">
        <f>IF(AN83&lt;&gt;""," -O","")</f>
        <v/>
      </c>
      <c r="AP82" s="12">
        <f>IF(AP83&lt;&gt;""," -O","")</f>
        <v/>
      </c>
      <c r="AR82" s="12">
        <f>IF(AR83&lt;&gt;""," -O","")</f>
        <v/>
      </c>
      <c r="AT82" s="12">
        <f>IF(AT83&lt;&gt;""," -O","")</f>
        <v/>
      </c>
      <c r="AV82" s="12">
        <f>IF(AV83&lt;&gt;""," -O","")</f>
        <v/>
      </c>
      <c r="AX82" s="12">
        <f>IF(AX83&lt;&gt;""," -O","")</f>
        <v/>
      </c>
      <c r="AZ82" s="12">
        <f>IF(AZ83&lt;&gt;""," -O","")</f>
        <v/>
      </c>
      <c r="BB82" s="12">
        <f>IF(BB83&lt;&gt;""," -O","")</f>
        <v/>
      </c>
      <c r="BD82" s="12">
        <f>IF(BD83&lt;&gt;""," -O","")</f>
        <v/>
      </c>
      <c r="BF82" s="12">
        <f>IF(BF83&lt;&gt;""," -O","")</f>
        <v/>
      </c>
      <c r="BH82" s="12">
        <f>IF(BH83&lt;&gt;""," -O","")</f>
        <v/>
      </c>
      <c r="BJ82" s="12">
        <f>IF(BJ83&lt;&gt;""," -O","")</f>
        <v/>
      </c>
    </row>
    <row r="83">
      <c r="M83" s="12" t="n">
        <v>1.4</v>
      </c>
      <c r="N83" s="12">
        <f>IFERROR(VLOOKUP(M83,'CRUCE OPORTUNIDADES'!$C$10:$D$109,2,FALSE),"")</f>
        <v/>
      </c>
      <c r="O83" s="12" t="n">
        <v>2.40000000000001</v>
      </c>
      <c r="P83" s="12">
        <f>IFERROR(VLOOKUP(O83,'CRUCE OPORTUNIDADES'!$C$10:$D$109,2,FALSE),"")</f>
        <v/>
      </c>
      <c r="Q83" s="12" t="n">
        <v>3.40000000000002</v>
      </c>
      <c r="R83" s="12">
        <f>IFERROR(VLOOKUP(Q83,'CRUCE OPORTUNIDADES'!$C$10:$D$109,2,FALSE),"")</f>
        <v/>
      </c>
      <c r="S83" s="12" t="n">
        <v>4.40000000000003</v>
      </c>
      <c r="T83" s="12">
        <f>IFERROR(VLOOKUP(S83,'CRUCE OPORTUNIDADES'!$C$10:$D$109,2,FALSE),"")</f>
        <v/>
      </c>
      <c r="U83" s="12" t="n">
        <v>5.40000000000004</v>
      </c>
      <c r="V83" s="12">
        <f>IFERROR(VLOOKUP(U83,'CRUCE OPORTUNIDADES'!$C$10:$D$109,2,FALSE),"")</f>
        <v/>
      </c>
      <c r="W83" s="12" t="n">
        <v>6.40000000000005</v>
      </c>
      <c r="X83" s="12">
        <f>IFERROR(VLOOKUP(W83,'CRUCE OPORTUNIDADES'!$C$10:$D$109,2,FALSE),"")</f>
        <v/>
      </c>
      <c r="Y83" s="12" t="n">
        <v>7.40000000000006</v>
      </c>
      <c r="Z83" s="12">
        <f>IFERROR(VLOOKUP(Y83,'CRUCE OPORTUNIDADES'!$C$10:$D$109,2,FALSE),"")</f>
        <v/>
      </c>
      <c r="AA83" s="12" t="n">
        <v>8.40000000000007</v>
      </c>
      <c r="AB83" s="12">
        <f>IFERROR(VLOOKUP(AA83,'CRUCE OPORTUNIDADES'!$C$10:$D$109,2,FALSE),"")</f>
        <v/>
      </c>
      <c r="AC83" s="12" t="n">
        <v>9.40000000000008</v>
      </c>
      <c r="AD83" s="12">
        <f>IFERROR(VLOOKUP(AC83,'CRUCE OPORTUNIDADES'!$C$10:$D$109,2,FALSE),"")</f>
        <v/>
      </c>
      <c r="AE83" s="12" t="n">
        <v>10.4000000000001</v>
      </c>
      <c r="AF83" s="12">
        <f>IFERROR(VLOOKUP(AE83,'CRUCE OPORTUNIDADES'!$C$10:$D$109,2,FALSE),"")</f>
        <v/>
      </c>
      <c r="AG83" s="12" t="n">
        <v>11.4000000000001</v>
      </c>
      <c r="AH83" s="12">
        <f>IFERROR(VLOOKUP(AG83,'CRUCE OPORTUNIDADES'!$C$10:$D$109,2,FALSE),"")</f>
        <v/>
      </c>
      <c r="AI83" s="12" t="n">
        <v>12.4000000000001</v>
      </c>
      <c r="AJ83" s="12">
        <f>IFERROR(VLOOKUP(AI83,'CRUCE OPORTUNIDADES'!$C$10:$D$109,2,FALSE),"")</f>
        <v/>
      </c>
      <c r="AK83" s="12" t="n">
        <v>13.4000000000001</v>
      </c>
      <c r="AL83" s="12">
        <f>IFERROR(VLOOKUP(AK83,'CRUCE OPORTUNIDADES'!$C$10:$D$109,2,FALSE),"")</f>
        <v/>
      </c>
      <c r="AM83" s="12" t="n">
        <v>14.4000000000001</v>
      </c>
      <c r="AN83" s="12">
        <f>IFERROR(VLOOKUP(AM83,'CRUCE OPORTUNIDADES'!$C$10:$D$109,2,FALSE),"")</f>
        <v/>
      </c>
      <c r="AO83" s="12" t="n">
        <v>15.4000000000001</v>
      </c>
      <c r="AP83" s="12">
        <f>IFERROR(VLOOKUP(AO83,'CRUCE OPORTUNIDADES'!$C$10:$D$109,2,FALSE),"")</f>
        <v/>
      </c>
      <c r="AQ83" s="12" t="n">
        <v>16.4000000000002</v>
      </c>
      <c r="AR83" s="12">
        <f>IFERROR(VLOOKUP(AQ83,'CRUCE OPORTUNIDADES'!$C$10:$D$109,2,FALSE),"")</f>
        <v/>
      </c>
      <c r="AS83" s="12" t="n">
        <v>17.4000000000002</v>
      </c>
      <c r="AT83" s="12">
        <f>IFERROR(VLOOKUP(AS83,'CRUCE OPORTUNIDADES'!$C$10:$D$109,2,FALSE),"")</f>
        <v/>
      </c>
      <c r="AU83" s="12" t="n">
        <v>18.4000000000002</v>
      </c>
      <c r="AV83" s="12">
        <f>IFERROR(VLOOKUP(AU83,'CRUCE OPORTUNIDADES'!$C$10:$D$109,2,FALSE),"")</f>
        <v/>
      </c>
      <c r="AW83" s="12" t="n">
        <v>19.4000000000002</v>
      </c>
      <c r="AX83" s="12">
        <f>IFERROR(VLOOKUP(AW83,'CRUCE OPORTUNIDADES'!$C$10:$D$109,2,FALSE),"")</f>
        <v/>
      </c>
      <c r="AY83" s="12" t="n">
        <v>20.4000000000002</v>
      </c>
      <c r="AZ83" s="12">
        <f>IFERROR(VLOOKUP(AY83,'CRUCE OPORTUNIDADES'!$C$10:$D$109,2,FALSE),"")</f>
        <v/>
      </c>
      <c r="BA83" s="12" t="n">
        <v>21.4000000000002</v>
      </c>
      <c r="BB83" s="12">
        <f>IFERROR(VLOOKUP(BA83,'CRUCE OPORTUNIDADES'!$C$10:$D$109,2,FALSE),"")</f>
        <v/>
      </c>
      <c r="BC83" s="12" t="n">
        <v>22.4000000000002</v>
      </c>
      <c r="BD83" s="12">
        <f>IFERROR(VLOOKUP(BC83,'CRUCE OPORTUNIDADES'!$C$10:$D$109,2,FALSE),"")</f>
        <v/>
      </c>
      <c r="BE83" s="12" t="n">
        <v>23.4000000000002</v>
      </c>
      <c r="BF83" s="12">
        <f>IFERROR(VLOOKUP(BE83,'CRUCE OPORTUNIDADES'!$C$10:$D$109,2,FALSE),"")</f>
        <v/>
      </c>
      <c r="BG83" s="12" t="n">
        <v>24.4000000000002</v>
      </c>
      <c r="BH83" s="12">
        <f>IFERROR(VLOOKUP(BG83,'CRUCE OPORTUNIDADES'!$C$10:$D$109,2,FALSE),"")</f>
        <v/>
      </c>
      <c r="BI83" s="12" t="n">
        <v>25.4000000000002</v>
      </c>
      <c r="BJ83" s="12">
        <f>IFERROR(VLOOKUP(BI83,'CRUCE OPORTUNIDADES'!$C$10:$D$109,2,FALSE),"")</f>
        <v/>
      </c>
    </row>
    <row r="84">
      <c r="N84" s="12">
        <f>IF(N85&lt;&gt;""," -O","")</f>
        <v/>
      </c>
      <c r="P84" s="12">
        <f>IF(P85&lt;&gt;""," -O","")</f>
        <v/>
      </c>
      <c r="R84" s="12">
        <f>IF(R85&lt;&gt;""," -O","")</f>
        <v/>
      </c>
      <c r="T84" s="12">
        <f>IF(T85&lt;&gt;""," -O","")</f>
        <v/>
      </c>
      <c r="V84" s="12">
        <f>IF(V85&lt;&gt;""," -O","")</f>
        <v/>
      </c>
      <c r="X84" s="12">
        <f>IF(X85&lt;&gt;""," -O","")</f>
        <v/>
      </c>
      <c r="Z84" s="12">
        <f>IF(Z85&lt;&gt;""," -O","")</f>
        <v/>
      </c>
      <c r="AB84" s="12">
        <f>IF(AB85&lt;&gt;""," -O","")</f>
        <v/>
      </c>
      <c r="AD84" s="12">
        <f>IF(AD85&lt;&gt;""," -O","")</f>
        <v/>
      </c>
      <c r="AF84" s="12">
        <f>IF(AF85&lt;&gt;""," -O","")</f>
        <v/>
      </c>
      <c r="AH84" s="12">
        <f>IF(AH85&lt;&gt;""," -O","")</f>
        <v/>
      </c>
      <c r="AJ84" s="12">
        <f>IF(AJ85&lt;&gt;""," -O","")</f>
        <v/>
      </c>
      <c r="AL84" s="12">
        <f>IF(AL85&lt;&gt;""," -O","")</f>
        <v/>
      </c>
      <c r="AN84" s="12">
        <f>IF(AN85&lt;&gt;""," -O","")</f>
        <v/>
      </c>
      <c r="AP84" s="12">
        <f>IF(AP85&lt;&gt;""," -O","")</f>
        <v/>
      </c>
      <c r="AR84" s="12">
        <f>IF(AR85&lt;&gt;""," -O","")</f>
        <v/>
      </c>
      <c r="AT84" s="12">
        <f>IF(AT85&lt;&gt;""," -O","")</f>
        <v/>
      </c>
      <c r="AV84" s="12">
        <f>IF(AV85&lt;&gt;""," -O","")</f>
        <v/>
      </c>
      <c r="AX84" s="12">
        <f>IF(AX85&lt;&gt;""," -O","")</f>
        <v/>
      </c>
      <c r="AZ84" s="12">
        <f>IF(AZ85&lt;&gt;""," -O","")</f>
        <v/>
      </c>
      <c r="BB84" s="12">
        <f>IF(BB85&lt;&gt;""," -O","")</f>
        <v/>
      </c>
      <c r="BD84" s="12">
        <f>IF(BD85&lt;&gt;""," -O","")</f>
        <v/>
      </c>
      <c r="BF84" s="12">
        <f>IF(BF85&lt;&gt;""," -O","")</f>
        <v/>
      </c>
      <c r="BH84" s="12">
        <f>IF(BH85&lt;&gt;""," -O","")</f>
        <v/>
      </c>
      <c r="BJ84" s="12">
        <f>IF(BJ85&lt;&gt;""," -O","")</f>
        <v/>
      </c>
    </row>
    <row r="85">
      <c r="M85" s="12" t="n">
        <v>1.41</v>
      </c>
      <c r="N85" s="12">
        <f>IFERROR(VLOOKUP(M85,'CRUCE OPORTUNIDADES'!$C$10:$D$109,2,FALSE),"")</f>
        <v/>
      </c>
      <c r="O85" s="12" t="n">
        <v>2.41000000000001</v>
      </c>
      <c r="P85" s="12">
        <f>IFERROR(VLOOKUP(O85,'CRUCE OPORTUNIDADES'!$C$10:$D$109,2,FALSE),"")</f>
        <v/>
      </c>
      <c r="Q85" s="12" t="n">
        <v>3.41000000000002</v>
      </c>
      <c r="R85" s="12">
        <f>IFERROR(VLOOKUP(Q85,'CRUCE OPORTUNIDADES'!$C$10:$D$109,2,FALSE),"")</f>
        <v/>
      </c>
      <c r="S85" s="12" t="n">
        <v>4.41000000000003</v>
      </c>
      <c r="T85" s="12">
        <f>IFERROR(VLOOKUP(S85,'CRUCE OPORTUNIDADES'!$C$10:$D$109,2,FALSE),"")</f>
        <v/>
      </c>
      <c r="U85" s="12" t="n">
        <v>5.41000000000004</v>
      </c>
      <c r="V85" s="12">
        <f>IFERROR(VLOOKUP(U85,'CRUCE OPORTUNIDADES'!$C$10:$D$109,2,FALSE),"")</f>
        <v/>
      </c>
      <c r="W85" s="12" t="n">
        <v>6.41000000000005</v>
      </c>
      <c r="X85" s="12">
        <f>IFERROR(VLOOKUP(W85,'CRUCE OPORTUNIDADES'!$C$10:$D$109,2,FALSE),"")</f>
        <v/>
      </c>
      <c r="Y85" s="12" t="n">
        <v>7.41000000000006</v>
      </c>
      <c r="Z85" s="12">
        <f>IFERROR(VLOOKUP(Y85,'CRUCE OPORTUNIDADES'!$C$10:$D$109,2,FALSE),"")</f>
        <v/>
      </c>
      <c r="AA85" s="12" t="n">
        <v>8.410000000000069</v>
      </c>
      <c r="AB85" s="12">
        <f>IFERROR(VLOOKUP(AA85,'CRUCE OPORTUNIDADES'!$C$10:$D$109,2,FALSE),"")</f>
        <v/>
      </c>
      <c r="AC85" s="12" t="n">
        <v>9.41000000000008</v>
      </c>
      <c r="AD85" s="12">
        <f>IFERROR(VLOOKUP(AC85,'CRUCE OPORTUNIDADES'!$C$10:$D$109,2,FALSE),"")</f>
        <v/>
      </c>
      <c r="AE85" s="12" t="n">
        <v>10.4100000000001</v>
      </c>
      <c r="AF85" s="12">
        <f>IFERROR(VLOOKUP(AE85,'CRUCE OPORTUNIDADES'!$C$10:$D$109,2,FALSE),"")</f>
        <v/>
      </c>
      <c r="AG85" s="12" t="n">
        <v>11.4100000000001</v>
      </c>
      <c r="AH85" s="12">
        <f>IFERROR(VLOOKUP(AG85,'CRUCE OPORTUNIDADES'!$C$10:$D$109,2,FALSE),"")</f>
        <v/>
      </c>
      <c r="AI85" s="12" t="n">
        <v>12.4100000000001</v>
      </c>
      <c r="AJ85" s="12">
        <f>IFERROR(VLOOKUP(AI85,'CRUCE OPORTUNIDADES'!$C$10:$D$109,2,FALSE),"")</f>
        <v/>
      </c>
      <c r="AK85" s="12" t="n">
        <v>13.4100000000001</v>
      </c>
      <c r="AL85" s="12">
        <f>IFERROR(VLOOKUP(AK85,'CRUCE OPORTUNIDADES'!$C$10:$D$109,2,FALSE),"")</f>
        <v/>
      </c>
      <c r="AM85" s="12" t="n">
        <v>14.4100000000001</v>
      </c>
      <c r="AN85" s="12">
        <f>IFERROR(VLOOKUP(AM85,'CRUCE OPORTUNIDADES'!$C$10:$D$109,2,FALSE),"")</f>
        <v/>
      </c>
      <c r="AO85" s="12" t="n">
        <v>15.4100000000001</v>
      </c>
      <c r="AP85" s="12">
        <f>IFERROR(VLOOKUP(AO85,'CRUCE OPORTUNIDADES'!$C$10:$D$109,2,FALSE),"")</f>
        <v/>
      </c>
      <c r="AQ85" s="12" t="n">
        <v>16.4100000000001</v>
      </c>
      <c r="AR85" s="12">
        <f>IFERROR(VLOOKUP(AQ85,'CRUCE OPORTUNIDADES'!$C$10:$D$109,2,FALSE),"")</f>
        <v/>
      </c>
      <c r="AS85" s="12" t="n">
        <v>17.4100000000002</v>
      </c>
      <c r="AT85" s="12">
        <f>IFERROR(VLOOKUP(AS85,'CRUCE OPORTUNIDADES'!$C$10:$D$109,2,FALSE),"")</f>
        <v/>
      </c>
      <c r="AU85" s="12" t="n">
        <v>18.4100000000002</v>
      </c>
      <c r="AV85" s="12">
        <f>IFERROR(VLOOKUP(AU85,'CRUCE OPORTUNIDADES'!$C$10:$D$109,2,FALSE),"")</f>
        <v/>
      </c>
      <c r="AW85" s="12" t="n">
        <v>19.4100000000002</v>
      </c>
      <c r="AX85" s="12">
        <f>IFERROR(VLOOKUP(AW85,'CRUCE OPORTUNIDADES'!$C$10:$D$109,2,FALSE),"")</f>
        <v/>
      </c>
      <c r="AY85" s="12" t="n">
        <v>20.4100000000002</v>
      </c>
      <c r="AZ85" s="12">
        <f>IFERROR(VLOOKUP(AY85,'CRUCE OPORTUNIDADES'!$C$10:$D$109,2,FALSE),"")</f>
        <v/>
      </c>
      <c r="BA85" s="12" t="n">
        <v>21.4100000000002</v>
      </c>
      <c r="BB85" s="12">
        <f>IFERROR(VLOOKUP(BA85,'CRUCE OPORTUNIDADES'!$C$10:$D$109,2,FALSE),"")</f>
        <v/>
      </c>
      <c r="BC85" s="12" t="n">
        <v>22.4100000000002</v>
      </c>
      <c r="BD85" s="12">
        <f>IFERROR(VLOOKUP(BC85,'CRUCE OPORTUNIDADES'!$C$10:$D$109,2,FALSE),"")</f>
        <v/>
      </c>
      <c r="BE85" s="12" t="n">
        <v>23.4100000000002</v>
      </c>
      <c r="BF85" s="12">
        <f>IFERROR(VLOOKUP(BE85,'CRUCE OPORTUNIDADES'!$C$10:$D$109,2,FALSE),"")</f>
        <v/>
      </c>
      <c r="BG85" s="12" t="n">
        <v>24.4100000000002</v>
      </c>
      <c r="BH85" s="12">
        <f>IFERROR(VLOOKUP(BG85,'CRUCE OPORTUNIDADES'!$C$10:$D$109,2,FALSE),"")</f>
        <v/>
      </c>
      <c r="BI85" s="12" t="n">
        <v>25.4100000000002</v>
      </c>
      <c r="BJ85" s="12">
        <f>IFERROR(VLOOKUP(BI85,'CRUCE OPORTUNIDADES'!$C$10:$D$109,2,FALSE),"")</f>
        <v/>
      </c>
    </row>
    <row r="86">
      <c r="N86" s="12">
        <f>IF(N87&lt;&gt;""," -O","")</f>
        <v/>
      </c>
      <c r="P86" s="12">
        <f>IF(P87&lt;&gt;""," -O","")</f>
        <v/>
      </c>
      <c r="R86" s="12">
        <f>IF(R87&lt;&gt;""," -O","")</f>
        <v/>
      </c>
      <c r="T86" s="12">
        <f>IF(T87&lt;&gt;""," -O","")</f>
        <v/>
      </c>
      <c r="V86" s="12">
        <f>IF(V87&lt;&gt;""," -O","")</f>
        <v/>
      </c>
      <c r="X86" s="12">
        <f>IF(X87&lt;&gt;""," -O","")</f>
        <v/>
      </c>
      <c r="Z86" s="12">
        <f>IF(Z87&lt;&gt;""," -O","")</f>
        <v/>
      </c>
      <c r="AB86" s="12">
        <f>IF(AB87&lt;&gt;""," -O","")</f>
        <v/>
      </c>
      <c r="AD86" s="12">
        <f>IF(AD87&lt;&gt;""," -O","")</f>
        <v/>
      </c>
      <c r="AF86" s="12">
        <f>IF(AF87&lt;&gt;""," -O","")</f>
        <v/>
      </c>
      <c r="AH86" s="12">
        <f>IF(AH87&lt;&gt;""," -O","")</f>
        <v/>
      </c>
      <c r="AJ86" s="12">
        <f>IF(AJ87&lt;&gt;""," -O","")</f>
        <v/>
      </c>
      <c r="AL86" s="12">
        <f>IF(AL87&lt;&gt;""," -O","")</f>
        <v/>
      </c>
      <c r="AN86" s="12">
        <f>IF(AN87&lt;&gt;""," -O","")</f>
        <v/>
      </c>
      <c r="AP86" s="12">
        <f>IF(AP87&lt;&gt;""," -O","")</f>
        <v/>
      </c>
      <c r="AR86" s="12">
        <f>IF(AR87&lt;&gt;""," -O","")</f>
        <v/>
      </c>
      <c r="AT86" s="12">
        <f>IF(AT87&lt;&gt;""," -O","")</f>
        <v/>
      </c>
      <c r="AV86" s="12">
        <f>IF(AV87&lt;&gt;""," -O","")</f>
        <v/>
      </c>
      <c r="AX86" s="12">
        <f>IF(AX87&lt;&gt;""," -O","")</f>
        <v/>
      </c>
      <c r="AZ86" s="12">
        <f>IF(AZ87&lt;&gt;""," -O","")</f>
        <v/>
      </c>
      <c r="BB86" s="12">
        <f>IF(BB87&lt;&gt;""," -O","")</f>
        <v/>
      </c>
      <c r="BD86" s="12">
        <f>IF(BD87&lt;&gt;""," -O","")</f>
        <v/>
      </c>
      <c r="BF86" s="12">
        <f>IF(BF87&lt;&gt;""," -O","")</f>
        <v/>
      </c>
      <c r="BH86" s="12">
        <f>IF(BH87&lt;&gt;""," -O","")</f>
        <v/>
      </c>
      <c r="BJ86" s="12">
        <f>IF(BJ87&lt;&gt;""," -O","")</f>
        <v/>
      </c>
    </row>
    <row r="87">
      <c r="M87" s="12" t="n">
        <v>1.42</v>
      </c>
      <c r="N87" s="12">
        <f>IFERROR(VLOOKUP(M87,'CRUCE OPORTUNIDADES'!$C$10:$D$109,2,FALSE),"")</f>
        <v/>
      </c>
      <c r="O87" s="12" t="n">
        <v>2.42000000000001</v>
      </c>
      <c r="P87" s="12">
        <f>IFERROR(VLOOKUP(O87,'CRUCE OPORTUNIDADES'!$C$10:$D$109,2,FALSE),"")</f>
        <v/>
      </c>
      <c r="Q87" s="12" t="n">
        <v>3.42000000000002</v>
      </c>
      <c r="R87" s="12">
        <f>IFERROR(VLOOKUP(Q87,'CRUCE OPORTUNIDADES'!$C$10:$D$109,2,FALSE),"")</f>
        <v/>
      </c>
      <c r="S87" s="12" t="n">
        <v>4.42000000000003</v>
      </c>
      <c r="T87" s="12">
        <f>IFERROR(VLOOKUP(S87,'CRUCE OPORTUNIDADES'!$C$10:$D$109,2,FALSE),"")</f>
        <v/>
      </c>
      <c r="U87" s="12" t="n">
        <v>5.42000000000004</v>
      </c>
      <c r="V87" s="12">
        <f>IFERROR(VLOOKUP(U87,'CRUCE OPORTUNIDADES'!$C$10:$D$109,2,FALSE),"")</f>
        <v/>
      </c>
      <c r="W87" s="12" t="n">
        <v>6.42000000000005</v>
      </c>
      <c r="X87" s="12">
        <f>IFERROR(VLOOKUP(W87,'CRUCE OPORTUNIDADES'!$C$10:$D$109,2,FALSE),"")</f>
        <v/>
      </c>
      <c r="Y87" s="12" t="n">
        <v>7.42000000000006</v>
      </c>
      <c r="Z87" s="12">
        <f>IFERROR(VLOOKUP(Y87,'CRUCE OPORTUNIDADES'!$C$10:$D$109,2,FALSE),"")</f>
        <v/>
      </c>
      <c r="AA87" s="12" t="n">
        <v>8.420000000000069</v>
      </c>
      <c r="AB87" s="12">
        <f>IFERROR(VLOOKUP(AA87,'CRUCE OPORTUNIDADES'!$C$10:$D$109,2,FALSE),"")</f>
        <v/>
      </c>
      <c r="AC87" s="12" t="n">
        <v>9.42000000000008</v>
      </c>
      <c r="AD87" s="12">
        <f>IFERROR(VLOOKUP(AC87,'CRUCE OPORTUNIDADES'!$C$10:$D$109,2,FALSE),"")</f>
        <v/>
      </c>
      <c r="AE87" s="12" t="n">
        <v>10.4200000000001</v>
      </c>
      <c r="AF87" s="12">
        <f>IFERROR(VLOOKUP(AE87,'CRUCE OPORTUNIDADES'!$C$10:$D$109,2,FALSE),"")</f>
        <v/>
      </c>
      <c r="AG87" s="12" t="n">
        <v>11.4200000000001</v>
      </c>
      <c r="AH87" s="12">
        <f>IFERROR(VLOOKUP(AG87,'CRUCE OPORTUNIDADES'!$C$10:$D$109,2,FALSE),"")</f>
        <v/>
      </c>
      <c r="AI87" s="12" t="n">
        <v>12.4200000000001</v>
      </c>
      <c r="AJ87" s="12">
        <f>IFERROR(VLOOKUP(AI87,'CRUCE OPORTUNIDADES'!$C$10:$D$109,2,FALSE),"")</f>
        <v/>
      </c>
      <c r="AK87" s="12" t="n">
        <v>13.4200000000001</v>
      </c>
      <c r="AL87" s="12">
        <f>IFERROR(VLOOKUP(AK87,'CRUCE OPORTUNIDADES'!$C$10:$D$109,2,FALSE),"")</f>
        <v/>
      </c>
      <c r="AM87" s="12" t="n">
        <v>14.4200000000001</v>
      </c>
      <c r="AN87" s="12">
        <f>IFERROR(VLOOKUP(AM87,'CRUCE OPORTUNIDADES'!$C$10:$D$109,2,FALSE),"")</f>
        <v/>
      </c>
      <c r="AO87" s="12" t="n">
        <v>15.4200000000001</v>
      </c>
      <c r="AP87" s="12">
        <f>IFERROR(VLOOKUP(AO87,'CRUCE OPORTUNIDADES'!$C$10:$D$109,2,FALSE),"")</f>
        <v/>
      </c>
      <c r="AQ87" s="12" t="n">
        <v>16.4200000000002</v>
      </c>
      <c r="AR87" s="12">
        <f>IFERROR(VLOOKUP(AQ87,'CRUCE OPORTUNIDADES'!$C$10:$D$109,2,FALSE),"")</f>
        <v/>
      </c>
      <c r="AS87" s="12" t="n">
        <v>17.4200000000002</v>
      </c>
      <c r="AT87" s="12">
        <f>IFERROR(VLOOKUP(AS87,'CRUCE OPORTUNIDADES'!$C$10:$D$109,2,FALSE),"")</f>
        <v/>
      </c>
      <c r="AU87" s="12" t="n">
        <v>18.4200000000002</v>
      </c>
      <c r="AV87" s="12">
        <f>IFERROR(VLOOKUP(AU87,'CRUCE OPORTUNIDADES'!$C$10:$D$109,2,FALSE),"")</f>
        <v/>
      </c>
      <c r="AW87" s="12" t="n">
        <v>19.4200000000002</v>
      </c>
      <c r="AX87" s="12">
        <f>IFERROR(VLOOKUP(AW87,'CRUCE OPORTUNIDADES'!$C$10:$D$109,2,FALSE),"")</f>
        <v/>
      </c>
      <c r="AY87" s="12" t="n">
        <v>20.4200000000002</v>
      </c>
      <c r="AZ87" s="12">
        <f>IFERROR(VLOOKUP(AY87,'CRUCE OPORTUNIDADES'!$C$10:$D$109,2,FALSE),"")</f>
        <v/>
      </c>
      <c r="BA87" s="12" t="n">
        <v>21.4200000000002</v>
      </c>
      <c r="BB87" s="12">
        <f>IFERROR(VLOOKUP(BA87,'CRUCE OPORTUNIDADES'!$C$10:$D$109,2,FALSE),"")</f>
        <v/>
      </c>
      <c r="BC87" s="12" t="n">
        <v>22.4200000000002</v>
      </c>
      <c r="BD87" s="12">
        <f>IFERROR(VLOOKUP(BC87,'CRUCE OPORTUNIDADES'!$C$10:$D$109,2,FALSE),"")</f>
        <v/>
      </c>
      <c r="BE87" s="12" t="n">
        <v>23.4200000000002</v>
      </c>
      <c r="BF87" s="12">
        <f>IFERROR(VLOOKUP(BE87,'CRUCE OPORTUNIDADES'!$C$10:$D$109,2,FALSE),"")</f>
        <v/>
      </c>
      <c r="BG87" s="12" t="n">
        <v>24.4200000000002</v>
      </c>
      <c r="BH87" s="12">
        <f>IFERROR(VLOOKUP(BG87,'CRUCE OPORTUNIDADES'!$C$10:$D$109,2,FALSE),"")</f>
        <v/>
      </c>
      <c r="BI87" s="12" t="n">
        <v>25.4200000000002</v>
      </c>
      <c r="BJ87" s="12">
        <f>IFERROR(VLOOKUP(BI87,'CRUCE OPORTUNIDADES'!$C$10:$D$109,2,FALSE),"")</f>
        <v/>
      </c>
    </row>
    <row r="88">
      <c r="N88" s="12">
        <f>IF(N89&lt;&gt;""," -O","")</f>
        <v/>
      </c>
      <c r="P88" s="12">
        <f>IF(P89&lt;&gt;""," -O","")</f>
        <v/>
      </c>
      <c r="R88" s="12">
        <f>IF(R89&lt;&gt;""," -O","")</f>
        <v/>
      </c>
      <c r="T88" s="12">
        <f>IF(T89&lt;&gt;""," -O","")</f>
        <v/>
      </c>
      <c r="V88" s="12">
        <f>IF(V89&lt;&gt;""," -O","")</f>
        <v/>
      </c>
      <c r="X88" s="12">
        <f>IF(X89&lt;&gt;""," -O","")</f>
        <v/>
      </c>
      <c r="Z88" s="12">
        <f>IF(Z89&lt;&gt;""," -O","")</f>
        <v/>
      </c>
      <c r="AB88" s="12">
        <f>IF(AB89&lt;&gt;""," -O","")</f>
        <v/>
      </c>
      <c r="AD88" s="12">
        <f>IF(AD89&lt;&gt;""," -O","")</f>
        <v/>
      </c>
      <c r="AF88" s="12">
        <f>IF(AF89&lt;&gt;""," -O","")</f>
        <v/>
      </c>
      <c r="AH88" s="12">
        <f>IF(AH89&lt;&gt;""," -O","")</f>
        <v/>
      </c>
      <c r="AJ88" s="12">
        <f>IF(AJ89&lt;&gt;""," -O","")</f>
        <v/>
      </c>
      <c r="AL88" s="12">
        <f>IF(AL89&lt;&gt;""," -O","")</f>
        <v/>
      </c>
      <c r="AN88" s="12">
        <f>IF(AN89&lt;&gt;""," -O","")</f>
        <v/>
      </c>
      <c r="AP88" s="12">
        <f>IF(AP89&lt;&gt;""," -O","")</f>
        <v/>
      </c>
      <c r="AR88" s="12">
        <f>IF(AR89&lt;&gt;""," -O","")</f>
        <v/>
      </c>
      <c r="AT88" s="12">
        <f>IF(AT89&lt;&gt;""," -O","")</f>
        <v/>
      </c>
      <c r="AV88" s="12">
        <f>IF(AV89&lt;&gt;""," -O","")</f>
        <v/>
      </c>
      <c r="AX88" s="12">
        <f>IF(AX89&lt;&gt;""," -O","")</f>
        <v/>
      </c>
      <c r="AZ88" s="12">
        <f>IF(AZ89&lt;&gt;""," -O","")</f>
        <v/>
      </c>
      <c r="BB88" s="12">
        <f>IF(BB89&lt;&gt;""," -O","")</f>
        <v/>
      </c>
      <c r="BD88" s="12">
        <f>IF(BD89&lt;&gt;""," -O","")</f>
        <v/>
      </c>
      <c r="BF88" s="12">
        <f>IF(BF89&lt;&gt;""," -O","")</f>
        <v/>
      </c>
      <c r="BH88" s="12">
        <f>IF(BH89&lt;&gt;""," -O","")</f>
        <v/>
      </c>
      <c r="BJ88" s="12">
        <f>IF(BJ89&lt;&gt;""," -O","")</f>
        <v/>
      </c>
    </row>
    <row r="89">
      <c r="M89" s="12" t="n">
        <v>1.43</v>
      </c>
      <c r="N89" s="12">
        <f>IFERROR(VLOOKUP(M89,'CRUCE OPORTUNIDADES'!$C$10:$D$109,2,FALSE),"")</f>
        <v/>
      </c>
      <c r="O89" s="12" t="n">
        <v>2.43000000000001</v>
      </c>
      <c r="P89" s="12">
        <f>IFERROR(VLOOKUP(O89,'CRUCE OPORTUNIDADES'!$C$10:$D$109,2,FALSE),"")</f>
        <v/>
      </c>
      <c r="Q89" s="12" t="n">
        <v>3.43000000000002</v>
      </c>
      <c r="R89" s="12">
        <f>IFERROR(VLOOKUP(Q89,'CRUCE OPORTUNIDADES'!$C$10:$D$109,2,FALSE),"")</f>
        <v/>
      </c>
      <c r="S89" s="12" t="n">
        <v>4.43000000000003</v>
      </c>
      <c r="T89" s="12">
        <f>IFERROR(VLOOKUP(S89,'CRUCE OPORTUNIDADES'!$C$10:$D$109,2,FALSE),"")</f>
        <v/>
      </c>
      <c r="U89" s="12" t="n">
        <v>5.43000000000004</v>
      </c>
      <c r="V89" s="12">
        <f>IFERROR(VLOOKUP(U89,'CRUCE OPORTUNIDADES'!$C$10:$D$109,2,FALSE),"")</f>
        <v/>
      </c>
      <c r="W89" s="12" t="n">
        <v>6.43000000000005</v>
      </c>
      <c r="X89" s="12">
        <f>IFERROR(VLOOKUP(W89,'CRUCE OPORTUNIDADES'!$C$10:$D$109,2,FALSE),"")</f>
        <v/>
      </c>
      <c r="Y89" s="12" t="n">
        <v>7.43000000000006</v>
      </c>
      <c r="Z89" s="12">
        <f>IFERROR(VLOOKUP(Y89,'CRUCE OPORTUNIDADES'!$C$10:$D$109,2,FALSE),"")</f>
        <v/>
      </c>
      <c r="AA89" s="12" t="n">
        <v>8.430000000000071</v>
      </c>
      <c r="AB89" s="12">
        <f>IFERROR(VLOOKUP(AA89,'CRUCE OPORTUNIDADES'!$C$10:$D$109,2,FALSE),"")</f>
        <v/>
      </c>
      <c r="AC89" s="12" t="n">
        <v>9.43000000000008</v>
      </c>
      <c r="AD89" s="12">
        <f>IFERROR(VLOOKUP(AC89,'CRUCE OPORTUNIDADES'!$C$10:$D$109,2,FALSE),"")</f>
        <v/>
      </c>
      <c r="AE89" s="12" t="n">
        <v>10.4300000000001</v>
      </c>
      <c r="AF89" s="12">
        <f>IFERROR(VLOOKUP(AE89,'CRUCE OPORTUNIDADES'!$C$10:$D$109,2,FALSE),"")</f>
        <v/>
      </c>
      <c r="AG89" s="12" t="n">
        <v>11.4300000000001</v>
      </c>
      <c r="AH89" s="12">
        <f>IFERROR(VLOOKUP(AG89,'CRUCE OPORTUNIDADES'!$C$10:$D$109,2,FALSE),"")</f>
        <v/>
      </c>
      <c r="AI89" s="12" t="n">
        <v>12.4300000000001</v>
      </c>
      <c r="AJ89" s="12">
        <f>IFERROR(VLOOKUP(AI89,'CRUCE OPORTUNIDADES'!$C$10:$D$109,2,FALSE),"")</f>
        <v/>
      </c>
      <c r="AK89" s="12" t="n">
        <v>13.4300000000001</v>
      </c>
      <c r="AL89" s="12">
        <f>IFERROR(VLOOKUP(AK89,'CRUCE OPORTUNIDADES'!$C$10:$D$109,2,FALSE),"")</f>
        <v/>
      </c>
      <c r="AM89" s="12" t="n">
        <v>14.4300000000001</v>
      </c>
      <c r="AN89" s="12">
        <f>IFERROR(VLOOKUP(AM89,'CRUCE OPORTUNIDADES'!$C$10:$D$109,2,FALSE),"")</f>
        <v/>
      </c>
      <c r="AO89" s="12" t="n">
        <v>15.4300000000001</v>
      </c>
      <c r="AP89" s="12">
        <f>IFERROR(VLOOKUP(AO89,'CRUCE OPORTUNIDADES'!$C$10:$D$109,2,FALSE),"")</f>
        <v/>
      </c>
      <c r="AQ89" s="12" t="n">
        <v>16.4300000000001</v>
      </c>
      <c r="AR89" s="12">
        <f>IFERROR(VLOOKUP(AQ89,'CRUCE OPORTUNIDADES'!$C$10:$D$109,2,FALSE),"")</f>
        <v/>
      </c>
      <c r="AS89" s="12" t="n">
        <v>17.4300000000002</v>
      </c>
      <c r="AT89" s="12">
        <f>IFERROR(VLOOKUP(AS89,'CRUCE OPORTUNIDADES'!$C$10:$D$109,2,FALSE),"")</f>
        <v/>
      </c>
      <c r="AU89" s="12" t="n">
        <v>18.4300000000002</v>
      </c>
      <c r="AV89" s="12">
        <f>IFERROR(VLOOKUP(AU89,'CRUCE OPORTUNIDADES'!$C$10:$D$109,2,FALSE),"")</f>
        <v/>
      </c>
      <c r="AW89" s="12" t="n">
        <v>19.4300000000002</v>
      </c>
      <c r="AX89" s="12">
        <f>IFERROR(VLOOKUP(AW89,'CRUCE OPORTUNIDADES'!$C$10:$D$109,2,FALSE),"")</f>
        <v/>
      </c>
      <c r="AY89" s="12" t="n">
        <v>20.4300000000002</v>
      </c>
      <c r="AZ89" s="12">
        <f>IFERROR(VLOOKUP(AY89,'CRUCE OPORTUNIDADES'!$C$10:$D$109,2,FALSE),"")</f>
        <v/>
      </c>
      <c r="BA89" s="12" t="n">
        <v>21.4300000000002</v>
      </c>
      <c r="BB89" s="12">
        <f>IFERROR(VLOOKUP(BA89,'CRUCE OPORTUNIDADES'!$C$10:$D$109,2,FALSE),"")</f>
        <v/>
      </c>
      <c r="BC89" s="12" t="n">
        <v>22.4300000000002</v>
      </c>
      <c r="BD89" s="12">
        <f>IFERROR(VLOOKUP(BC89,'CRUCE OPORTUNIDADES'!$C$10:$D$109,2,FALSE),"")</f>
        <v/>
      </c>
      <c r="BE89" s="12" t="n">
        <v>23.4300000000002</v>
      </c>
      <c r="BF89" s="12">
        <f>IFERROR(VLOOKUP(BE89,'CRUCE OPORTUNIDADES'!$C$10:$D$109,2,FALSE),"")</f>
        <v/>
      </c>
      <c r="BG89" s="12" t="n">
        <v>24.4300000000002</v>
      </c>
      <c r="BH89" s="12">
        <f>IFERROR(VLOOKUP(BG89,'CRUCE OPORTUNIDADES'!$C$10:$D$109,2,FALSE),"")</f>
        <v/>
      </c>
      <c r="BI89" s="12" t="n">
        <v>25.4300000000002</v>
      </c>
      <c r="BJ89" s="12">
        <f>IFERROR(VLOOKUP(BI89,'CRUCE OPORTUNIDADES'!$C$10:$D$109,2,FALSE),"")</f>
        <v/>
      </c>
    </row>
    <row r="90">
      <c r="N90" s="12">
        <f>IF(N91&lt;&gt;""," -O","")</f>
        <v/>
      </c>
      <c r="P90" s="12">
        <f>IF(P91&lt;&gt;""," -O","")</f>
        <v/>
      </c>
      <c r="R90" s="12">
        <f>IF(R91&lt;&gt;""," -O","")</f>
        <v/>
      </c>
      <c r="T90" s="12">
        <f>IF(T91&lt;&gt;""," -O","")</f>
        <v/>
      </c>
      <c r="V90" s="12">
        <f>IF(V91&lt;&gt;""," -O","")</f>
        <v/>
      </c>
      <c r="X90" s="12">
        <f>IF(X91&lt;&gt;""," -O","")</f>
        <v/>
      </c>
      <c r="Z90" s="12">
        <f>IF(Z91&lt;&gt;""," -O","")</f>
        <v/>
      </c>
      <c r="AB90" s="12">
        <f>IF(AB91&lt;&gt;""," -O","")</f>
        <v/>
      </c>
      <c r="AD90" s="12">
        <f>IF(AD91&lt;&gt;""," -O","")</f>
        <v/>
      </c>
      <c r="AF90" s="12">
        <f>IF(AF91&lt;&gt;""," -O","")</f>
        <v/>
      </c>
      <c r="AH90" s="12">
        <f>IF(AH91&lt;&gt;""," -O","")</f>
        <v/>
      </c>
      <c r="AJ90" s="12">
        <f>IF(AJ91&lt;&gt;""," -O","")</f>
        <v/>
      </c>
      <c r="AL90" s="12">
        <f>IF(AL91&lt;&gt;""," -O","")</f>
        <v/>
      </c>
      <c r="AN90" s="12">
        <f>IF(AN91&lt;&gt;""," -O","")</f>
        <v/>
      </c>
      <c r="AP90" s="12">
        <f>IF(AP91&lt;&gt;""," -O","")</f>
        <v/>
      </c>
      <c r="AR90" s="12">
        <f>IF(AR91&lt;&gt;""," -O","")</f>
        <v/>
      </c>
      <c r="AT90" s="12">
        <f>IF(AT91&lt;&gt;""," -O","")</f>
        <v/>
      </c>
      <c r="AV90" s="12">
        <f>IF(AV91&lt;&gt;""," -O","")</f>
        <v/>
      </c>
      <c r="AX90" s="12">
        <f>IF(AX91&lt;&gt;""," -O","")</f>
        <v/>
      </c>
      <c r="AZ90" s="12">
        <f>IF(AZ91&lt;&gt;""," -O","")</f>
        <v/>
      </c>
      <c r="BB90" s="12">
        <f>IF(BB91&lt;&gt;""," -O","")</f>
        <v/>
      </c>
      <c r="BD90" s="12">
        <f>IF(BD91&lt;&gt;""," -O","")</f>
        <v/>
      </c>
      <c r="BF90" s="12">
        <f>IF(BF91&lt;&gt;""," -O","")</f>
        <v/>
      </c>
      <c r="BH90" s="12">
        <f>IF(BH91&lt;&gt;""," -O","")</f>
        <v/>
      </c>
      <c r="BJ90" s="12">
        <f>IF(BJ91&lt;&gt;""," -O","")</f>
        <v/>
      </c>
    </row>
    <row r="91">
      <c r="M91" s="12" t="n">
        <v>1.44</v>
      </c>
      <c r="N91" s="12">
        <f>IFERROR(VLOOKUP(M91,'CRUCE OPORTUNIDADES'!$C$10:$D$109,2,FALSE),"")</f>
        <v/>
      </c>
      <c r="O91" s="12" t="n">
        <v>2.44000000000001</v>
      </c>
      <c r="P91" s="12">
        <f>IFERROR(VLOOKUP(O91,'CRUCE OPORTUNIDADES'!$C$10:$D$109,2,FALSE),"")</f>
        <v/>
      </c>
      <c r="Q91" s="12" t="n">
        <v>3.44000000000002</v>
      </c>
      <c r="R91" s="12">
        <f>IFERROR(VLOOKUP(Q91,'CRUCE OPORTUNIDADES'!$C$10:$D$109,2,FALSE),"")</f>
        <v/>
      </c>
      <c r="S91" s="12" t="n">
        <v>4.44000000000003</v>
      </c>
      <c r="T91" s="12">
        <f>IFERROR(VLOOKUP(S91,'CRUCE OPORTUNIDADES'!$C$10:$D$109,2,FALSE),"")</f>
        <v/>
      </c>
      <c r="U91" s="12" t="n">
        <v>5.44000000000004</v>
      </c>
      <c r="V91" s="12">
        <f>IFERROR(VLOOKUP(U91,'CRUCE OPORTUNIDADES'!$C$10:$D$109,2,FALSE),"")</f>
        <v/>
      </c>
      <c r="W91" s="12" t="n">
        <v>6.44000000000005</v>
      </c>
      <c r="X91" s="12">
        <f>IFERROR(VLOOKUP(W91,'CRUCE OPORTUNIDADES'!$C$10:$D$109,2,FALSE),"")</f>
        <v/>
      </c>
      <c r="Y91" s="12" t="n">
        <v>7.44000000000006</v>
      </c>
      <c r="Z91" s="12">
        <f>IFERROR(VLOOKUP(Y91,'CRUCE OPORTUNIDADES'!$C$10:$D$109,2,FALSE),"")</f>
        <v/>
      </c>
      <c r="AA91" s="12" t="n">
        <v>8.440000000000071</v>
      </c>
      <c r="AB91" s="12">
        <f>IFERROR(VLOOKUP(AA91,'CRUCE OPORTUNIDADES'!$C$10:$D$109,2,FALSE),"")</f>
        <v/>
      </c>
      <c r="AC91" s="12" t="n">
        <v>9.440000000000079</v>
      </c>
      <c r="AD91" s="12">
        <f>IFERROR(VLOOKUP(AC91,'CRUCE OPORTUNIDADES'!$C$10:$D$109,2,FALSE),"")</f>
        <v/>
      </c>
      <c r="AE91" s="12" t="n">
        <v>10.4400000000001</v>
      </c>
      <c r="AF91" s="12">
        <f>IFERROR(VLOOKUP(AE91,'CRUCE OPORTUNIDADES'!$C$10:$D$109,2,FALSE),"")</f>
        <v/>
      </c>
      <c r="AG91" s="12" t="n">
        <v>11.4400000000001</v>
      </c>
      <c r="AH91" s="12">
        <f>IFERROR(VLOOKUP(AG91,'CRUCE OPORTUNIDADES'!$C$10:$D$109,2,FALSE),"")</f>
        <v/>
      </c>
      <c r="AI91" s="12" t="n">
        <v>12.4400000000001</v>
      </c>
      <c r="AJ91" s="12">
        <f>IFERROR(VLOOKUP(AI91,'CRUCE OPORTUNIDADES'!$C$10:$D$109,2,FALSE),"")</f>
        <v/>
      </c>
      <c r="AK91" s="12" t="n">
        <v>13.4400000000001</v>
      </c>
      <c r="AL91" s="12">
        <f>IFERROR(VLOOKUP(AK91,'CRUCE OPORTUNIDADES'!$C$10:$D$109,2,FALSE),"")</f>
        <v/>
      </c>
      <c r="AM91" s="12" t="n">
        <v>14.4400000000001</v>
      </c>
      <c r="AN91" s="12">
        <f>IFERROR(VLOOKUP(AM91,'CRUCE OPORTUNIDADES'!$C$10:$D$109,2,FALSE),"")</f>
        <v/>
      </c>
      <c r="AO91" s="12" t="n">
        <v>15.4400000000001</v>
      </c>
      <c r="AP91" s="12">
        <f>IFERROR(VLOOKUP(AO91,'CRUCE OPORTUNIDADES'!$C$10:$D$109,2,FALSE),"")</f>
        <v/>
      </c>
      <c r="AQ91" s="12" t="n">
        <v>16.4400000000002</v>
      </c>
      <c r="AR91" s="12">
        <f>IFERROR(VLOOKUP(AQ91,'CRUCE OPORTUNIDADES'!$C$10:$D$109,2,FALSE),"")</f>
        <v/>
      </c>
      <c r="AS91" s="12" t="n">
        <v>17.4400000000002</v>
      </c>
      <c r="AT91" s="12">
        <f>IFERROR(VLOOKUP(AS91,'CRUCE OPORTUNIDADES'!$C$10:$D$109,2,FALSE),"")</f>
        <v/>
      </c>
      <c r="AU91" s="12" t="n">
        <v>18.4400000000002</v>
      </c>
      <c r="AV91" s="12">
        <f>IFERROR(VLOOKUP(AU91,'CRUCE OPORTUNIDADES'!$C$10:$D$109,2,FALSE),"")</f>
        <v/>
      </c>
      <c r="AW91" s="12" t="n">
        <v>19.4400000000002</v>
      </c>
      <c r="AX91" s="12">
        <f>IFERROR(VLOOKUP(AW91,'CRUCE OPORTUNIDADES'!$C$10:$D$109,2,FALSE),"")</f>
        <v/>
      </c>
      <c r="AY91" s="12" t="n">
        <v>20.4400000000002</v>
      </c>
      <c r="AZ91" s="12">
        <f>IFERROR(VLOOKUP(AY91,'CRUCE OPORTUNIDADES'!$C$10:$D$109,2,FALSE),"")</f>
        <v/>
      </c>
      <c r="BA91" s="12" t="n">
        <v>21.4400000000002</v>
      </c>
      <c r="BB91" s="12">
        <f>IFERROR(VLOOKUP(BA91,'CRUCE OPORTUNIDADES'!$C$10:$D$109,2,FALSE),"")</f>
        <v/>
      </c>
      <c r="BC91" s="12" t="n">
        <v>22.4400000000002</v>
      </c>
      <c r="BD91" s="12">
        <f>IFERROR(VLOOKUP(BC91,'CRUCE OPORTUNIDADES'!$C$10:$D$109,2,FALSE),"")</f>
        <v/>
      </c>
      <c r="BE91" s="12" t="n">
        <v>23.4400000000002</v>
      </c>
      <c r="BF91" s="12">
        <f>IFERROR(VLOOKUP(BE91,'CRUCE OPORTUNIDADES'!$C$10:$D$109,2,FALSE),"")</f>
        <v/>
      </c>
      <c r="BG91" s="12" t="n">
        <v>24.4400000000002</v>
      </c>
      <c r="BH91" s="12">
        <f>IFERROR(VLOOKUP(BG91,'CRUCE OPORTUNIDADES'!$C$10:$D$109,2,FALSE),"")</f>
        <v/>
      </c>
      <c r="BI91" s="12" t="n">
        <v>25.4400000000002</v>
      </c>
      <c r="BJ91" s="12">
        <f>IFERROR(VLOOKUP(BI91,'CRUCE OPORTUNIDADES'!$C$10:$D$109,2,FALSE),"")</f>
        <v/>
      </c>
    </row>
    <row r="92">
      <c r="N92" s="12">
        <f>IF(N93&lt;&gt;""," -O","")</f>
        <v/>
      </c>
      <c r="P92" s="12">
        <f>IF(P93&lt;&gt;""," -O","")</f>
        <v/>
      </c>
      <c r="R92" s="12">
        <f>IF(R93&lt;&gt;""," -O","")</f>
        <v/>
      </c>
      <c r="T92" s="12">
        <f>IF(T93&lt;&gt;""," -O","")</f>
        <v/>
      </c>
      <c r="V92" s="12">
        <f>IF(V93&lt;&gt;""," -O","")</f>
        <v/>
      </c>
      <c r="X92" s="12">
        <f>IF(X93&lt;&gt;""," -O","")</f>
        <v/>
      </c>
      <c r="Z92" s="12">
        <f>IF(Z93&lt;&gt;""," -O","")</f>
        <v/>
      </c>
      <c r="AB92" s="12">
        <f>IF(AB93&lt;&gt;""," -O","")</f>
        <v/>
      </c>
      <c r="AD92" s="12">
        <f>IF(AD93&lt;&gt;""," -O","")</f>
        <v/>
      </c>
      <c r="AF92" s="12">
        <f>IF(AF93&lt;&gt;""," -O","")</f>
        <v/>
      </c>
      <c r="AH92" s="12">
        <f>IF(AH93&lt;&gt;""," -O","")</f>
        <v/>
      </c>
      <c r="AJ92" s="12">
        <f>IF(AJ93&lt;&gt;""," -O","")</f>
        <v/>
      </c>
      <c r="AL92" s="12">
        <f>IF(AL93&lt;&gt;""," -O","")</f>
        <v/>
      </c>
      <c r="AN92" s="12">
        <f>IF(AN93&lt;&gt;""," -O","")</f>
        <v/>
      </c>
      <c r="AP92" s="12">
        <f>IF(AP93&lt;&gt;""," -O","")</f>
        <v/>
      </c>
      <c r="AR92" s="12">
        <f>IF(AR93&lt;&gt;""," -O","")</f>
        <v/>
      </c>
      <c r="AT92" s="12">
        <f>IF(AT93&lt;&gt;""," -O","")</f>
        <v/>
      </c>
      <c r="AV92" s="12">
        <f>IF(AV93&lt;&gt;""," -O","")</f>
        <v/>
      </c>
      <c r="AX92" s="12">
        <f>IF(AX93&lt;&gt;""," -O","")</f>
        <v/>
      </c>
      <c r="AZ92" s="12">
        <f>IF(AZ93&lt;&gt;""," -O","")</f>
        <v/>
      </c>
      <c r="BB92" s="12">
        <f>IF(BB93&lt;&gt;""," -O","")</f>
        <v/>
      </c>
      <c r="BD92" s="12">
        <f>IF(BD93&lt;&gt;""," -O","")</f>
        <v/>
      </c>
      <c r="BF92" s="12">
        <f>IF(BF93&lt;&gt;""," -O","")</f>
        <v/>
      </c>
      <c r="BH92" s="12">
        <f>IF(BH93&lt;&gt;""," -O","")</f>
        <v/>
      </c>
      <c r="BJ92" s="12">
        <f>IF(BJ93&lt;&gt;""," -O","")</f>
        <v/>
      </c>
    </row>
    <row r="93">
      <c r="M93" s="12" t="n">
        <v>1.45</v>
      </c>
      <c r="N93" s="12">
        <f>IFERROR(VLOOKUP(M93,'CRUCE OPORTUNIDADES'!$C$10:$D$109,2,FALSE),"")</f>
        <v/>
      </c>
      <c r="O93" s="12" t="n">
        <v>2.45000000000001</v>
      </c>
      <c r="P93" s="12">
        <f>IFERROR(VLOOKUP(O93,'CRUCE OPORTUNIDADES'!$C$10:$D$109,2,FALSE),"")</f>
        <v/>
      </c>
      <c r="Q93" s="12" t="n">
        <v>3.45000000000002</v>
      </c>
      <c r="R93" s="12">
        <f>IFERROR(VLOOKUP(Q93,'CRUCE OPORTUNIDADES'!$C$10:$D$109,2,FALSE),"")</f>
        <v/>
      </c>
      <c r="S93" s="12" t="n">
        <v>4.45000000000003</v>
      </c>
      <c r="T93" s="12">
        <f>IFERROR(VLOOKUP(S93,'CRUCE OPORTUNIDADES'!$C$10:$D$109,2,FALSE),"")</f>
        <v/>
      </c>
      <c r="U93" s="12" t="n">
        <v>5.45000000000004</v>
      </c>
      <c r="V93" s="12">
        <f>IFERROR(VLOOKUP(U93,'CRUCE OPORTUNIDADES'!$C$10:$D$109,2,FALSE),"")</f>
        <v/>
      </c>
      <c r="W93" s="12" t="n">
        <v>6.45000000000005</v>
      </c>
      <c r="X93" s="12">
        <f>IFERROR(VLOOKUP(W93,'CRUCE OPORTUNIDADES'!$C$10:$D$109,2,FALSE),"")</f>
        <v/>
      </c>
      <c r="Y93" s="12" t="n">
        <v>7.45000000000006</v>
      </c>
      <c r="Z93" s="12">
        <f>IFERROR(VLOOKUP(Y93,'CRUCE OPORTUNIDADES'!$C$10:$D$109,2,FALSE),"")</f>
        <v/>
      </c>
      <c r="AA93" s="12" t="n">
        <v>8.45000000000007</v>
      </c>
      <c r="AB93" s="12">
        <f>IFERROR(VLOOKUP(AA93,'CRUCE OPORTUNIDADES'!$C$10:$D$109,2,FALSE),"")</f>
        <v/>
      </c>
      <c r="AC93" s="12" t="n">
        <v>9.450000000000079</v>
      </c>
      <c r="AD93" s="12">
        <f>IFERROR(VLOOKUP(AC93,'CRUCE OPORTUNIDADES'!$C$10:$D$109,2,FALSE),"")</f>
        <v/>
      </c>
      <c r="AE93" s="12" t="n">
        <v>10.4500000000001</v>
      </c>
      <c r="AF93" s="12">
        <f>IFERROR(VLOOKUP(AE93,'CRUCE OPORTUNIDADES'!$C$10:$D$109,2,FALSE),"")</f>
        <v/>
      </c>
      <c r="AG93" s="12" t="n">
        <v>11.4500000000001</v>
      </c>
      <c r="AH93" s="12">
        <f>IFERROR(VLOOKUP(AG93,'CRUCE OPORTUNIDADES'!$C$10:$D$109,2,FALSE),"")</f>
        <v/>
      </c>
      <c r="AI93" s="12" t="n">
        <v>12.4500000000001</v>
      </c>
      <c r="AJ93" s="12">
        <f>IFERROR(VLOOKUP(AI93,'CRUCE OPORTUNIDADES'!$C$10:$D$109,2,FALSE),"")</f>
        <v/>
      </c>
      <c r="AK93" s="12" t="n">
        <v>13.4500000000001</v>
      </c>
      <c r="AL93" s="12">
        <f>IFERROR(VLOOKUP(AK93,'CRUCE OPORTUNIDADES'!$C$10:$D$109,2,FALSE),"")</f>
        <v/>
      </c>
      <c r="AM93" s="12" t="n">
        <v>14.4500000000001</v>
      </c>
      <c r="AN93" s="12">
        <f>IFERROR(VLOOKUP(AM93,'CRUCE OPORTUNIDADES'!$C$10:$D$109,2,FALSE),"")</f>
        <v/>
      </c>
      <c r="AO93" s="12" t="n">
        <v>15.4500000000001</v>
      </c>
      <c r="AP93" s="12">
        <f>IFERROR(VLOOKUP(AO93,'CRUCE OPORTUNIDADES'!$C$10:$D$109,2,FALSE),"")</f>
        <v/>
      </c>
      <c r="AQ93" s="12" t="n">
        <v>16.4500000000001</v>
      </c>
      <c r="AR93" s="12">
        <f>IFERROR(VLOOKUP(AQ93,'CRUCE OPORTUNIDADES'!$C$10:$D$109,2,FALSE),"")</f>
        <v/>
      </c>
      <c r="AS93" s="12" t="n">
        <v>17.4500000000002</v>
      </c>
      <c r="AT93" s="12">
        <f>IFERROR(VLOOKUP(AS93,'CRUCE OPORTUNIDADES'!$C$10:$D$109,2,FALSE),"")</f>
        <v/>
      </c>
      <c r="AU93" s="12" t="n">
        <v>18.4500000000002</v>
      </c>
      <c r="AV93" s="12">
        <f>IFERROR(VLOOKUP(AU93,'CRUCE OPORTUNIDADES'!$C$10:$D$109,2,FALSE),"")</f>
        <v/>
      </c>
      <c r="AW93" s="12" t="n">
        <v>19.4500000000002</v>
      </c>
      <c r="AX93" s="12">
        <f>IFERROR(VLOOKUP(AW93,'CRUCE OPORTUNIDADES'!$C$10:$D$109,2,FALSE),"")</f>
        <v/>
      </c>
      <c r="AY93" s="12" t="n">
        <v>20.4500000000002</v>
      </c>
      <c r="AZ93" s="12">
        <f>IFERROR(VLOOKUP(AY93,'CRUCE OPORTUNIDADES'!$C$10:$D$109,2,FALSE),"")</f>
        <v/>
      </c>
      <c r="BA93" s="12" t="n">
        <v>21.4500000000002</v>
      </c>
      <c r="BB93" s="12">
        <f>IFERROR(VLOOKUP(BA93,'CRUCE OPORTUNIDADES'!$C$10:$D$109,2,FALSE),"")</f>
        <v/>
      </c>
      <c r="BC93" s="12" t="n">
        <v>22.4500000000002</v>
      </c>
      <c r="BD93" s="12">
        <f>IFERROR(VLOOKUP(BC93,'CRUCE OPORTUNIDADES'!$C$10:$D$109,2,FALSE),"")</f>
        <v/>
      </c>
      <c r="BE93" s="12" t="n">
        <v>23.4500000000002</v>
      </c>
      <c r="BF93" s="12">
        <f>IFERROR(VLOOKUP(BE93,'CRUCE OPORTUNIDADES'!$C$10:$D$109,2,FALSE),"")</f>
        <v/>
      </c>
      <c r="BG93" s="12" t="n">
        <v>24.4500000000002</v>
      </c>
      <c r="BH93" s="12">
        <f>IFERROR(VLOOKUP(BG93,'CRUCE OPORTUNIDADES'!$C$10:$D$109,2,FALSE),"")</f>
        <v/>
      </c>
      <c r="BI93" s="12" t="n">
        <v>25.4500000000002</v>
      </c>
      <c r="BJ93" s="12">
        <f>IFERROR(VLOOKUP(BI93,'CRUCE OPORTUNIDADES'!$C$10:$D$109,2,FALSE),"")</f>
        <v/>
      </c>
    </row>
    <row r="94">
      <c r="N94" s="12">
        <f>IF(N95&lt;&gt;""," -O","")</f>
        <v/>
      </c>
      <c r="P94" s="12">
        <f>IF(P95&lt;&gt;""," -O","")</f>
        <v/>
      </c>
      <c r="R94" s="12">
        <f>IF(R95&lt;&gt;""," -O","")</f>
        <v/>
      </c>
      <c r="T94" s="12">
        <f>IF(T95&lt;&gt;""," -O","")</f>
        <v/>
      </c>
      <c r="V94" s="12">
        <f>IF(V95&lt;&gt;""," -O","")</f>
        <v/>
      </c>
      <c r="X94" s="12">
        <f>IF(X95&lt;&gt;""," -O","")</f>
        <v/>
      </c>
      <c r="Z94" s="12">
        <f>IF(Z95&lt;&gt;""," -O","")</f>
        <v/>
      </c>
      <c r="AB94" s="12">
        <f>IF(AB95&lt;&gt;""," -O","")</f>
        <v/>
      </c>
      <c r="AD94" s="12">
        <f>IF(AD95&lt;&gt;""," -O","")</f>
        <v/>
      </c>
      <c r="AF94" s="12">
        <f>IF(AF95&lt;&gt;""," -O","")</f>
        <v/>
      </c>
      <c r="AH94" s="12">
        <f>IF(AH95&lt;&gt;""," -O","")</f>
        <v/>
      </c>
      <c r="AJ94" s="12">
        <f>IF(AJ95&lt;&gt;""," -O","")</f>
        <v/>
      </c>
      <c r="AL94" s="12">
        <f>IF(AL95&lt;&gt;""," -O","")</f>
        <v/>
      </c>
      <c r="AN94" s="12">
        <f>IF(AN95&lt;&gt;""," -O","")</f>
        <v/>
      </c>
      <c r="AP94" s="12">
        <f>IF(AP95&lt;&gt;""," -O","")</f>
        <v/>
      </c>
      <c r="AR94" s="12">
        <f>IF(AR95&lt;&gt;""," -O","")</f>
        <v/>
      </c>
      <c r="AT94" s="12">
        <f>IF(AT95&lt;&gt;""," -O","")</f>
        <v/>
      </c>
      <c r="AV94" s="12">
        <f>IF(AV95&lt;&gt;""," -O","")</f>
        <v/>
      </c>
      <c r="AX94" s="12">
        <f>IF(AX95&lt;&gt;""," -O","")</f>
        <v/>
      </c>
      <c r="AZ94" s="12">
        <f>IF(AZ95&lt;&gt;""," -O","")</f>
        <v/>
      </c>
      <c r="BB94" s="12">
        <f>IF(BB95&lt;&gt;""," -O","")</f>
        <v/>
      </c>
      <c r="BD94" s="12">
        <f>IF(BD95&lt;&gt;""," -O","")</f>
        <v/>
      </c>
      <c r="BF94" s="12">
        <f>IF(BF95&lt;&gt;""," -O","")</f>
        <v/>
      </c>
      <c r="BH94" s="12">
        <f>IF(BH95&lt;&gt;""," -O","")</f>
        <v/>
      </c>
      <c r="BJ94" s="12">
        <f>IF(BJ95&lt;&gt;""," -O","")</f>
        <v/>
      </c>
    </row>
    <row r="95">
      <c r="M95" s="12" t="n">
        <v>1.46</v>
      </c>
      <c r="N95" s="12">
        <f>IFERROR(VLOOKUP(M95,'CRUCE OPORTUNIDADES'!$C$10:$D$109,2,FALSE),"")</f>
        <v/>
      </c>
      <c r="O95" s="12" t="n">
        <v>2.46000000000001</v>
      </c>
      <c r="P95" s="12">
        <f>IFERROR(VLOOKUP(O95,'CRUCE OPORTUNIDADES'!$C$10:$D$109,2,FALSE),"")</f>
        <v/>
      </c>
      <c r="Q95" s="12" t="n">
        <v>3.46000000000002</v>
      </c>
      <c r="R95" s="12">
        <f>IFERROR(VLOOKUP(Q95,'CRUCE OPORTUNIDADES'!$C$10:$D$109,2,FALSE),"")</f>
        <v/>
      </c>
      <c r="S95" s="12" t="n">
        <v>4.46000000000003</v>
      </c>
      <c r="T95" s="12">
        <f>IFERROR(VLOOKUP(S95,'CRUCE OPORTUNIDADES'!$C$10:$D$109,2,FALSE),"")</f>
        <v/>
      </c>
      <c r="U95" s="12" t="n">
        <v>5.46000000000004</v>
      </c>
      <c r="V95" s="12">
        <f>IFERROR(VLOOKUP(U95,'CRUCE OPORTUNIDADES'!$C$10:$D$109,2,FALSE),"")</f>
        <v/>
      </c>
      <c r="W95" s="12" t="n">
        <v>6.46000000000005</v>
      </c>
      <c r="X95" s="12">
        <f>IFERROR(VLOOKUP(W95,'CRUCE OPORTUNIDADES'!$C$10:$D$109,2,FALSE),"")</f>
        <v/>
      </c>
      <c r="Y95" s="12" t="n">
        <v>7.46000000000006</v>
      </c>
      <c r="Z95" s="12">
        <f>IFERROR(VLOOKUP(Y95,'CRUCE OPORTUNIDADES'!$C$10:$D$109,2,FALSE),"")</f>
        <v/>
      </c>
      <c r="AA95" s="12" t="n">
        <v>8.46000000000007</v>
      </c>
      <c r="AB95" s="12">
        <f>IFERROR(VLOOKUP(AA95,'CRUCE OPORTUNIDADES'!$C$10:$D$109,2,FALSE),"")</f>
        <v/>
      </c>
      <c r="AC95" s="12" t="n">
        <v>9.460000000000081</v>
      </c>
      <c r="AD95" s="12">
        <f>IFERROR(VLOOKUP(AC95,'CRUCE OPORTUNIDADES'!$C$10:$D$109,2,FALSE),"")</f>
        <v/>
      </c>
      <c r="AE95" s="12" t="n">
        <v>10.4600000000001</v>
      </c>
      <c r="AF95" s="12">
        <f>IFERROR(VLOOKUP(AE95,'CRUCE OPORTUNIDADES'!$C$10:$D$109,2,FALSE),"")</f>
        <v/>
      </c>
      <c r="AG95" s="12" t="n">
        <v>11.4600000000001</v>
      </c>
      <c r="AH95" s="12">
        <f>IFERROR(VLOOKUP(AG95,'CRUCE OPORTUNIDADES'!$C$10:$D$109,2,FALSE),"")</f>
        <v/>
      </c>
      <c r="AI95" s="12" t="n">
        <v>12.4600000000001</v>
      </c>
      <c r="AJ95" s="12">
        <f>IFERROR(VLOOKUP(AI95,'CRUCE OPORTUNIDADES'!$C$10:$D$109,2,FALSE),"")</f>
        <v/>
      </c>
      <c r="AK95" s="12" t="n">
        <v>13.4600000000001</v>
      </c>
      <c r="AL95" s="12">
        <f>IFERROR(VLOOKUP(AK95,'CRUCE OPORTUNIDADES'!$C$10:$D$109,2,FALSE),"")</f>
        <v/>
      </c>
      <c r="AM95" s="12" t="n">
        <v>14.4600000000001</v>
      </c>
      <c r="AN95" s="12">
        <f>IFERROR(VLOOKUP(AM95,'CRUCE OPORTUNIDADES'!$C$10:$D$109,2,FALSE),"")</f>
        <v/>
      </c>
      <c r="AO95" s="12" t="n">
        <v>15.4600000000001</v>
      </c>
      <c r="AP95" s="12">
        <f>IFERROR(VLOOKUP(AO95,'CRUCE OPORTUNIDADES'!$C$10:$D$109,2,FALSE),"")</f>
        <v/>
      </c>
      <c r="AQ95" s="12" t="n">
        <v>16.4600000000002</v>
      </c>
      <c r="AR95" s="12">
        <f>IFERROR(VLOOKUP(AQ95,'CRUCE OPORTUNIDADES'!$C$10:$D$109,2,FALSE),"")</f>
        <v/>
      </c>
      <c r="AS95" s="12" t="n">
        <v>17.4600000000002</v>
      </c>
      <c r="AT95" s="12">
        <f>IFERROR(VLOOKUP(AS95,'CRUCE OPORTUNIDADES'!$C$10:$D$109,2,FALSE),"")</f>
        <v/>
      </c>
      <c r="AU95" s="12" t="n">
        <v>18.4600000000002</v>
      </c>
      <c r="AV95" s="12">
        <f>IFERROR(VLOOKUP(AU95,'CRUCE OPORTUNIDADES'!$C$10:$D$109,2,FALSE),"")</f>
        <v/>
      </c>
      <c r="AW95" s="12" t="n">
        <v>19.4600000000002</v>
      </c>
      <c r="AX95" s="12">
        <f>IFERROR(VLOOKUP(AW95,'CRUCE OPORTUNIDADES'!$C$10:$D$109,2,FALSE),"")</f>
        <v/>
      </c>
      <c r="AY95" s="12" t="n">
        <v>20.4600000000002</v>
      </c>
      <c r="AZ95" s="12">
        <f>IFERROR(VLOOKUP(AY95,'CRUCE OPORTUNIDADES'!$C$10:$D$109,2,FALSE),"")</f>
        <v/>
      </c>
      <c r="BA95" s="12" t="n">
        <v>21.4600000000002</v>
      </c>
      <c r="BB95" s="12">
        <f>IFERROR(VLOOKUP(BA95,'CRUCE OPORTUNIDADES'!$C$10:$D$109,2,FALSE),"")</f>
        <v/>
      </c>
      <c r="BC95" s="12" t="n">
        <v>22.4600000000002</v>
      </c>
      <c r="BD95" s="12">
        <f>IFERROR(VLOOKUP(BC95,'CRUCE OPORTUNIDADES'!$C$10:$D$109,2,FALSE),"")</f>
        <v/>
      </c>
      <c r="BE95" s="12" t="n">
        <v>23.4600000000002</v>
      </c>
      <c r="BF95" s="12">
        <f>IFERROR(VLOOKUP(BE95,'CRUCE OPORTUNIDADES'!$C$10:$D$109,2,FALSE),"")</f>
        <v/>
      </c>
      <c r="BG95" s="12" t="n">
        <v>24.4600000000002</v>
      </c>
      <c r="BH95" s="12">
        <f>IFERROR(VLOOKUP(BG95,'CRUCE OPORTUNIDADES'!$C$10:$D$109,2,FALSE),"")</f>
        <v/>
      </c>
      <c r="BI95" s="12" t="n">
        <v>25.4600000000002</v>
      </c>
      <c r="BJ95" s="12">
        <f>IFERROR(VLOOKUP(BI95,'CRUCE OPORTUNIDADES'!$C$10:$D$109,2,FALSE),"")</f>
        <v/>
      </c>
    </row>
    <row r="96">
      <c r="N96" s="12">
        <f>IF(N97&lt;&gt;""," -O","")</f>
        <v/>
      </c>
      <c r="P96" s="12">
        <f>IF(P97&lt;&gt;""," -O","")</f>
        <v/>
      </c>
      <c r="R96" s="12">
        <f>IF(R97&lt;&gt;""," -O","")</f>
        <v/>
      </c>
      <c r="T96" s="12">
        <f>IF(T97&lt;&gt;""," -O","")</f>
        <v/>
      </c>
      <c r="V96" s="12">
        <f>IF(V97&lt;&gt;""," -O","")</f>
        <v/>
      </c>
      <c r="X96" s="12">
        <f>IF(X97&lt;&gt;""," -O","")</f>
        <v/>
      </c>
      <c r="Z96" s="12">
        <f>IF(Z97&lt;&gt;""," -O","")</f>
        <v/>
      </c>
      <c r="AB96" s="12">
        <f>IF(AB97&lt;&gt;""," -O","")</f>
        <v/>
      </c>
      <c r="AD96" s="12">
        <f>IF(AD97&lt;&gt;""," -O","")</f>
        <v/>
      </c>
      <c r="AF96" s="12">
        <f>IF(AF97&lt;&gt;""," -O","")</f>
        <v/>
      </c>
      <c r="AH96" s="12">
        <f>IF(AH97&lt;&gt;""," -O","")</f>
        <v/>
      </c>
      <c r="AJ96" s="12">
        <f>IF(AJ97&lt;&gt;""," -O","")</f>
        <v/>
      </c>
      <c r="AL96" s="12">
        <f>IF(AL97&lt;&gt;""," -O","")</f>
        <v/>
      </c>
      <c r="AN96" s="12">
        <f>IF(AN97&lt;&gt;""," -O","")</f>
        <v/>
      </c>
      <c r="AP96" s="12">
        <f>IF(AP97&lt;&gt;""," -O","")</f>
        <v/>
      </c>
      <c r="AR96" s="12">
        <f>IF(AR97&lt;&gt;""," -O","")</f>
        <v/>
      </c>
      <c r="AT96" s="12">
        <f>IF(AT97&lt;&gt;""," -O","")</f>
        <v/>
      </c>
      <c r="AV96" s="12">
        <f>IF(AV97&lt;&gt;""," -O","")</f>
        <v/>
      </c>
      <c r="AX96" s="12">
        <f>IF(AX97&lt;&gt;""," -O","")</f>
        <v/>
      </c>
      <c r="AZ96" s="12">
        <f>IF(AZ97&lt;&gt;""," -O","")</f>
        <v/>
      </c>
      <c r="BB96" s="12">
        <f>IF(BB97&lt;&gt;""," -O","")</f>
        <v/>
      </c>
      <c r="BD96" s="12">
        <f>IF(BD97&lt;&gt;""," -O","")</f>
        <v/>
      </c>
      <c r="BF96" s="12">
        <f>IF(BF97&lt;&gt;""," -O","")</f>
        <v/>
      </c>
      <c r="BH96" s="12">
        <f>IF(BH97&lt;&gt;""," -O","")</f>
        <v/>
      </c>
      <c r="BJ96" s="12">
        <f>IF(BJ97&lt;&gt;""," -O","")</f>
        <v/>
      </c>
    </row>
    <row r="97">
      <c r="M97" s="12" t="n">
        <v>1.47</v>
      </c>
      <c r="N97" s="12">
        <f>IFERROR(VLOOKUP(M97,'CRUCE OPORTUNIDADES'!$C$10:$D$109,2,FALSE),"")</f>
        <v/>
      </c>
      <c r="O97" s="12" t="n">
        <v>2.47000000000001</v>
      </c>
      <c r="P97" s="12">
        <f>IFERROR(VLOOKUP(O97,'CRUCE OPORTUNIDADES'!$C$10:$D$109,2,FALSE),"")</f>
        <v/>
      </c>
      <c r="Q97" s="12" t="n">
        <v>3.47000000000002</v>
      </c>
      <c r="R97" s="12">
        <f>IFERROR(VLOOKUP(Q97,'CRUCE OPORTUNIDADES'!$C$10:$D$109,2,FALSE),"")</f>
        <v/>
      </c>
      <c r="S97" s="12" t="n">
        <v>4.47000000000003</v>
      </c>
      <c r="T97" s="12">
        <f>IFERROR(VLOOKUP(S97,'CRUCE OPORTUNIDADES'!$C$10:$D$109,2,FALSE),"")</f>
        <v/>
      </c>
      <c r="U97" s="12" t="n">
        <v>5.47000000000004</v>
      </c>
      <c r="V97" s="12">
        <f>IFERROR(VLOOKUP(U97,'CRUCE OPORTUNIDADES'!$C$10:$D$109,2,FALSE),"")</f>
        <v/>
      </c>
      <c r="W97" s="12" t="n">
        <v>6.47000000000005</v>
      </c>
      <c r="X97" s="12">
        <f>IFERROR(VLOOKUP(W97,'CRUCE OPORTUNIDADES'!$C$10:$D$109,2,FALSE),"")</f>
        <v/>
      </c>
      <c r="Y97" s="12" t="n">
        <v>7.47000000000006</v>
      </c>
      <c r="Z97" s="12">
        <f>IFERROR(VLOOKUP(Y97,'CRUCE OPORTUNIDADES'!$C$10:$D$109,2,FALSE),"")</f>
        <v/>
      </c>
      <c r="AA97" s="12" t="n">
        <v>8.47000000000007</v>
      </c>
      <c r="AB97" s="12">
        <f>IFERROR(VLOOKUP(AA97,'CRUCE OPORTUNIDADES'!$C$10:$D$109,2,FALSE),"")</f>
        <v/>
      </c>
      <c r="AC97" s="12" t="n">
        <v>9.470000000000081</v>
      </c>
      <c r="AD97" s="12">
        <f>IFERROR(VLOOKUP(AC97,'CRUCE OPORTUNIDADES'!$C$10:$D$109,2,FALSE),"")</f>
        <v/>
      </c>
      <c r="AE97" s="12" t="n">
        <v>10.4700000000001</v>
      </c>
      <c r="AF97" s="12">
        <f>IFERROR(VLOOKUP(AE97,'CRUCE OPORTUNIDADES'!$C$10:$D$109,2,FALSE),"")</f>
        <v/>
      </c>
      <c r="AG97" s="12" t="n">
        <v>11.4700000000001</v>
      </c>
      <c r="AH97" s="12">
        <f>IFERROR(VLOOKUP(AG97,'CRUCE OPORTUNIDADES'!$C$10:$D$109,2,FALSE),"")</f>
        <v/>
      </c>
      <c r="AI97" s="12" t="n">
        <v>12.4700000000001</v>
      </c>
      <c r="AJ97" s="12">
        <f>IFERROR(VLOOKUP(AI97,'CRUCE OPORTUNIDADES'!$C$10:$D$109,2,FALSE),"")</f>
        <v/>
      </c>
      <c r="AK97" s="12" t="n">
        <v>13.4700000000001</v>
      </c>
      <c r="AL97" s="12">
        <f>IFERROR(VLOOKUP(AK97,'CRUCE OPORTUNIDADES'!$C$10:$D$109,2,FALSE),"")</f>
        <v/>
      </c>
      <c r="AM97" s="12" t="n">
        <v>14.4700000000001</v>
      </c>
      <c r="AN97" s="12">
        <f>IFERROR(VLOOKUP(AM97,'CRUCE OPORTUNIDADES'!$C$10:$D$109,2,FALSE),"")</f>
        <v/>
      </c>
      <c r="AO97" s="12" t="n">
        <v>15.4700000000001</v>
      </c>
      <c r="AP97" s="12">
        <f>IFERROR(VLOOKUP(AO97,'CRUCE OPORTUNIDADES'!$C$10:$D$109,2,FALSE),"")</f>
        <v/>
      </c>
      <c r="AQ97" s="12" t="n">
        <v>16.4700000000001</v>
      </c>
      <c r="AR97" s="12">
        <f>IFERROR(VLOOKUP(AQ97,'CRUCE OPORTUNIDADES'!$C$10:$D$109,2,FALSE),"")</f>
        <v/>
      </c>
      <c r="AS97" s="12" t="n">
        <v>17.4700000000002</v>
      </c>
      <c r="AT97" s="12">
        <f>IFERROR(VLOOKUP(AS97,'CRUCE OPORTUNIDADES'!$C$10:$D$109,2,FALSE),"")</f>
        <v/>
      </c>
      <c r="AU97" s="12" t="n">
        <v>18.4700000000002</v>
      </c>
      <c r="AV97" s="12">
        <f>IFERROR(VLOOKUP(AU97,'CRUCE OPORTUNIDADES'!$C$10:$D$109,2,FALSE),"")</f>
        <v/>
      </c>
      <c r="AW97" s="12" t="n">
        <v>19.4700000000002</v>
      </c>
      <c r="AX97" s="12">
        <f>IFERROR(VLOOKUP(AW97,'CRUCE OPORTUNIDADES'!$C$10:$D$109,2,FALSE),"")</f>
        <v/>
      </c>
      <c r="AY97" s="12" t="n">
        <v>20.4700000000002</v>
      </c>
      <c r="AZ97" s="12">
        <f>IFERROR(VLOOKUP(AY97,'CRUCE OPORTUNIDADES'!$C$10:$D$109,2,FALSE),"")</f>
        <v/>
      </c>
      <c r="BA97" s="12" t="n">
        <v>21.4700000000002</v>
      </c>
      <c r="BB97" s="12">
        <f>IFERROR(VLOOKUP(BA97,'CRUCE OPORTUNIDADES'!$C$10:$D$109,2,FALSE),"")</f>
        <v/>
      </c>
      <c r="BC97" s="12" t="n">
        <v>22.4700000000002</v>
      </c>
      <c r="BD97" s="12">
        <f>IFERROR(VLOOKUP(BC97,'CRUCE OPORTUNIDADES'!$C$10:$D$109,2,FALSE),"")</f>
        <v/>
      </c>
      <c r="BE97" s="12" t="n">
        <v>23.4700000000002</v>
      </c>
      <c r="BF97" s="12">
        <f>IFERROR(VLOOKUP(BE97,'CRUCE OPORTUNIDADES'!$C$10:$D$109,2,FALSE),"")</f>
        <v/>
      </c>
      <c r="BG97" s="12" t="n">
        <v>24.4700000000002</v>
      </c>
      <c r="BH97" s="12">
        <f>IFERROR(VLOOKUP(BG97,'CRUCE OPORTUNIDADES'!$C$10:$D$109,2,FALSE),"")</f>
        <v/>
      </c>
      <c r="BI97" s="12" t="n">
        <v>25.4700000000002</v>
      </c>
      <c r="BJ97" s="12">
        <f>IFERROR(VLOOKUP(BI97,'CRUCE OPORTUNIDADES'!$C$10:$D$109,2,FALSE),"")</f>
        <v/>
      </c>
    </row>
    <row r="98">
      <c r="N98" s="12">
        <f>IF(N99&lt;&gt;""," -O","")</f>
        <v/>
      </c>
      <c r="P98" s="12">
        <f>IF(P99&lt;&gt;""," -O","")</f>
        <v/>
      </c>
      <c r="R98" s="12">
        <f>IF(R99&lt;&gt;""," -O","")</f>
        <v/>
      </c>
      <c r="T98" s="12">
        <f>IF(T99&lt;&gt;""," -O","")</f>
        <v/>
      </c>
      <c r="V98" s="12">
        <f>IF(V99&lt;&gt;""," -O","")</f>
        <v/>
      </c>
      <c r="X98" s="12">
        <f>IF(X99&lt;&gt;""," -O","")</f>
        <v/>
      </c>
      <c r="Z98" s="12">
        <f>IF(Z99&lt;&gt;""," -O","")</f>
        <v/>
      </c>
      <c r="AB98" s="12">
        <f>IF(AB99&lt;&gt;""," -O","")</f>
        <v/>
      </c>
      <c r="AD98" s="12">
        <f>IF(AD99&lt;&gt;""," -O","")</f>
        <v/>
      </c>
      <c r="AF98" s="12">
        <f>IF(AF99&lt;&gt;""," -O","")</f>
        <v/>
      </c>
      <c r="AH98" s="12">
        <f>IF(AH99&lt;&gt;""," -O","")</f>
        <v/>
      </c>
      <c r="AJ98" s="12">
        <f>IF(AJ99&lt;&gt;""," -O","")</f>
        <v/>
      </c>
      <c r="AL98" s="12">
        <f>IF(AL99&lt;&gt;""," -O","")</f>
        <v/>
      </c>
      <c r="AN98" s="12">
        <f>IF(AN99&lt;&gt;""," -O","")</f>
        <v/>
      </c>
      <c r="AP98" s="12">
        <f>IF(AP99&lt;&gt;""," -O","")</f>
        <v/>
      </c>
      <c r="AR98" s="12">
        <f>IF(AR99&lt;&gt;""," -O","")</f>
        <v/>
      </c>
      <c r="AT98" s="12">
        <f>IF(AT99&lt;&gt;""," -O","")</f>
        <v/>
      </c>
      <c r="AV98" s="12">
        <f>IF(AV99&lt;&gt;""," -O","")</f>
        <v/>
      </c>
      <c r="AX98" s="12">
        <f>IF(AX99&lt;&gt;""," -O","")</f>
        <v/>
      </c>
      <c r="AZ98" s="12">
        <f>IF(AZ99&lt;&gt;""," -O","")</f>
        <v/>
      </c>
      <c r="BB98" s="12">
        <f>IF(BB99&lt;&gt;""," -O","")</f>
        <v/>
      </c>
      <c r="BD98" s="12">
        <f>IF(BD99&lt;&gt;""," -O","")</f>
        <v/>
      </c>
      <c r="BF98" s="12">
        <f>IF(BF99&lt;&gt;""," -O","")</f>
        <v/>
      </c>
      <c r="BH98" s="12">
        <f>IF(BH99&lt;&gt;""," -O","")</f>
        <v/>
      </c>
      <c r="BJ98" s="12">
        <f>IF(BJ99&lt;&gt;""," -O","")</f>
        <v/>
      </c>
    </row>
    <row r="99">
      <c r="M99" s="12" t="n">
        <v>1.48</v>
      </c>
      <c r="N99" s="12">
        <f>IFERROR(VLOOKUP(M99,'CRUCE OPORTUNIDADES'!$C$10:$D$109,2,FALSE),"")</f>
        <v/>
      </c>
      <c r="O99" s="12" t="n">
        <v>2.48000000000001</v>
      </c>
      <c r="P99" s="12">
        <f>IFERROR(VLOOKUP(O99,'CRUCE OPORTUNIDADES'!$C$10:$D$109,2,FALSE),"")</f>
        <v/>
      </c>
      <c r="Q99" s="12" t="n">
        <v>3.48000000000002</v>
      </c>
      <c r="R99" s="12">
        <f>IFERROR(VLOOKUP(Q99,'CRUCE OPORTUNIDADES'!$C$10:$D$109,2,FALSE),"")</f>
        <v/>
      </c>
      <c r="S99" s="12" t="n">
        <v>4.48000000000003</v>
      </c>
      <c r="T99" s="12">
        <f>IFERROR(VLOOKUP(S99,'CRUCE OPORTUNIDADES'!$C$10:$D$109,2,FALSE),"")</f>
        <v/>
      </c>
      <c r="U99" s="12" t="n">
        <v>5.48000000000004</v>
      </c>
      <c r="V99" s="12">
        <f>IFERROR(VLOOKUP(U99,'CRUCE OPORTUNIDADES'!$C$10:$D$109,2,FALSE),"")</f>
        <v/>
      </c>
      <c r="W99" s="12" t="n">
        <v>6.48000000000005</v>
      </c>
      <c r="X99" s="12">
        <f>IFERROR(VLOOKUP(W99,'CRUCE OPORTUNIDADES'!$C$10:$D$109,2,FALSE),"")</f>
        <v/>
      </c>
      <c r="Y99" s="12" t="n">
        <v>7.48000000000006</v>
      </c>
      <c r="Z99" s="12">
        <f>IFERROR(VLOOKUP(Y99,'CRUCE OPORTUNIDADES'!$C$10:$D$109,2,FALSE),"")</f>
        <v/>
      </c>
      <c r="AA99" s="12" t="n">
        <v>8.48000000000007</v>
      </c>
      <c r="AB99" s="12">
        <f>IFERROR(VLOOKUP(AA99,'CRUCE OPORTUNIDADES'!$C$10:$D$109,2,FALSE),"")</f>
        <v/>
      </c>
      <c r="AC99" s="12" t="n">
        <v>9.48000000000008</v>
      </c>
      <c r="AD99" s="12">
        <f>IFERROR(VLOOKUP(AC99,'CRUCE OPORTUNIDADES'!$C$10:$D$109,2,FALSE),"")</f>
        <v/>
      </c>
      <c r="AE99" s="12" t="n">
        <v>10.4800000000001</v>
      </c>
      <c r="AF99" s="12">
        <f>IFERROR(VLOOKUP(AE99,'CRUCE OPORTUNIDADES'!$C$10:$D$109,2,FALSE),"")</f>
        <v/>
      </c>
      <c r="AG99" s="12" t="n">
        <v>11.4800000000001</v>
      </c>
      <c r="AH99" s="12">
        <f>IFERROR(VLOOKUP(AG99,'CRUCE OPORTUNIDADES'!$C$10:$D$109,2,FALSE),"")</f>
        <v/>
      </c>
      <c r="AI99" s="12" t="n">
        <v>12.4800000000001</v>
      </c>
      <c r="AJ99" s="12">
        <f>IFERROR(VLOOKUP(AI99,'CRUCE OPORTUNIDADES'!$C$10:$D$109,2,FALSE),"")</f>
        <v/>
      </c>
      <c r="AK99" s="12" t="n">
        <v>13.4800000000001</v>
      </c>
      <c r="AL99" s="12">
        <f>IFERROR(VLOOKUP(AK99,'CRUCE OPORTUNIDADES'!$C$10:$D$109,2,FALSE),"")</f>
        <v/>
      </c>
      <c r="AM99" s="12" t="n">
        <v>14.4800000000001</v>
      </c>
      <c r="AN99" s="12">
        <f>IFERROR(VLOOKUP(AM99,'CRUCE OPORTUNIDADES'!$C$10:$D$109,2,FALSE),"")</f>
        <v/>
      </c>
      <c r="AO99" s="12" t="n">
        <v>15.4800000000001</v>
      </c>
      <c r="AP99" s="12">
        <f>IFERROR(VLOOKUP(AO99,'CRUCE OPORTUNIDADES'!$C$10:$D$109,2,FALSE),"")</f>
        <v/>
      </c>
      <c r="AQ99" s="12" t="n">
        <v>16.4800000000002</v>
      </c>
      <c r="AR99" s="12">
        <f>IFERROR(VLOOKUP(AQ99,'CRUCE OPORTUNIDADES'!$C$10:$D$109,2,FALSE),"")</f>
        <v/>
      </c>
      <c r="AS99" s="12" t="n">
        <v>17.4800000000002</v>
      </c>
      <c r="AT99" s="12">
        <f>IFERROR(VLOOKUP(AS99,'CRUCE OPORTUNIDADES'!$C$10:$D$109,2,FALSE),"")</f>
        <v/>
      </c>
      <c r="AU99" s="12" t="n">
        <v>18.4800000000002</v>
      </c>
      <c r="AV99" s="12">
        <f>IFERROR(VLOOKUP(AU99,'CRUCE OPORTUNIDADES'!$C$10:$D$109,2,FALSE),"")</f>
        <v/>
      </c>
      <c r="AW99" s="12" t="n">
        <v>19.4800000000002</v>
      </c>
      <c r="AX99" s="12">
        <f>IFERROR(VLOOKUP(AW99,'CRUCE OPORTUNIDADES'!$C$10:$D$109,2,FALSE),"")</f>
        <v/>
      </c>
      <c r="AY99" s="12" t="n">
        <v>20.4800000000002</v>
      </c>
      <c r="AZ99" s="12">
        <f>IFERROR(VLOOKUP(AY99,'CRUCE OPORTUNIDADES'!$C$10:$D$109,2,FALSE),"")</f>
        <v/>
      </c>
      <c r="BA99" s="12" t="n">
        <v>21.4800000000002</v>
      </c>
      <c r="BB99" s="12">
        <f>IFERROR(VLOOKUP(BA99,'CRUCE OPORTUNIDADES'!$C$10:$D$109,2,FALSE),"")</f>
        <v/>
      </c>
      <c r="BC99" s="12" t="n">
        <v>22.4800000000002</v>
      </c>
      <c r="BD99" s="12">
        <f>IFERROR(VLOOKUP(BC99,'CRUCE OPORTUNIDADES'!$C$10:$D$109,2,FALSE),"")</f>
        <v/>
      </c>
      <c r="BE99" s="12" t="n">
        <v>23.4800000000002</v>
      </c>
      <c r="BF99" s="12">
        <f>IFERROR(VLOOKUP(BE99,'CRUCE OPORTUNIDADES'!$C$10:$D$109,2,FALSE),"")</f>
        <v/>
      </c>
      <c r="BG99" s="12" t="n">
        <v>24.4800000000002</v>
      </c>
      <c r="BH99" s="12">
        <f>IFERROR(VLOOKUP(BG99,'CRUCE OPORTUNIDADES'!$C$10:$D$109,2,FALSE),"")</f>
        <v/>
      </c>
      <c r="BI99" s="12" t="n">
        <v>25.4800000000002</v>
      </c>
      <c r="BJ99" s="12">
        <f>IFERROR(VLOOKUP(BI99,'CRUCE OPORTUNIDADES'!$C$10:$D$109,2,FALSE),"")</f>
        <v/>
      </c>
    </row>
    <row r="100">
      <c r="N100" s="12">
        <f>IF(N101&lt;&gt;""," -O","")</f>
        <v/>
      </c>
      <c r="P100" s="12">
        <f>IF(P101&lt;&gt;""," -O","")</f>
        <v/>
      </c>
      <c r="R100" s="12">
        <f>IF(R101&lt;&gt;""," -O","")</f>
        <v/>
      </c>
      <c r="T100" s="12">
        <f>IF(T101&lt;&gt;""," -O","")</f>
        <v/>
      </c>
      <c r="V100" s="12">
        <f>IF(V101&lt;&gt;""," -O","")</f>
        <v/>
      </c>
      <c r="X100" s="12">
        <f>IF(X101&lt;&gt;""," -O","")</f>
        <v/>
      </c>
      <c r="Z100" s="12">
        <f>IF(Z101&lt;&gt;""," -O","")</f>
        <v/>
      </c>
      <c r="AB100" s="12">
        <f>IF(AB101&lt;&gt;""," -O","")</f>
        <v/>
      </c>
      <c r="AD100" s="12">
        <f>IF(AD101&lt;&gt;""," -O","")</f>
        <v/>
      </c>
      <c r="AF100" s="12">
        <f>IF(AF101&lt;&gt;""," -O","")</f>
        <v/>
      </c>
      <c r="AH100" s="12">
        <f>IF(AH101&lt;&gt;""," -O","")</f>
        <v/>
      </c>
      <c r="AJ100" s="12">
        <f>IF(AJ101&lt;&gt;""," -O","")</f>
        <v/>
      </c>
      <c r="AL100" s="12">
        <f>IF(AL101&lt;&gt;""," -O","")</f>
        <v/>
      </c>
      <c r="AN100" s="12">
        <f>IF(AN101&lt;&gt;""," -O","")</f>
        <v/>
      </c>
      <c r="AP100" s="12">
        <f>IF(AP101&lt;&gt;""," -O","")</f>
        <v/>
      </c>
      <c r="AR100" s="12">
        <f>IF(AR101&lt;&gt;""," -O","")</f>
        <v/>
      </c>
      <c r="AT100" s="12">
        <f>IF(AT101&lt;&gt;""," -O","")</f>
        <v/>
      </c>
      <c r="AV100" s="12">
        <f>IF(AV101&lt;&gt;""," -O","")</f>
        <v/>
      </c>
      <c r="AX100" s="12">
        <f>IF(AX101&lt;&gt;""," -O","")</f>
        <v/>
      </c>
      <c r="AZ100" s="12">
        <f>IF(AZ101&lt;&gt;""," -O","")</f>
        <v/>
      </c>
      <c r="BB100" s="12">
        <f>IF(BB101&lt;&gt;""," -O","")</f>
        <v/>
      </c>
      <c r="BD100" s="12">
        <f>IF(BD101&lt;&gt;""," -O","")</f>
        <v/>
      </c>
      <c r="BF100" s="12">
        <f>IF(BF101&lt;&gt;""," -O","")</f>
        <v/>
      </c>
      <c r="BH100" s="12">
        <f>IF(BH101&lt;&gt;""," -O","")</f>
        <v/>
      </c>
      <c r="BJ100" s="12">
        <f>IF(BJ101&lt;&gt;""," -O","")</f>
        <v/>
      </c>
    </row>
    <row r="101">
      <c r="M101" s="12" t="n">
        <v>1.49</v>
      </c>
      <c r="N101" s="12">
        <f>IFERROR(VLOOKUP(M101,'CRUCE OPORTUNIDADES'!$C$10:$D$109,2,FALSE),"")</f>
        <v/>
      </c>
      <c r="O101" s="12" t="n">
        <v>2.49000000000001</v>
      </c>
      <c r="P101" s="12">
        <f>IFERROR(VLOOKUP(O101,'CRUCE OPORTUNIDADES'!$C$10:$D$109,2,FALSE),"")</f>
        <v/>
      </c>
      <c r="Q101" s="12" t="n">
        <v>3.49000000000002</v>
      </c>
      <c r="R101" s="12">
        <f>IFERROR(VLOOKUP(Q101,'CRUCE OPORTUNIDADES'!$C$10:$D$109,2,FALSE),"")</f>
        <v/>
      </c>
      <c r="S101" s="12" t="n">
        <v>4.49000000000003</v>
      </c>
      <c r="T101" s="12">
        <f>IFERROR(VLOOKUP(S101,'CRUCE OPORTUNIDADES'!$C$10:$D$109,2,FALSE),"")</f>
        <v/>
      </c>
      <c r="U101" s="12" t="n">
        <v>5.49000000000004</v>
      </c>
      <c r="V101" s="12">
        <f>IFERROR(VLOOKUP(U101,'CRUCE OPORTUNIDADES'!$C$10:$D$109,2,FALSE),"")</f>
        <v/>
      </c>
      <c r="W101" s="12" t="n">
        <v>6.49000000000005</v>
      </c>
      <c r="X101" s="12">
        <f>IFERROR(VLOOKUP(W101,'CRUCE OPORTUNIDADES'!$C$10:$D$109,2,FALSE),"")</f>
        <v/>
      </c>
      <c r="Y101" s="12" t="n">
        <v>7.49000000000006</v>
      </c>
      <c r="Z101" s="12">
        <f>IFERROR(VLOOKUP(Y101,'CRUCE OPORTUNIDADES'!$C$10:$D$109,2,FALSE),"")</f>
        <v/>
      </c>
      <c r="AA101" s="12" t="n">
        <v>8.490000000000069</v>
      </c>
      <c r="AB101" s="12">
        <f>IFERROR(VLOOKUP(AA101,'CRUCE OPORTUNIDADES'!$C$10:$D$109,2,FALSE),"")</f>
        <v/>
      </c>
      <c r="AC101" s="12" t="n">
        <v>9.49000000000008</v>
      </c>
      <c r="AD101" s="12">
        <f>IFERROR(VLOOKUP(AC101,'CRUCE OPORTUNIDADES'!$C$10:$D$109,2,FALSE),"")</f>
        <v/>
      </c>
      <c r="AE101" s="12" t="n">
        <v>10.4900000000001</v>
      </c>
      <c r="AF101" s="12">
        <f>IFERROR(VLOOKUP(AE101,'CRUCE OPORTUNIDADES'!$C$10:$D$109,2,FALSE),"")</f>
        <v/>
      </c>
      <c r="AG101" s="12" t="n">
        <v>11.4900000000001</v>
      </c>
      <c r="AH101" s="12">
        <f>IFERROR(VLOOKUP(AG101,'CRUCE OPORTUNIDADES'!$C$10:$D$109,2,FALSE),"")</f>
        <v/>
      </c>
      <c r="AI101" s="12" t="n">
        <v>12.4900000000001</v>
      </c>
      <c r="AJ101" s="12">
        <f>IFERROR(VLOOKUP(AI101,'CRUCE OPORTUNIDADES'!$C$10:$D$109,2,FALSE),"")</f>
        <v/>
      </c>
      <c r="AK101" s="12" t="n">
        <v>13.4900000000001</v>
      </c>
      <c r="AL101" s="12">
        <f>IFERROR(VLOOKUP(AK101,'CRUCE OPORTUNIDADES'!$C$10:$D$109,2,FALSE),"")</f>
        <v/>
      </c>
      <c r="AM101" s="12" t="n">
        <v>14.4900000000001</v>
      </c>
      <c r="AN101" s="12">
        <f>IFERROR(VLOOKUP(AM101,'CRUCE OPORTUNIDADES'!$C$10:$D$109,2,FALSE),"")</f>
        <v/>
      </c>
      <c r="AO101" s="12" t="n">
        <v>15.4900000000001</v>
      </c>
      <c r="AP101" s="12">
        <f>IFERROR(VLOOKUP(AO101,'CRUCE OPORTUNIDADES'!$C$10:$D$109,2,FALSE),"")</f>
        <v/>
      </c>
      <c r="AQ101" s="12" t="n">
        <v>16.4900000000001</v>
      </c>
      <c r="AR101" s="12">
        <f>IFERROR(VLOOKUP(AQ101,'CRUCE OPORTUNIDADES'!$C$10:$D$109,2,FALSE),"")</f>
        <v/>
      </c>
      <c r="AS101" s="12" t="n">
        <v>17.4900000000002</v>
      </c>
      <c r="AT101" s="12">
        <f>IFERROR(VLOOKUP(AS101,'CRUCE OPORTUNIDADES'!$C$10:$D$109,2,FALSE),"")</f>
        <v/>
      </c>
      <c r="AU101" s="12" t="n">
        <v>18.4900000000002</v>
      </c>
      <c r="AV101" s="12">
        <f>IFERROR(VLOOKUP(AU101,'CRUCE OPORTUNIDADES'!$C$10:$D$109,2,FALSE),"")</f>
        <v/>
      </c>
      <c r="AW101" s="12" t="n">
        <v>19.4900000000002</v>
      </c>
      <c r="AX101" s="12">
        <f>IFERROR(VLOOKUP(AW101,'CRUCE OPORTUNIDADES'!$C$10:$D$109,2,FALSE),"")</f>
        <v/>
      </c>
      <c r="AY101" s="12" t="n">
        <v>20.4900000000002</v>
      </c>
      <c r="AZ101" s="12">
        <f>IFERROR(VLOOKUP(AY101,'CRUCE OPORTUNIDADES'!$C$10:$D$109,2,FALSE),"")</f>
        <v/>
      </c>
      <c r="BA101" s="12" t="n">
        <v>21.4900000000002</v>
      </c>
      <c r="BB101" s="12">
        <f>IFERROR(VLOOKUP(BA101,'CRUCE OPORTUNIDADES'!$C$10:$D$109,2,FALSE),"")</f>
        <v/>
      </c>
      <c r="BC101" s="12" t="n">
        <v>22.4900000000002</v>
      </c>
      <c r="BD101" s="12">
        <f>IFERROR(VLOOKUP(BC101,'CRUCE OPORTUNIDADES'!$C$10:$D$109,2,FALSE),"")</f>
        <v/>
      </c>
      <c r="BE101" s="12" t="n">
        <v>23.4900000000002</v>
      </c>
      <c r="BF101" s="12">
        <f>IFERROR(VLOOKUP(BE101,'CRUCE OPORTUNIDADES'!$C$10:$D$109,2,FALSE),"")</f>
        <v/>
      </c>
      <c r="BG101" s="12" t="n">
        <v>24.4900000000002</v>
      </c>
      <c r="BH101" s="12">
        <f>IFERROR(VLOOKUP(BG101,'CRUCE OPORTUNIDADES'!$C$10:$D$109,2,FALSE),"")</f>
        <v/>
      </c>
      <c r="BI101" s="12" t="n">
        <v>25.4900000000002</v>
      </c>
      <c r="BJ101" s="12">
        <f>IFERROR(VLOOKUP(BI101,'CRUCE OPORTUNIDADES'!$C$10:$D$109,2,FALSE),"")</f>
        <v/>
      </c>
    </row>
    <row r="102">
      <c r="N102" s="12">
        <f>IF(N103&lt;&gt;""," -O","")</f>
        <v/>
      </c>
      <c r="P102" s="12">
        <f>IF(P103&lt;&gt;""," -O","")</f>
        <v/>
      </c>
      <c r="R102" s="12">
        <f>IF(R103&lt;&gt;""," -O","")</f>
        <v/>
      </c>
      <c r="T102" s="12">
        <f>IF(T103&lt;&gt;""," -O","")</f>
        <v/>
      </c>
      <c r="V102" s="12">
        <f>IF(V103&lt;&gt;""," -O","")</f>
        <v/>
      </c>
      <c r="X102" s="12">
        <f>IF(X103&lt;&gt;""," -O","")</f>
        <v/>
      </c>
      <c r="Z102" s="12">
        <f>IF(Z103&lt;&gt;""," -O","")</f>
        <v/>
      </c>
      <c r="AB102" s="12">
        <f>IF(AB103&lt;&gt;""," -O","")</f>
        <v/>
      </c>
      <c r="AD102" s="12">
        <f>IF(AD103&lt;&gt;""," -O","")</f>
        <v/>
      </c>
      <c r="AF102" s="12">
        <f>IF(AF103&lt;&gt;""," -O","")</f>
        <v/>
      </c>
      <c r="AH102" s="12">
        <f>IF(AH103&lt;&gt;""," -O","")</f>
        <v/>
      </c>
      <c r="AJ102" s="12">
        <f>IF(AJ103&lt;&gt;""," -O","")</f>
        <v/>
      </c>
      <c r="AL102" s="12">
        <f>IF(AL103&lt;&gt;""," -O","")</f>
        <v/>
      </c>
      <c r="AN102" s="12">
        <f>IF(AN103&lt;&gt;""," -O","")</f>
        <v/>
      </c>
      <c r="AP102" s="12">
        <f>IF(AP103&lt;&gt;""," -O","")</f>
        <v/>
      </c>
      <c r="AR102" s="12">
        <f>IF(AR103&lt;&gt;""," -O","")</f>
        <v/>
      </c>
      <c r="AT102" s="12">
        <f>IF(AT103&lt;&gt;""," -O","")</f>
        <v/>
      </c>
      <c r="AV102" s="12">
        <f>IF(AV103&lt;&gt;""," -O","")</f>
        <v/>
      </c>
      <c r="AX102" s="12">
        <f>IF(AX103&lt;&gt;""," -O","")</f>
        <v/>
      </c>
      <c r="AZ102" s="12">
        <f>IF(AZ103&lt;&gt;""," -O","")</f>
        <v/>
      </c>
      <c r="BB102" s="12">
        <f>IF(BB103&lt;&gt;""," -O","")</f>
        <v/>
      </c>
      <c r="BD102" s="12">
        <f>IF(BD103&lt;&gt;""," -O","")</f>
        <v/>
      </c>
      <c r="BF102" s="12">
        <f>IF(BF103&lt;&gt;""," -O","")</f>
        <v/>
      </c>
      <c r="BH102" s="12">
        <f>IF(BH103&lt;&gt;""," -O","")</f>
        <v/>
      </c>
      <c r="BJ102" s="12">
        <f>IF(BJ103&lt;&gt;""," -O","")</f>
        <v/>
      </c>
    </row>
    <row r="103">
      <c r="M103" s="12" t="n">
        <v>1.5</v>
      </c>
      <c r="N103" s="12">
        <f>IFERROR(VLOOKUP(M103,'CRUCE OPORTUNIDADES'!$C$10:$D$109,2,FALSE),"")</f>
        <v/>
      </c>
      <c r="O103" s="12" t="n">
        <v>2.50000000000001</v>
      </c>
      <c r="P103" s="12">
        <f>IFERROR(VLOOKUP(O103,'CRUCE OPORTUNIDADES'!$C$10:$D$109,2,FALSE),"")</f>
        <v/>
      </c>
      <c r="Q103" s="12" t="n">
        <v>3.50000000000002</v>
      </c>
      <c r="R103" s="12">
        <f>IFERROR(VLOOKUP(Q103,'CRUCE OPORTUNIDADES'!$C$10:$D$109,2,FALSE),"")</f>
        <v/>
      </c>
      <c r="S103" s="12" t="n">
        <v>4.50000000000003</v>
      </c>
      <c r="T103" s="12">
        <f>IFERROR(VLOOKUP(S103,'CRUCE OPORTUNIDADES'!$C$10:$D$109,2,FALSE),"")</f>
        <v/>
      </c>
      <c r="U103" s="12" t="n">
        <v>5.50000000000004</v>
      </c>
      <c r="V103" s="12">
        <f>IFERROR(VLOOKUP(U103,'CRUCE OPORTUNIDADES'!$C$10:$D$109,2,FALSE),"")</f>
        <v/>
      </c>
      <c r="W103" s="12" t="n">
        <v>6.50000000000005</v>
      </c>
      <c r="X103" s="12">
        <f>IFERROR(VLOOKUP(W103,'CRUCE OPORTUNIDADES'!$C$10:$D$109,2,FALSE),"")</f>
        <v/>
      </c>
      <c r="Y103" s="12" t="n">
        <v>7.50000000000006</v>
      </c>
      <c r="Z103" s="12">
        <f>IFERROR(VLOOKUP(Y103,'CRUCE OPORTUNIDADES'!$C$10:$D$109,2,FALSE),"")</f>
        <v/>
      </c>
      <c r="AA103" s="12" t="n">
        <v>8.500000000000069</v>
      </c>
      <c r="AB103" s="12">
        <f>IFERROR(VLOOKUP(AA103,'CRUCE OPORTUNIDADES'!$C$10:$D$109,2,FALSE),"")</f>
        <v/>
      </c>
      <c r="AC103" s="12" t="n">
        <v>9.50000000000008</v>
      </c>
      <c r="AD103" s="12">
        <f>IFERROR(VLOOKUP(AC103,'CRUCE OPORTUNIDADES'!$C$10:$D$109,2,FALSE),"")</f>
        <v/>
      </c>
      <c r="AE103" s="12" t="n">
        <v>10.5000000000001</v>
      </c>
      <c r="AF103" s="12">
        <f>IFERROR(VLOOKUP(AE103,'CRUCE OPORTUNIDADES'!$C$10:$D$109,2,FALSE),"")</f>
        <v/>
      </c>
      <c r="AG103" s="12" t="n">
        <v>11.5000000000001</v>
      </c>
      <c r="AH103" s="12">
        <f>IFERROR(VLOOKUP(AG103,'CRUCE OPORTUNIDADES'!$C$10:$D$109,2,FALSE),"")</f>
        <v/>
      </c>
      <c r="AI103" s="12" t="n">
        <v>12.5000000000001</v>
      </c>
      <c r="AJ103" s="12">
        <f>IFERROR(VLOOKUP(AI103,'CRUCE OPORTUNIDADES'!$C$10:$D$109,2,FALSE),"")</f>
        <v/>
      </c>
      <c r="AK103" s="12" t="n">
        <v>13.5000000000001</v>
      </c>
      <c r="AL103" s="12">
        <f>IFERROR(VLOOKUP(AK103,'CRUCE OPORTUNIDADES'!$C$10:$D$109,2,FALSE),"")</f>
        <v/>
      </c>
      <c r="AM103" s="12" t="n">
        <v>14.5000000000001</v>
      </c>
      <c r="AN103" s="12">
        <f>IFERROR(VLOOKUP(AM103,'CRUCE OPORTUNIDADES'!$C$10:$D$109,2,FALSE),"")</f>
        <v/>
      </c>
      <c r="AO103" s="12" t="n">
        <v>15.5000000000001</v>
      </c>
      <c r="AP103" s="12">
        <f>IFERROR(VLOOKUP(AO103,'CRUCE OPORTUNIDADES'!$C$10:$D$109,2,FALSE),"")</f>
        <v/>
      </c>
      <c r="AQ103" s="12" t="n">
        <v>16.5000000000002</v>
      </c>
      <c r="AR103" s="12">
        <f>IFERROR(VLOOKUP(AQ103,'CRUCE OPORTUNIDADES'!$C$10:$D$109,2,FALSE),"")</f>
        <v/>
      </c>
      <c r="AS103" s="12" t="n">
        <v>17.5000000000002</v>
      </c>
      <c r="AT103" s="12">
        <f>IFERROR(VLOOKUP(AS103,'CRUCE OPORTUNIDADES'!$C$10:$D$109,2,FALSE),"")</f>
        <v/>
      </c>
      <c r="AU103" s="12" t="n">
        <v>18.5000000000002</v>
      </c>
      <c r="AV103" s="12">
        <f>IFERROR(VLOOKUP(AU103,'CRUCE OPORTUNIDADES'!$C$10:$D$109,2,FALSE),"")</f>
        <v/>
      </c>
      <c r="AW103" s="12" t="n">
        <v>19.5000000000002</v>
      </c>
      <c r="AX103" s="12">
        <f>IFERROR(VLOOKUP(AW103,'CRUCE OPORTUNIDADES'!$C$10:$D$109,2,FALSE),"")</f>
        <v/>
      </c>
      <c r="AY103" s="12" t="n">
        <v>20.5000000000002</v>
      </c>
      <c r="AZ103" s="12">
        <f>IFERROR(VLOOKUP(AY103,'CRUCE OPORTUNIDADES'!$C$10:$D$109,2,FALSE),"")</f>
        <v/>
      </c>
      <c r="BA103" s="12" t="n">
        <v>21.5000000000002</v>
      </c>
      <c r="BB103" s="12">
        <f>IFERROR(VLOOKUP(BA103,'CRUCE OPORTUNIDADES'!$C$10:$D$109,2,FALSE),"")</f>
        <v/>
      </c>
      <c r="BC103" s="12" t="n">
        <v>22.5000000000002</v>
      </c>
      <c r="BD103" s="12">
        <f>IFERROR(VLOOKUP(BC103,'CRUCE OPORTUNIDADES'!$C$10:$D$109,2,FALSE),"")</f>
        <v/>
      </c>
      <c r="BE103" s="12" t="n">
        <v>23.5000000000002</v>
      </c>
      <c r="BF103" s="12">
        <f>IFERROR(VLOOKUP(BE103,'CRUCE OPORTUNIDADES'!$C$10:$D$109,2,FALSE),"")</f>
        <v/>
      </c>
      <c r="BG103" s="12" t="n">
        <v>24.5000000000002</v>
      </c>
      <c r="BH103" s="12">
        <f>IFERROR(VLOOKUP(BG103,'CRUCE OPORTUNIDADES'!$C$10:$D$109,2,FALSE),"")</f>
        <v/>
      </c>
      <c r="BI103" s="12" t="n">
        <v>25.5000000000002</v>
      </c>
      <c r="BJ103" s="12">
        <f>IFERROR(VLOOKUP(BI103,'CRUCE OPORTUNIDADES'!$C$10:$D$109,2,FALSE),"")</f>
        <v/>
      </c>
    </row>
    <row r="104">
      <c r="N104" s="12">
        <f>IF(N105&lt;&gt;""," -O","")</f>
        <v/>
      </c>
      <c r="P104" s="12">
        <f>IF(P105&lt;&gt;""," -O","")</f>
        <v/>
      </c>
      <c r="R104" s="12">
        <f>IF(R105&lt;&gt;""," -O","")</f>
        <v/>
      </c>
      <c r="T104" s="12">
        <f>IF(T105&lt;&gt;""," -O","")</f>
        <v/>
      </c>
      <c r="V104" s="12">
        <f>IF(V105&lt;&gt;""," -O","")</f>
        <v/>
      </c>
      <c r="X104" s="12">
        <f>IF(X105&lt;&gt;""," -O","")</f>
        <v/>
      </c>
      <c r="Z104" s="12">
        <f>IF(Z105&lt;&gt;""," -O","")</f>
        <v/>
      </c>
      <c r="AB104" s="12">
        <f>IF(AB105&lt;&gt;""," -O","")</f>
        <v/>
      </c>
      <c r="AD104" s="12">
        <f>IF(AD105&lt;&gt;""," -O","")</f>
        <v/>
      </c>
      <c r="AF104" s="12">
        <f>IF(AF105&lt;&gt;""," -O","")</f>
        <v/>
      </c>
      <c r="AH104" s="12">
        <f>IF(AH105&lt;&gt;""," -O","")</f>
        <v/>
      </c>
      <c r="AJ104" s="12">
        <f>IF(AJ105&lt;&gt;""," -O","")</f>
        <v/>
      </c>
      <c r="AL104" s="12">
        <f>IF(AL105&lt;&gt;""," -O","")</f>
        <v/>
      </c>
      <c r="AN104" s="12">
        <f>IF(AN105&lt;&gt;""," -O","")</f>
        <v/>
      </c>
      <c r="AP104" s="12">
        <f>IF(AP105&lt;&gt;""," -O","")</f>
        <v/>
      </c>
      <c r="AR104" s="12">
        <f>IF(AR105&lt;&gt;""," -O","")</f>
        <v/>
      </c>
      <c r="AT104" s="12">
        <f>IF(AT105&lt;&gt;""," -O","")</f>
        <v/>
      </c>
      <c r="AV104" s="12">
        <f>IF(AV105&lt;&gt;""," -O","")</f>
        <v/>
      </c>
      <c r="AX104" s="12">
        <f>IF(AX105&lt;&gt;""," -O","")</f>
        <v/>
      </c>
      <c r="AZ104" s="12">
        <f>IF(AZ105&lt;&gt;""," -O","")</f>
        <v/>
      </c>
      <c r="BB104" s="12">
        <f>IF(BB105&lt;&gt;""," -O","")</f>
        <v/>
      </c>
      <c r="BD104" s="12">
        <f>IF(BD105&lt;&gt;""," -O","")</f>
        <v/>
      </c>
      <c r="BF104" s="12">
        <f>IF(BF105&lt;&gt;""," -O","")</f>
        <v/>
      </c>
      <c r="BH104" s="12">
        <f>IF(BH105&lt;&gt;""," -O","")</f>
        <v/>
      </c>
      <c r="BJ104" s="12">
        <f>IF(BJ105&lt;&gt;""," -O","")</f>
        <v/>
      </c>
    </row>
    <row r="105">
      <c r="M105" s="12" t="n">
        <v>1.51</v>
      </c>
      <c r="N105" s="12">
        <f>IFERROR(VLOOKUP(M105,'CRUCE OPORTUNIDADES'!$C$10:$D$109,2,FALSE),"")</f>
        <v/>
      </c>
      <c r="O105" s="12" t="n">
        <v>2.51000000000001</v>
      </c>
      <c r="P105" s="12">
        <f>IFERROR(VLOOKUP(O105,'CRUCE OPORTUNIDADES'!$C$10:$D$109,2,FALSE),"")</f>
        <v/>
      </c>
      <c r="Q105" s="12" t="n">
        <v>3.51000000000002</v>
      </c>
      <c r="R105" s="12">
        <f>IFERROR(VLOOKUP(Q105,'CRUCE OPORTUNIDADES'!$C$10:$D$109,2,FALSE),"")</f>
        <v/>
      </c>
      <c r="S105" s="12" t="n">
        <v>4.51000000000003</v>
      </c>
      <c r="T105" s="12">
        <f>IFERROR(VLOOKUP(S105,'CRUCE OPORTUNIDADES'!$C$10:$D$109,2,FALSE),"")</f>
        <v/>
      </c>
      <c r="U105" s="12" t="n">
        <v>5.51000000000004</v>
      </c>
      <c r="V105" s="12">
        <f>IFERROR(VLOOKUP(U105,'CRUCE OPORTUNIDADES'!$C$10:$D$109,2,FALSE),"")</f>
        <v/>
      </c>
      <c r="W105" s="12" t="n">
        <v>6.51000000000005</v>
      </c>
      <c r="X105" s="12">
        <f>IFERROR(VLOOKUP(W105,'CRUCE OPORTUNIDADES'!$C$10:$D$109,2,FALSE),"")</f>
        <v/>
      </c>
      <c r="Y105" s="12" t="n">
        <v>7.51000000000006</v>
      </c>
      <c r="Z105" s="12">
        <f>IFERROR(VLOOKUP(Y105,'CRUCE OPORTUNIDADES'!$C$10:$D$109,2,FALSE),"")</f>
        <v/>
      </c>
      <c r="AA105" s="12" t="n">
        <v>8.510000000000071</v>
      </c>
      <c r="AB105" s="12">
        <f>IFERROR(VLOOKUP(AA105,'CRUCE OPORTUNIDADES'!$C$10:$D$109,2,FALSE),"")</f>
        <v/>
      </c>
      <c r="AC105" s="12" t="n">
        <v>9.51000000000008</v>
      </c>
      <c r="AD105" s="12">
        <f>IFERROR(VLOOKUP(AC105,'CRUCE OPORTUNIDADES'!$C$10:$D$109,2,FALSE),"")</f>
        <v/>
      </c>
      <c r="AE105" s="12" t="n">
        <v>10.5100000000001</v>
      </c>
      <c r="AF105" s="12">
        <f>IFERROR(VLOOKUP(AE105,'CRUCE OPORTUNIDADES'!$C$10:$D$109,2,FALSE),"")</f>
        <v/>
      </c>
      <c r="AG105" s="12" t="n">
        <v>11.5100000000001</v>
      </c>
      <c r="AH105" s="12">
        <f>IFERROR(VLOOKUP(AG105,'CRUCE OPORTUNIDADES'!$C$10:$D$109,2,FALSE),"")</f>
        <v/>
      </c>
      <c r="AI105" s="12" t="n">
        <v>12.5100000000001</v>
      </c>
      <c r="AJ105" s="12">
        <f>IFERROR(VLOOKUP(AI105,'CRUCE OPORTUNIDADES'!$C$10:$D$109,2,FALSE),"")</f>
        <v/>
      </c>
      <c r="AK105" s="12" t="n">
        <v>13.5100000000001</v>
      </c>
      <c r="AL105" s="12">
        <f>IFERROR(VLOOKUP(AK105,'CRUCE OPORTUNIDADES'!$C$10:$D$109,2,FALSE),"")</f>
        <v/>
      </c>
      <c r="AM105" s="12" t="n">
        <v>14.5100000000001</v>
      </c>
      <c r="AN105" s="12">
        <f>IFERROR(VLOOKUP(AM105,'CRUCE OPORTUNIDADES'!$C$10:$D$109,2,FALSE),"")</f>
        <v/>
      </c>
      <c r="AO105" s="12" t="n">
        <v>15.5100000000001</v>
      </c>
      <c r="AP105" s="12">
        <f>IFERROR(VLOOKUP(AO105,'CRUCE OPORTUNIDADES'!$C$10:$D$109,2,FALSE),"")</f>
        <v/>
      </c>
      <c r="AQ105" s="12" t="n">
        <v>16.5100000000001</v>
      </c>
      <c r="AR105" s="12">
        <f>IFERROR(VLOOKUP(AQ105,'CRUCE OPORTUNIDADES'!$C$10:$D$109,2,FALSE),"")</f>
        <v/>
      </c>
      <c r="AS105" s="12" t="n">
        <v>17.5100000000002</v>
      </c>
      <c r="AT105" s="12">
        <f>IFERROR(VLOOKUP(AS105,'CRUCE OPORTUNIDADES'!$C$10:$D$109,2,FALSE),"")</f>
        <v/>
      </c>
      <c r="AU105" s="12" t="n">
        <v>18.5100000000002</v>
      </c>
      <c r="AV105" s="12">
        <f>IFERROR(VLOOKUP(AU105,'CRUCE OPORTUNIDADES'!$C$10:$D$109,2,FALSE),"")</f>
        <v/>
      </c>
      <c r="AW105" s="12" t="n">
        <v>19.5100000000002</v>
      </c>
      <c r="AX105" s="12">
        <f>IFERROR(VLOOKUP(AW105,'CRUCE OPORTUNIDADES'!$C$10:$D$109,2,FALSE),"")</f>
        <v/>
      </c>
      <c r="AY105" s="12" t="n">
        <v>20.5100000000002</v>
      </c>
      <c r="AZ105" s="12">
        <f>IFERROR(VLOOKUP(AY105,'CRUCE OPORTUNIDADES'!$C$10:$D$109,2,FALSE),"")</f>
        <v/>
      </c>
      <c r="BA105" s="12" t="n">
        <v>21.5100000000002</v>
      </c>
      <c r="BB105" s="12">
        <f>IFERROR(VLOOKUP(BA105,'CRUCE OPORTUNIDADES'!$C$10:$D$109,2,FALSE),"")</f>
        <v/>
      </c>
      <c r="BC105" s="12" t="n">
        <v>22.5100000000002</v>
      </c>
      <c r="BD105" s="12">
        <f>IFERROR(VLOOKUP(BC105,'CRUCE OPORTUNIDADES'!$C$10:$D$109,2,FALSE),"")</f>
        <v/>
      </c>
      <c r="BE105" s="12" t="n">
        <v>23.5100000000002</v>
      </c>
      <c r="BF105" s="12">
        <f>IFERROR(VLOOKUP(BE105,'CRUCE OPORTUNIDADES'!$C$10:$D$109,2,FALSE),"")</f>
        <v/>
      </c>
      <c r="BG105" s="12" t="n">
        <v>24.5100000000002</v>
      </c>
      <c r="BH105" s="12">
        <f>IFERROR(VLOOKUP(BG105,'CRUCE OPORTUNIDADES'!$C$10:$D$109,2,FALSE),"")</f>
        <v/>
      </c>
      <c r="BI105" s="12" t="n">
        <v>25.5100000000002</v>
      </c>
      <c r="BJ105" s="12">
        <f>IFERROR(VLOOKUP(BI105,'CRUCE OPORTUNIDADES'!$C$10:$D$109,2,FALSE),"")</f>
        <v/>
      </c>
    </row>
    <row r="106">
      <c r="N106" s="12">
        <f>IF(N107&lt;&gt;""," -O","")</f>
        <v/>
      </c>
      <c r="P106" s="12">
        <f>IF(P107&lt;&gt;""," -O","")</f>
        <v/>
      </c>
      <c r="R106" s="12">
        <f>IF(R107&lt;&gt;""," -O","")</f>
        <v/>
      </c>
      <c r="T106" s="12">
        <f>IF(T107&lt;&gt;""," -O","")</f>
        <v/>
      </c>
      <c r="V106" s="12">
        <f>IF(V107&lt;&gt;""," -O","")</f>
        <v/>
      </c>
      <c r="X106" s="12">
        <f>IF(X107&lt;&gt;""," -O","")</f>
        <v/>
      </c>
      <c r="Z106" s="12">
        <f>IF(Z107&lt;&gt;""," -O","")</f>
        <v/>
      </c>
      <c r="AB106" s="12">
        <f>IF(AB107&lt;&gt;""," -O","")</f>
        <v/>
      </c>
      <c r="AD106" s="12">
        <f>IF(AD107&lt;&gt;""," -O","")</f>
        <v/>
      </c>
      <c r="AF106" s="12">
        <f>IF(AF107&lt;&gt;""," -O","")</f>
        <v/>
      </c>
      <c r="AH106" s="12">
        <f>IF(AH107&lt;&gt;""," -O","")</f>
        <v/>
      </c>
      <c r="AJ106" s="12">
        <f>IF(AJ107&lt;&gt;""," -O","")</f>
        <v/>
      </c>
      <c r="AL106" s="12">
        <f>IF(AL107&lt;&gt;""," -O","")</f>
        <v/>
      </c>
      <c r="AN106" s="12">
        <f>IF(AN107&lt;&gt;""," -O","")</f>
        <v/>
      </c>
      <c r="AP106" s="12">
        <f>IF(AP107&lt;&gt;""," -O","")</f>
        <v/>
      </c>
      <c r="AR106" s="12">
        <f>IF(AR107&lt;&gt;""," -O","")</f>
        <v/>
      </c>
      <c r="AT106" s="12">
        <f>IF(AT107&lt;&gt;""," -O","")</f>
        <v/>
      </c>
      <c r="AV106" s="12">
        <f>IF(AV107&lt;&gt;""," -O","")</f>
        <v/>
      </c>
      <c r="AX106" s="12">
        <f>IF(AX107&lt;&gt;""," -O","")</f>
        <v/>
      </c>
      <c r="AZ106" s="12">
        <f>IF(AZ107&lt;&gt;""," -O","")</f>
        <v/>
      </c>
      <c r="BB106" s="12">
        <f>IF(BB107&lt;&gt;""," -O","")</f>
        <v/>
      </c>
      <c r="BD106" s="12">
        <f>IF(BD107&lt;&gt;""," -O","")</f>
        <v/>
      </c>
      <c r="BF106" s="12">
        <f>IF(BF107&lt;&gt;""," -O","")</f>
        <v/>
      </c>
      <c r="BH106" s="12">
        <f>IF(BH107&lt;&gt;""," -O","")</f>
        <v/>
      </c>
      <c r="BJ106" s="12">
        <f>IF(BJ107&lt;&gt;""," -O","")</f>
        <v/>
      </c>
    </row>
    <row r="107">
      <c r="M107" s="12" t="n">
        <v>1.52</v>
      </c>
      <c r="N107" s="12">
        <f>IFERROR(VLOOKUP(M107,'CRUCE OPORTUNIDADES'!$C$10:$D$109,2,FALSE),"")</f>
        <v/>
      </c>
      <c r="O107" s="12" t="n">
        <v>2.52000000000001</v>
      </c>
      <c r="P107" s="12">
        <f>IFERROR(VLOOKUP(O107,'CRUCE OPORTUNIDADES'!$C$10:$D$109,2,FALSE),"")</f>
        <v/>
      </c>
      <c r="Q107" s="12" t="n">
        <v>3.52000000000002</v>
      </c>
      <c r="R107" s="12">
        <f>IFERROR(VLOOKUP(Q107,'CRUCE OPORTUNIDADES'!$C$10:$D$109,2,FALSE),"")</f>
        <v/>
      </c>
      <c r="S107" s="12" t="n">
        <v>4.52000000000003</v>
      </c>
      <c r="T107" s="12">
        <f>IFERROR(VLOOKUP(S107,'CRUCE OPORTUNIDADES'!$C$10:$D$109,2,FALSE),"")</f>
        <v/>
      </c>
      <c r="U107" s="12" t="n">
        <v>5.52000000000004</v>
      </c>
      <c r="V107" s="12">
        <f>IFERROR(VLOOKUP(U107,'CRUCE OPORTUNIDADES'!$C$10:$D$109,2,FALSE),"")</f>
        <v/>
      </c>
      <c r="W107" s="12" t="n">
        <v>6.52000000000005</v>
      </c>
      <c r="X107" s="12">
        <f>IFERROR(VLOOKUP(W107,'CRUCE OPORTUNIDADES'!$C$10:$D$109,2,FALSE),"")</f>
        <v/>
      </c>
      <c r="Y107" s="12" t="n">
        <v>7.52000000000006</v>
      </c>
      <c r="Z107" s="12">
        <f>IFERROR(VLOOKUP(Y107,'CRUCE OPORTUNIDADES'!$C$10:$D$109,2,FALSE),"")</f>
        <v/>
      </c>
      <c r="AA107" s="12" t="n">
        <v>8.520000000000071</v>
      </c>
      <c r="AB107" s="12">
        <f>IFERROR(VLOOKUP(AA107,'CRUCE OPORTUNIDADES'!$C$10:$D$109,2,FALSE),"")</f>
        <v/>
      </c>
      <c r="AC107" s="12" t="n">
        <v>9.52000000000008</v>
      </c>
      <c r="AD107" s="12">
        <f>IFERROR(VLOOKUP(AC107,'CRUCE OPORTUNIDADES'!$C$10:$D$109,2,FALSE),"")</f>
        <v/>
      </c>
      <c r="AE107" s="12" t="n">
        <v>10.5200000000001</v>
      </c>
      <c r="AF107" s="12">
        <f>IFERROR(VLOOKUP(AE107,'CRUCE OPORTUNIDADES'!$C$10:$D$109,2,FALSE),"")</f>
        <v/>
      </c>
      <c r="AG107" s="12" t="n">
        <v>11.5200000000001</v>
      </c>
      <c r="AH107" s="12">
        <f>IFERROR(VLOOKUP(AG107,'CRUCE OPORTUNIDADES'!$C$10:$D$109,2,FALSE),"")</f>
        <v/>
      </c>
      <c r="AI107" s="12" t="n">
        <v>12.5200000000001</v>
      </c>
      <c r="AJ107" s="12">
        <f>IFERROR(VLOOKUP(AI107,'CRUCE OPORTUNIDADES'!$C$10:$D$109,2,FALSE),"")</f>
        <v/>
      </c>
      <c r="AK107" s="12" t="n">
        <v>13.5200000000001</v>
      </c>
      <c r="AL107" s="12">
        <f>IFERROR(VLOOKUP(AK107,'CRUCE OPORTUNIDADES'!$C$10:$D$109,2,FALSE),"")</f>
        <v/>
      </c>
      <c r="AM107" s="12" t="n">
        <v>14.5200000000001</v>
      </c>
      <c r="AN107" s="12">
        <f>IFERROR(VLOOKUP(AM107,'CRUCE OPORTUNIDADES'!$C$10:$D$109,2,FALSE),"")</f>
        <v/>
      </c>
      <c r="AO107" s="12" t="n">
        <v>15.5200000000001</v>
      </c>
      <c r="AP107" s="12">
        <f>IFERROR(VLOOKUP(AO107,'CRUCE OPORTUNIDADES'!$C$10:$D$109,2,FALSE),"")</f>
        <v/>
      </c>
      <c r="AQ107" s="12" t="n">
        <v>16.5200000000001</v>
      </c>
      <c r="AR107" s="12">
        <f>IFERROR(VLOOKUP(AQ107,'CRUCE OPORTUNIDADES'!$C$10:$D$109,2,FALSE),"")</f>
        <v/>
      </c>
      <c r="AS107" s="12" t="n">
        <v>17.5200000000002</v>
      </c>
      <c r="AT107" s="12">
        <f>IFERROR(VLOOKUP(AS107,'CRUCE OPORTUNIDADES'!$C$10:$D$109,2,FALSE),"")</f>
        <v/>
      </c>
      <c r="AU107" s="12" t="n">
        <v>18.5200000000002</v>
      </c>
      <c r="AV107" s="12">
        <f>IFERROR(VLOOKUP(AU107,'CRUCE OPORTUNIDADES'!$C$10:$D$109,2,FALSE),"")</f>
        <v/>
      </c>
      <c r="AW107" s="12" t="n">
        <v>19.5200000000002</v>
      </c>
      <c r="AX107" s="12">
        <f>IFERROR(VLOOKUP(AW107,'CRUCE OPORTUNIDADES'!$C$10:$D$109,2,FALSE),"")</f>
        <v/>
      </c>
      <c r="AY107" s="12" t="n">
        <v>20.5200000000002</v>
      </c>
      <c r="AZ107" s="12">
        <f>IFERROR(VLOOKUP(AY107,'CRUCE OPORTUNIDADES'!$C$10:$D$109,2,FALSE),"")</f>
        <v/>
      </c>
      <c r="BA107" s="12" t="n">
        <v>21.5200000000002</v>
      </c>
      <c r="BB107" s="12">
        <f>IFERROR(VLOOKUP(BA107,'CRUCE OPORTUNIDADES'!$C$10:$D$109,2,FALSE),"")</f>
        <v/>
      </c>
      <c r="BC107" s="12" t="n">
        <v>22.5200000000002</v>
      </c>
      <c r="BD107" s="12">
        <f>IFERROR(VLOOKUP(BC107,'CRUCE OPORTUNIDADES'!$C$10:$D$109,2,FALSE),"")</f>
        <v/>
      </c>
      <c r="BE107" s="12" t="n">
        <v>23.5200000000002</v>
      </c>
      <c r="BF107" s="12">
        <f>IFERROR(VLOOKUP(BE107,'CRUCE OPORTUNIDADES'!$C$10:$D$109,2,FALSE),"")</f>
        <v/>
      </c>
      <c r="BG107" s="12" t="n">
        <v>24.5200000000002</v>
      </c>
      <c r="BH107" s="12">
        <f>IFERROR(VLOOKUP(BG107,'CRUCE OPORTUNIDADES'!$C$10:$D$109,2,FALSE),"")</f>
        <v/>
      </c>
      <c r="BI107" s="12" t="n">
        <v>25.5200000000002</v>
      </c>
      <c r="BJ107" s="12">
        <f>IFERROR(VLOOKUP(BI107,'CRUCE OPORTUNIDADES'!$C$10:$D$109,2,FALSE),"")</f>
        <v/>
      </c>
    </row>
    <row r="108">
      <c r="N108" s="12">
        <f>IF(N109&lt;&gt;""," -O","")</f>
        <v/>
      </c>
      <c r="P108" s="12">
        <f>IF(P109&lt;&gt;""," -O","")</f>
        <v/>
      </c>
      <c r="R108" s="12">
        <f>IF(R109&lt;&gt;""," -O","")</f>
        <v/>
      </c>
      <c r="T108" s="12">
        <f>IF(T109&lt;&gt;""," -O","")</f>
        <v/>
      </c>
      <c r="V108" s="12">
        <f>IF(V109&lt;&gt;""," -O","")</f>
        <v/>
      </c>
      <c r="X108" s="12">
        <f>IF(X109&lt;&gt;""," -O","")</f>
        <v/>
      </c>
      <c r="Z108" s="12">
        <f>IF(Z109&lt;&gt;""," -O","")</f>
        <v/>
      </c>
      <c r="AB108" s="12">
        <f>IF(AB109&lt;&gt;""," -O","")</f>
        <v/>
      </c>
      <c r="AD108" s="12">
        <f>IF(AD109&lt;&gt;""," -O","")</f>
        <v/>
      </c>
      <c r="AF108" s="12">
        <f>IF(AF109&lt;&gt;""," -O","")</f>
        <v/>
      </c>
      <c r="AH108" s="12">
        <f>IF(AH109&lt;&gt;""," -O","")</f>
        <v/>
      </c>
      <c r="AJ108" s="12">
        <f>IF(AJ109&lt;&gt;""," -O","")</f>
        <v/>
      </c>
      <c r="AL108" s="12">
        <f>IF(AL109&lt;&gt;""," -O","")</f>
        <v/>
      </c>
      <c r="AN108" s="12">
        <f>IF(AN109&lt;&gt;""," -O","")</f>
        <v/>
      </c>
      <c r="AP108" s="12">
        <f>IF(AP109&lt;&gt;""," -O","")</f>
        <v/>
      </c>
      <c r="AR108" s="12">
        <f>IF(AR109&lt;&gt;""," -O","")</f>
        <v/>
      </c>
      <c r="AT108" s="12">
        <f>IF(AT109&lt;&gt;""," -O","")</f>
        <v/>
      </c>
      <c r="AV108" s="12">
        <f>IF(AV109&lt;&gt;""," -O","")</f>
        <v/>
      </c>
      <c r="AX108" s="12">
        <f>IF(AX109&lt;&gt;""," -O","")</f>
        <v/>
      </c>
      <c r="AZ108" s="12">
        <f>IF(AZ109&lt;&gt;""," -O","")</f>
        <v/>
      </c>
      <c r="BB108" s="12">
        <f>IF(BB109&lt;&gt;""," -O","")</f>
        <v/>
      </c>
      <c r="BD108" s="12">
        <f>IF(BD109&lt;&gt;""," -O","")</f>
        <v/>
      </c>
      <c r="BF108" s="12">
        <f>IF(BF109&lt;&gt;""," -O","")</f>
        <v/>
      </c>
      <c r="BH108" s="12">
        <f>IF(BH109&lt;&gt;""," -O","")</f>
        <v/>
      </c>
      <c r="BJ108" s="12">
        <f>IF(BJ109&lt;&gt;""," -O","")</f>
        <v/>
      </c>
    </row>
    <row r="109">
      <c r="M109" s="12" t="n">
        <v>1.53</v>
      </c>
      <c r="N109" s="12">
        <f>IFERROR(VLOOKUP(M109,'CRUCE OPORTUNIDADES'!$C$10:$D$109,2,FALSE),"")</f>
        <v/>
      </c>
      <c r="O109" s="12" t="n">
        <v>2.53000000000001</v>
      </c>
      <c r="P109" s="12">
        <f>IFERROR(VLOOKUP(O109,'CRUCE OPORTUNIDADES'!$C$10:$D$109,2,FALSE),"")</f>
        <v/>
      </c>
      <c r="Q109" s="12" t="n">
        <v>3.53000000000002</v>
      </c>
      <c r="R109" s="12">
        <f>IFERROR(VLOOKUP(Q109,'CRUCE OPORTUNIDADES'!$C$10:$D$109,2,FALSE),"")</f>
        <v/>
      </c>
      <c r="S109" s="12" t="n">
        <v>4.53000000000003</v>
      </c>
      <c r="T109" s="12">
        <f>IFERROR(VLOOKUP(S109,'CRUCE OPORTUNIDADES'!$C$10:$D$109,2,FALSE),"")</f>
        <v/>
      </c>
      <c r="U109" s="12" t="n">
        <v>5.53000000000004</v>
      </c>
      <c r="V109" s="12">
        <f>IFERROR(VLOOKUP(U109,'CRUCE OPORTUNIDADES'!$C$10:$D$109,2,FALSE),"")</f>
        <v/>
      </c>
      <c r="W109" s="12" t="n">
        <v>6.53000000000005</v>
      </c>
      <c r="X109" s="12">
        <f>IFERROR(VLOOKUP(W109,'CRUCE OPORTUNIDADES'!$C$10:$D$109,2,FALSE),"")</f>
        <v/>
      </c>
      <c r="Y109" s="12" t="n">
        <v>7.53000000000006</v>
      </c>
      <c r="Z109" s="12">
        <f>IFERROR(VLOOKUP(Y109,'CRUCE OPORTUNIDADES'!$C$10:$D$109,2,FALSE),"")</f>
        <v/>
      </c>
      <c r="AA109" s="12" t="n">
        <v>8.53000000000007</v>
      </c>
      <c r="AB109" s="12">
        <f>IFERROR(VLOOKUP(AA109,'CRUCE OPORTUNIDADES'!$C$10:$D$109,2,FALSE),"")</f>
        <v/>
      </c>
      <c r="AC109" s="12" t="n">
        <v>9.530000000000079</v>
      </c>
      <c r="AD109" s="12">
        <f>IFERROR(VLOOKUP(AC109,'CRUCE OPORTUNIDADES'!$C$10:$D$109,2,FALSE),"")</f>
        <v/>
      </c>
      <c r="AE109" s="12" t="n">
        <v>10.5300000000001</v>
      </c>
      <c r="AF109" s="12">
        <f>IFERROR(VLOOKUP(AE109,'CRUCE OPORTUNIDADES'!$C$10:$D$109,2,FALSE),"")</f>
        <v/>
      </c>
      <c r="AG109" s="12" t="n">
        <v>11.5300000000001</v>
      </c>
      <c r="AH109" s="12">
        <f>IFERROR(VLOOKUP(AG109,'CRUCE OPORTUNIDADES'!$C$10:$D$109,2,FALSE),"")</f>
        <v/>
      </c>
      <c r="AI109" s="12" t="n">
        <v>12.5300000000001</v>
      </c>
      <c r="AJ109" s="12">
        <f>IFERROR(VLOOKUP(AI109,'CRUCE OPORTUNIDADES'!$C$10:$D$109,2,FALSE),"")</f>
        <v/>
      </c>
      <c r="AK109" s="12" t="n">
        <v>13.5300000000001</v>
      </c>
      <c r="AL109" s="12">
        <f>IFERROR(VLOOKUP(AK109,'CRUCE OPORTUNIDADES'!$C$10:$D$109,2,FALSE),"")</f>
        <v/>
      </c>
      <c r="AM109" s="12" t="n">
        <v>14.5300000000001</v>
      </c>
      <c r="AN109" s="12">
        <f>IFERROR(VLOOKUP(AM109,'CRUCE OPORTUNIDADES'!$C$10:$D$109,2,FALSE),"")</f>
        <v/>
      </c>
      <c r="AO109" s="12" t="n">
        <v>15.5300000000001</v>
      </c>
      <c r="AP109" s="12">
        <f>IFERROR(VLOOKUP(AO109,'CRUCE OPORTUNIDADES'!$C$10:$D$109,2,FALSE),"")</f>
        <v/>
      </c>
      <c r="AQ109" s="12" t="n">
        <v>16.5300000000001</v>
      </c>
      <c r="AR109" s="12">
        <f>IFERROR(VLOOKUP(AQ109,'CRUCE OPORTUNIDADES'!$C$10:$D$109,2,FALSE),"")</f>
        <v/>
      </c>
      <c r="AS109" s="12" t="n">
        <v>17.5300000000002</v>
      </c>
      <c r="AT109" s="12">
        <f>IFERROR(VLOOKUP(AS109,'CRUCE OPORTUNIDADES'!$C$10:$D$109,2,FALSE),"")</f>
        <v/>
      </c>
      <c r="AU109" s="12" t="n">
        <v>18.5300000000002</v>
      </c>
      <c r="AV109" s="12">
        <f>IFERROR(VLOOKUP(AU109,'CRUCE OPORTUNIDADES'!$C$10:$D$109,2,FALSE),"")</f>
        <v/>
      </c>
      <c r="AW109" s="12" t="n">
        <v>19.5300000000002</v>
      </c>
      <c r="AX109" s="12">
        <f>IFERROR(VLOOKUP(AW109,'CRUCE OPORTUNIDADES'!$C$10:$D$109,2,FALSE),"")</f>
        <v/>
      </c>
      <c r="AY109" s="12" t="n">
        <v>20.5300000000002</v>
      </c>
      <c r="AZ109" s="12">
        <f>IFERROR(VLOOKUP(AY109,'CRUCE OPORTUNIDADES'!$C$10:$D$109,2,FALSE),"")</f>
        <v/>
      </c>
      <c r="BA109" s="12" t="n">
        <v>21.5300000000002</v>
      </c>
      <c r="BB109" s="12">
        <f>IFERROR(VLOOKUP(BA109,'CRUCE OPORTUNIDADES'!$C$10:$D$109,2,FALSE),"")</f>
        <v/>
      </c>
      <c r="BC109" s="12" t="n">
        <v>22.5300000000002</v>
      </c>
      <c r="BD109" s="12">
        <f>IFERROR(VLOOKUP(BC109,'CRUCE OPORTUNIDADES'!$C$10:$D$109,2,FALSE),"")</f>
        <v/>
      </c>
      <c r="BE109" s="12" t="n">
        <v>23.5300000000002</v>
      </c>
      <c r="BF109" s="12">
        <f>IFERROR(VLOOKUP(BE109,'CRUCE OPORTUNIDADES'!$C$10:$D$109,2,FALSE),"")</f>
        <v/>
      </c>
      <c r="BG109" s="12" t="n">
        <v>24.5300000000002</v>
      </c>
      <c r="BH109" s="12">
        <f>IFERROR(VLOOKUP(BG109,'CRUCE OPORTUNIDADES'!$C$10:$D$109,2,FALSE),"")</f>
        <v/>
      </c>
      <c r="BI109" s="12" t="n">
        <v>25.5300000000002</v>
      </c>
      <c r="BJ109" s="12">
        <f>IFERROR(VLOOKUP(BI109,'CRUCE OPORTUNIDADES'!$C$10:$D$109,2,FALSE),"")</f>
        <v/>
      </c>
    </row>
    <row r="110">
      <c r="N110" s="12">
        <f>IF(N111&lt;&gt;""," -O","")</f>
        <v/>
      </c>
      <c r="P110" s="12">
        <f>IF(P111&lt;&gt;""," -O","")</f>
        <v/>
      </c>
      <c r="R110" s="12">
        <f>IF(R111&lt;&gt;""," -O","")</f>
        <v/>
      </c>
      <c r="T110" s="12">
        <f>IF(T111&lt;&gt;""," -O","")</f>
        <v/>
      </c>
      <c r="V110" s="12">
        <f>IF(V111&lt;&gt;""," -O","")</f>
        <v/>
      </c>
      <c r="X110" s="12">
        <f>IF(X111&lt;&gt;""," -O","")</f>
        <v/>
      </c>
      <c r="Z110" s="12">
        <f>IF(Z111&lt;&gt;""," -O","")</f>
        <v/>
      </c>
      <c r="AB110" s="12">
        <f>IF(AB111&lt;&gt;""," -O","")</f>
        <v/>
      </c>
      <c r="AD110" s="12">
        <f>IF(AD111&lt;&gt;""," -O","")</f>
        <v/>
      </c>
      <c r="AF110" s="12">
        <f>IF(AF111&lt;&gt;""," -O","")</f>
        <v/>
      </c>
      <c r="AH110" s="12">
        <f>IF(AH111&lt;&gt;""," -O","")</f>
        <v/>
      </c>
      <c r="AJ110" s="12">
        <f>IF(AJ111&lt;&gt;""," -O","")</f>
        <v/>
      </c>
      <c r="AL110" s="12">
        <f>IF(AL111&lt;&gt;""," -O","")</f>
        <v/>
      </c>
      <c r="AN110" s="12">
        <f>IF(AN111&lt;&gt;""," -O","")</f>
        <v/>
      </c>
      <c r="AP110" s="12">
        <f>IF(AP111&lt;&gt;""," -O","")</f>
        <v/>
      </c>
      <c r="AR110" s="12">
        <f>IF(AR111&lt;&gt;""," -O","")</f>
        <v/>
      </c>
      <c r="AT110" s="12">
        <f>IF(AT111&lt;&gt;""," -O","")</f>
        <v/>
      </c>
      <c r="AV110" s="12">
        <f>IF(AV111&lt;&gt;""," -O","")</f>
        <v/>
      </c>
      <c r="AX110" s="12">
        <f>IF(AX111&lt;&gt;""," -O","")</f>
        <v/>
      </c>
      <c r="AZ110" s="12">
        <f>IF(AZ111&lt;&gt;""," -O","")</f>
        <v/>
      </c>
      <c r="BB110" s="12">
        <f>IF(BB111&lt;&gt;""," -O","")</f>
        <v/>
      </c>
      <c r="BD110" s="12">
        <f>IF(BD111&lt;&gt;""," -O","")</f>
        <v/>
      </c>
      <c r="BF110" s="12">
        <f>IF(BF111&lt;&gt;""," -O","")</f>
        <v/>
      </c>
      <c r="BH110" s="12">
        <f>IF(BH111&lt;&gt;""," -O","")</f>
        <v/>
      </c>
      <c r="BJ110" s="12">
        <f>IF(BJ111&lt;&gt;""," -O","")</f>
        <v/>
      </c>
    </row>
    <row r="111">
      <c r="M111" s="12" t="n">
        <v>1.54</v>
      </c>
      <c r="N111" s="12">
        <f>IFERROR(VLOOKUP(M111,'CRUCE OPORTUNIDADES'!$C$10:$D$109,2,FALSE),"")</f>
        <v/>
      </c>
      <c r="O111" s="12" t="n">
        <v>2.54000000000001</v>
      </c>
      <c r="P111" s="12">
        <f>IFERROR(VLOOKUP(O111,'CRUCE OPORTUNIDADES'!$C$10:$D$109,2,FALSE),"")</f>
        <v/>
      </c>
      <c r="Q111" s="12" t="n">
        <v>3.54000000000002</v>
      </c>
      <c r="R111" s="12">
        <f>IFERROR(VLOOKUP(Q111,'CRUCE OPORTUNIDADES'!$C$10:$D$109,2,FALSE),"")</f>
        <v/>
      </c>
      <c r="S111" s="12" t="n">
        <v>4.54000000000003</v>
      </c>
      <c r="T111" s="12">
        <f>IFERROR(VLOOKUP(S111,'CRUCE OPORTUNIDADES'!$C$10:$D$109,2,FALSE),"")</f>
        <v/>
      </c>
      <c r="U111" s="12" t="n">
        <v>5.54000000000004</v>
      </c>
      <c r="V111" s="12">
        <f>IFERROR(VLOOKUP(U111,'CRUCE OPORTUNIDADES'!$C$10:$D$109,2,FALSE),"")</f>
        <v/>
      </c>
      <c r="W111" s="12" t="n">
        <v>6.54000000000005</v>
      </c>
      <c r="X111" s="12">
        <f>IFERROR(VLOOKUP(W111,'CRUCE OPORTUNIDADES'!$C$10:$D$109,2,FALSE),"")</f>
        <v/>
      </c>
      <c r="Y111" s="12" t="n">
        <v>7.54000000000006</v>
      </c>
      <c r="Z111" s="12">
        <f>IFERROR(VLOOKUP(Y111,'CRUCE OPORTUNIDADES'!$C$10:$D$109,2,FALSE),"")</f>
        <v/>
      </c>
      <c r="AA111" s="12" t="n">
        <v>8.54000000000007</v>
      </c>
      <c r="AB111" s="12">
        <f>IFERROR(VLOOKUP(AA111,'CRUCE OPORTUNIDADES'!$C$10:$D$109,2,FALSE),"")</f>
        <v/>
      </c>
      <c r="AC111" s="12" t="n">
        <v>9.540000000000081</v>
      </c>
      <c r="AD111" s="12">
        <f>IFERROR(VLOOKUP(AC111,'CRUCE OPORTUNIDADES'!$C$10:$D$109,2,FALSE),"")</f>
        <v/>
      </c>
      <c r="AE111" s="12" t="n">
        <v>10.5400000000001</v>
      </c>
      <c r="AF111" s="12">
        <f>IFERROR(VLOOKUP(AE111,'CRUCE OPORTUNIDADES'!$C$10:$D$109,2,FALSE),"")</f>
        <v/>
      </c>
      <c r="AG111" s="12" t="n">
        <v>11.5400000000001</v>
      </c>
      <c r="AH111" s="12">
        <f>IFERROR(VLOOKUP(AG111,'CRUCE OPORTUNIDADES'!$C$10:$D$109,2,FALSE),"")</f>
        <v/>
      </c>
      <c r="AI111" s="12" t="n">
        <v>12.5400000000001</v>
      </c>
      <c r="AJ111" s="12">
        <f>IFERROR(VLOOKUP(AI111,'CRUCE OPORTUNIDADES'!$C$10:$D$109,2,FALSE),"")</f>
        <v/>
      </c>
      <c r="AK111" s="12" t="n">
        <v>13.5400000000001</v>
      </c>
      <c r="AL111" s="12">
        <f>IFERROR(VLOOKUP(AK111,'CRUCE OPORTUNIDADES'!$C$10:$D$109,2,FALSE),"")</f>
        <v/>
      </c>
      <c r="AM111" s="12" t="n">
        <v>14.5400000000001</v>
      </c>
      <c r="AN111" s="12">
        <f>IFERROR(VLOOKUP(AM111,'CRUCE OPORTUNIDADES'!$C$10:$D$109,2,FALSE),"")</f>
        <v/>
      </c>
      <c r="AO111" s="12" t="n">
        <v>15.5400000000001</v>
      </c>
      <c r="AP111" s="12">
        <f>IFERROR(VLOOKUP(AO111,'CRUCE OPORTUNIDADES'!$C$10:$D$109,2,FALSE),"")</f>
        <v/>
      </c>
      <c r="AQ111" s="12" t="n">
        <v>16.5400000000001</v>
      </c>
      <c r="AR111" s="12">
        <f>IFERROR(VLOOKUP(AQ111,'CRUCE OPORTUNIDADES'!$C$10:$D$109,2,FALSE),"")</f>
        <v/>
      </c>
      <c r="AS111" s="12" t="n">
        <v>17.5400000000002</v>
      </c>
      <c r="AT111" s="12">
        <f>IFERROR(VLOOKUP(AS111,'CRUCE OPORTUNIDADES'!$C$10:$D$109,2,FALSE),"")</f>
        <v/>
      </c>
      <c r="AU111" s="12" t="n">
        <v>18.5400000000002</v>
      </c>
      <c r="AV111" s="12">
        <f>IFERROR(VLOOKUP(AU111,'CRUCE OPORTUNIDADES'!$C$10:$D$109,2,FALSE),"")</f>
        <v/>
      </c>
      <c r="AW111" s="12" t="n">
        <v>19.5400000000002</v>
      </c>
      <c r="AX111" s="12">
        <f>IFERROR(VLOOKUP(AW111,'CRUCE OPORTUNIDADES'!$C$10:$D$109,2,FALSE),"")</f>
        <v/>
      </c>
      <c r="AY111" s="12" t="n">
        <v>20.5400000000002</v>
      </c>
      <c r="AZ111" s="12">
        <f>IFERROR(VLOOKUP(AY111,'CRUCE OPORTUNIDADES'!$C$10:$D$109,2,FALSE),"")</f>
        <v/>
      </c>
      <c r="BA111" s="12" t="n">
        <v>21.5400000000002</v>
      </c>
      <c r="BB111" s="12">
        <f>IFERROR(VLOOKUP(BA111,'CRUCE OPORTUNIDADES'!$C$10:$D$109,2,FALSE),"")</f>
        <v/>
      </c>
      <c r="BC111" s="12" t="n">
        <v>22.5400000000002</v>
      </c>
      <c r="BD111" s="12">
        <f>IFERROR(VLOOKUP(BC111,'CRUCE OPORTUNIDADES'!$C$10:$D$109,2,FALSE),"")</f>
        <v/>
      </c>
      <c r="BE111" s="12" t="n">
        <v>23.5400000000002</v>
      </c>
      <c r="BF111" s="12">
        <f>IFERROR(VLOOKUP(BE111,'CRUCE OPORTUNIDADES'!$C$10:$D$109,2,FALSE),"")</f>
        <v/>
      </c>
      <c r="BG111" s="12" t="n">
        <v>24.5400000000002</v>
      </c>
      <c r="BH111" s="12">
        <f>IFERROR(VLOOKUP(BG111,'CRUCE OPORTUNIDADES'!$C$10:$D$109,2,FALSE),"")</f>
        <v/>
      </c>
      <c r="BI111" s="12" t="n">
        <v>25.5400000000002</v>
      </c>
      <c r="BJ111" s="12">
        <f>IFERROR(VLOOKUP(BI111,'CRUCE OPORTUNIDADES'!$C$10:$D$109,2,FALSE),"")</f>
        <v/>
      </c>
    </row>
    <row r="112">
      <c r="N112" s="12">
        <f>IF(N113&lt;&gt;""," -O","")</f>
        <v/>
      </c>
      <c r="P112" s="12">
        <f>IF(P113&lt;&gt;""," -O","")</f>
        <v/>
      </c>
      <c r="R112" s="12">
        <f>IF(R113&lt;&gt;""," -O","")</f>
        <v/>
      </c>
      <c r="T112" s="12">
        <f>IF(T113&lt;&gt;""," -O","")</f>
        <v/>
      </c>
      <c r="V112" s="12">
        <f>IF(V113&lt;&gt;""," -O","")</f>
        <v/>
      </c>
      <c r="X112" s="12">
        <f>IF(X113&lt;&gt;""," -O","")</f>
        <v/>
      </c>
      <c r="Z112" s="12">
        <f>IF(Z113&lt;&gt;""," -O","")</f>
        <v/>
      </c>
      <c r="AB112" s="12">
        <f>IF(AB113&lt;&gt;""," -O","")</f>
        <v/>
      </c>
      <c r="AD112" s="12">
        <f>IF(AD113&lt;&gt;""," -O","")</f>
        <v/>
      </c>
      <c r="AF112" s="12">
        <f>IF(AF113&lt;&gt;""," -O","")</f>
        <v/>
      </c>
      <c r="AH112" s="12">
        <f>IF(AH113&lt;&gt;""," -O","")</f>
        <v/>
      </c>
      <c r="AJ112" s="12">
        <f>IF(AJ113&lt;&gt;""," -O","")</f>
        <v/>
      </c>
      <c r="AL112" s="12">
        <f>IF(AL113&lt;&gt;""," -O","")</f>
        <v/>
      </c>
      <c r="AN112" s="12">
        <f>IF(AN113&lt;&gt;""," -O","")</f>
        <v/>
      </c>
      <c r="AP112" s="12">
        <f>IF(AP113&lt;&gt;""," -O","")</f>
        <v/>
      </c>
      <c r="AR112" s="12">
        <f>IF(AR113&lt;&gt;""," -O","")</f>
        <v/>
      </c>
      <c r="AT112" s="12">
        <f>IF(AT113&lt;&gt;""," -O","")</f>
        <v/>
      </c>
      <c r="AV112" s="12">
        <f>IF(AV113&lt;&gt;""," -O","")</f>
        <v/>
      </c>
      <c r="AX112" s="12">
        <f>IF(AX113&lt;&gt;""," -O","")</f>
        <v/>
      </c>
      <c r="AZ112" s="12">
        <f>IF(AZ113&lt;&gt;""," -O","")</f>
        <v/>
      </c>
      <c r="BB112" s="12">
        <f>IF(BB113&lt;&gt;""," -O","")</f>
        <v/>
      </c>
      <c r="BD112" s="12">
        <f>IF(BD113&lt;&gt;""," -O","")</f>
        <v/>
      </c>
      <c r="BF112" s="12">
        <f>IF(BF113&lt;&gt;""," -O","")</f>
        <v/>
      </c>
      <c r="BH112" s="12">
        <f>IF(BH113&lt;&gt;""," -O","")</f>
        <v/>
      </c>
      <c r="BJ112" s="12">
        <f>IF(BJ113&lt;&gt;""," -O","")</f>
        <v/>
      </c>
    </row>
    <row r="113">
      <c r="M113" s="12" t="n">
        <v>1.55</v>
      </c>
      <c r="N113" s="12">
        <f>IFERROR(VLOOKUP(M113,'CRUCE OPORTUNIDADES'!$C$10:$D$109,2,FALSE),"")</f>
        <v/>
      </c>
      <c r="O113" s="12" t="n">
        <v>2.55000000000001</v>
      </c>
      <c r="P113" s="12">
        <f>IFERROR(VLOOKUP(O113,'CRUCE OPORTUNIDADES'!$C$10:$D$109,2,FALSE),"")</f>
        <v/>
      </c>
      <c r="Q113" s="12" t="n">
        <v>3.55000000000002</v>
      </c>
      <c r="R113" s="12">
        <f>IFERROR(VLOOKUP(Q113,'CRUCE OPORTUNIDADES'!$C$10:$D$109,2,FALSE),"")</f>
        <v/>
      </c>
      <c r="S113" s="12" t="n">
        <v>4.55000000000003</v>
      </c>
      <c r="T113" s="12">
        <f>IFERROR(VLOOKUP(S113,'CRUCE OPORTUNIDADES'!$C$10:$D$109,2,FALSE),"")</f>
        <v/>
      </c>
      <c r="U113" s="12" t="n">
        <v>5.55000000000004</v>
      </c>
      <c r="V113" s="12">
        <f>IFERROR(VLOOKUP(U113,'CRUCE OPORTUNIDADES'!$C$10:$D$109,2,FALSE),"")</f>
        <v/>
      </c>
      <c r="W113" s="12" t="n">
        <v>6.55000000000005</v>
      </c>
      <c r="X113" s="12">
        <f>IFERROR(VLOOKUP(W113,'CRUCE OPORTUNIDADES'!$C$10:$D$109,2,FALSE),"")</f>
        <v/>
      </c>
      <c r="Y113" s="12" t="n">
        <v>7.55000000000006</v>
      </c>
      <c r="Z113" s="12">
        <f>IFERROR(VLOOKUP(Y113,'CRUCE OPORTUNIDADES'!$C$10:$D$109,2,FALSE),"")</f>
        <v/>
      </c>
      <c r="AA113" s="12" t="n">
        <v>8.55000000000007</v>
      </c>
      <c r="AB113" s="12">
        <f>IFERROR(VLOOKUP(AA113,'CRUCE OPORTUNIDADES'!$C$10:$D$109,2,FALSE),"")</f>
        <v/>
      </c>
      <c r="AC113" s="12" t="n">
        <v>9.550000000000081</v>
      </c>
      <c r="AD113" s="12">
        <f>IFERROR(VLOOKUP(AC113,'CRUCE OPORTUNIDADES'!$C$10:$D$109,2,FALSE),"")</f>
        <v/>
      </c>
      <c r="AE113" s="12" t="n">
        <v>10.5500000000001</v>
      </c>
      <c r="AF113" s="12">
        <f>IFERROR(VLOOKUP(AE113,'CRUCE OPORTUNIDADES'!$C$10:$D$109,2,FALSE),"")</f>
        <v/>
      </c>
      <c r="AG113" s="12" t="n">
        <v>11.5500000000001</v>
      </c>
      <c r="AH113" s="12">
        <f>IFERROR(VLOOKUP(AG113,'CRUCE OPORTUNIDADES'!$C$10:$D$109,2,FALSE),"")</f>
        <v/>
      </c>
      <c r="AI113" s="12" t="n">
        <v>12.5500000000001</v>
      </c>
      <c r="AJ113" s="12">
        <f>IFERROR(VLOOKUP(AI113,'CRUCE OPORTUNIDADES'!$C$10:$D$109,2,FALSE),"")</f>
        <v/>
      </c>
      <c r="AK113" s="12" t="n">
        <v>13.5500000000001</v>
      </c>
      <c r="AL113" s="12">
        <f>IFERROR(VLOOKUP(AK113,'CRUCE OPORTUNIDADES'!$C$10:$D$109,2,FALSE),"")</f>
        <v/>
      </c>
      <c r="AM113" s="12" t="n">
        <v>14.5500000000001</v>
      </c>
      <c r="AN113" s="12">
        <f>IFERROR(VLOOKUP(AM113,'CRUCE OPORTUNIDADES'!$C$10:$D$109,2,FALSE),"")</f>
        <v/>
      </c>
      <c r="AO113" s="12" t="n">
        <v>15.5500000000001</v>
      </c>
      <c r="AP113" s="12">
        <f>IFERROR(VLOOKUP(AO113,'CRUCE OPORTUNIDADES'!$C$10:$D$109,2,FALSE),"")</f>
        <v/>
      </c>
      <c r="AQ113" s="12" t="n">
        <v>16.5500000000001</v>
      </c>
      <c r="AR113" s="12">
        <f>IFERROR(VLOOKUP(AQ113,'CRUCE OPORTUNIDADES'!$C$10:$D$109,2,FALSE),"")</f>
        <v/>
      </c>
      <c r="AS113" s="12" t="n">
        <v>17.5500000000002</v>
      </c>
      <c r="AT113" s="12">
        <f>IFERROR(VLOOKUP(AS113,'CRUCE OPORTUNIDADES'!$C$10:$D$109,2,FALSE),"")</f>
        <v/>
      </c>
      <c r="AU113" s="12" t="n">
        <v>18.5500000000002</v>
      </c>
      <c r="AV113" s="12">
        <f>IFERROR(VLOOKUP(AU113,'CRUCE OPORTUNIDADES'!$C$10:$D$109,2,FALSE),"")</f>
        <v/>
      </c>
      <c r="AW113" s="12" t="n">
        <v>19.5500000000002</v>
      </c>
      <c r="AX113" s="12">
        <f>IFERROR(VLOOKUP(AW113,'CRUCE OPORTUNIDADES'!$C$10:$D$109,2,FALSE),"")</f>
        <v/>
      </c>
      <c r="AY113" s="12" t="n">
        <v>20.5500000000002</v>
      </c>
      <c r="AZ113" s="12">
        <f>IFERROR(VLOOKUP(AY113,'CRUCE OPORTUNIDADES'!$C$10:$D$109,2,FALSE),"")</f>
        <v/>
      </c>
      <c r="BA113" s="12" t="n">
        <v>21.5500000000002</v>
      </c>
      <c r="BB113" s="12">
        <f>IFERROR(VLOOKUP(BA113,'CRUCE OPORTUNIDADES'!$C$10:$D$109,2,FALSE),"")</f>
        <v/>
      </c>
      <c r="BC113" s="12" t="n">
        <v>22.5500000000002</v>
      </c>
      <c r="BD113" s="12">
        <f>IFERROR(VLOOKUP(BC113,'CRUCE OPORTUNIDADES'!$C$10:$D$109,2,FALSE),"")</f>
        <v/>
      </c>
      <c r="BE113" s="12" t="n">
        <v>23.5500000000002</v>
      </c>
      <c r="BF113" s="12">
        <f>IFERROR(VLOOKUP(BE113,'CRUCE OPORTUNIDADES'!$C$10:$D$109,2,FALSE),"")</f>
        <v/>
      </c>
      <c r="BG113" s="12" t="n">
        <v>24.5500000000002</v>
      </c>
      <c r="BH113" s="12">
        <f>IFERROR(VLOOKUP(BG113,'CRUCE OPORTUNIDADES'!$C$10:$D$109,2,FALSE),"")</f>
        <v/>
      </c>
      <c r="BI113" s="12" t="n">
        <v>25.5500000000002</v>
      </c>
      <c r="BJ113" s="12">
        <f>IFERROR(VLOOKUP(BI113,'CRUCE OPORTUNIDADES'!$C$10:$D$109,2,FALSE),"")</f>
        <v/>
      </c>
    </row>
    <row r="114">
      <c r="N114" s="12">
        <f>IF(N115&lt;&gt;""," -O","")</f>
        <v/>
      </c>
      <c r="P114" s="12">
        <f>IF(P115&lt;&gt;""," -O","")</f>
        <v/>
      </c>
      <c r="R114" s="12">
        <f>IF(R115&lt;&gt;""," -O","")</f>
        <v/>
      </c>
      <c r="T114" s="12">
        <f>IF(T115&lt;&gt;""," -O","")</f>
        <v/>
      </c>
      <c r="V114" s="12">
        <f>IF(V115&lt;&gt;""," -O","")</f>
        <v/>
      </c>
      <c r="X114" s="12">
        <f>IF(X115&lt;&gt;""," -O","")</f>
        <v/>
      </c>
      <c r="Z114" s="12">
        <f>IF(Z115&lt;&gt;""," -O","")</f>
        <v/>
      </c>
      <c r="AB114" s="12">
        <f>IF(AB115&lt;&gt;""," -O","")</f>
        <v/>
      </c>
      <c r="AD114" s="12">
        <f>IF(AD115&lt;&gt;""," -O","")</f>
        <v/>
      </c>
      <c r="AF114" s="12">
        <f>IF(AF115&lt;&gt;""," -O","")</f>
        <v/>
      </c>
      <c r="AH114" s="12">
        <f>IF(AH115&lt;&gt;""," -O","")</f>
        <v/>
      </c>
      <c r="AJ114" s="12">
        <f>IF(AJ115&lt;&gt;""," -O","")</f>
        <v/>
      </c>
      <c r="AL114" s="12">
        <f>IF(AL115&lt;&gt;""," -O","")</f>
        <v/>
      </c>
      <c r="AN114" s="12">
        <f>IF(AN115&lt;&gt;""," -O","")</f>
        <v/>
      </c>
      <c r="AP114" s="12">
        <f>IF(AP115&lt;&gt;""," -O","")</f>
        <v/>
      </c>
      <c r="AR114" s="12">
        <f>IF(AR115&lt;&gt;""," -O","")</f>
        <v/>
      </c>
      <c r="AT114" s="12">
        <f>IF(AT115&lt;&gt;""," -O","")</f>
        <v/>
      </c>
      <c r="AV114" s="12">
        <f>IF(AV115&lt;&gt;""," -O","")</f>
        <v/>
      </c>
      <c r="AX114" s="12">
        <f>IF(AX115&lt;&gt;""," -O","")</f>
        <v/>
      </c>
      <c r="AZ114" s="12">
        <f>IF(AZ115&lt;&gt;""," -O","")</f>
        <v/>
      </c>
      <c r="BB114" s="12">
        <f>IF(BB115&lt;&gt;""," -O","")</f>
        <v/>
      </c>
      <c r="BD114" s="12">
        <f>IF(BD115&lt;&gt;""," -O","")</f>
        <v/>
      </c>
      <c r="BF114" s="12">
        <f>IF(BF115&lt;&gt;""," -O","")</f>
        <v/>
      </c>
      <c r="BH114" s="12">
        <f>IF(BH115&lt;&gt;""," -O","")</f>
        <v/>
      </c>
      <c r="BJ114" s="12">
        <f>IF(BJ115&lt;&gt;""," -O","")</f>
        <v/>
      </c>
    </row>
    <row r="115">
      <c r="M115" s="12" t="n">
        <v>1.56</v>
      </c>
      <c r="N115" s="12">
        <f>IFERROR(VLOOKUP(M115,'CRUCE OPORTUNIDADES'!$C$10:$D$109,2,FALSE),"")</f>
        <v/>
      </c>
      <c r="O115" s="12" t="n">
        <v>2.56000000000001</v>
      </c>
      <c r="P115" s="12">
        <f>IFERROR(VLOOKUP(O115,'CRUCE OPORTUNIDADES'!$C$10:$D$109,2,FALSE),"")</f>
        <v/>
      </c>
      <c r="Q115" s="12" t="n">
        <v>3.56000000000002</v>
      </c>
      <c r="R115" s="12">
        <f>IFERROR(VLOOKUP(Q115,'CRUCE OPORTUNIDADES'!$C$10:$D$109,2,FALSE),"")</f>
        <v/>
      </c>
      <c r="S115" s="12" t="n">
        <v>4.56000000000003</v>
      </c>
      <c r="T115" s="12">
        <f>IFERROR(VLOOKUP(S115,'CRUCE OPORTUNIDADES'!$C$10:$D$109,2,FALSE),"")</f>
        <v/>
      </c>
      <c r="U115" s="12" t="n">
        <v>5.56000000000004</v>
      </c>
      <c r="V115" s="12">
        <f>IFERROR(VLOOKUP(U115,'CRUCE OPORTUNIDADES'!$C$10:$D$109,2,FALSE),"")</f>
        <v/>
      </c>
      <c r="W115" s="12" t="n">
        <v>6.56000000000005</v>
      </c>
      <c r="X115" s="12">
        <f>IFERROR(VLOOKUP(W115,'CRUCE OPORTUNIDADES'!$C$10:$D$109,2,FALSE),"")</f>
        <v/>
      </c>
      <c r="Y115" s="12" t="n">
        <v>7.56000000000006</v>
      </c>
      <c r="Z115" s="12">
        <f>IFERROR(VLOOKUP(Y115,'CRUCE OPORTUNIDADES'!$C$10:$D$109,2,FALSE),"")</f>
        <v/>
      </c>
      <c r="AA115" s="12" t="n">
        <v>8.56000000000007</v>
      </c>
      <c r="AB115" s="12">
        <f>IFERROR(VLOOKUP(AA115,'CRUCE OPORTUNIDADES'!$C$10:$D$109,2,FALSE),"")</f>
        <v/>
      </c>
      <c r="AC115" s="12" t="n">
        <v>9.56000000000008</v>
      </c>
      <c r="AD115" s="12">
        <f>IFERROR(VLOOKUP(AC115,'CRUCE OPORTUNIDADES'!$C$10:$D$109,2,FALSE),"")</f>
        <v/>
      </c>
      <c r="AE115" s="12" t="n">
        <v>10.5600000000001</v>
      </c>
      <c r="AF115" s="12">
        <f>IFERROR(VLOOKUP(AE115,'CRUCE OPORTUNIDADES'!$C$10:$D$109,2,FALSE),"")</f>
        <v/>
      </c>
      <c r="AG115" s="12" t="n">
        <v>11.5600000000001</v>
      </c>
      <c r="AH115" s="12">
        <f>IFERROR(VLOOKUP(AG115,'CRUCE OPORTUNIDADES'!$C$10:$D$109,2,FALSE),"")</f>
        <v/>
      </c>
      <c r="AI115" s="12" t="n">
        <v>12.5600000000001</v>
      </c>
      <c r="AJ115" s="12">
        <f>IFERROR(VLOOKUP(AI115,'CRUCE OPORTUNIDADES'!$C$10:$D$109,2,FALSE),"")</f>
        <v/>
      </c>
      <c r="AK115" s="12" t="n">
        <v>13.5600000000001</v>
      </c>
      <c r="AL115" s="12">
        <f>IFERROR(VLOOKUP(AK115,'CRUCE OPORTUNIDADES'!$C$10:$D$109,2,FALSE),"")</f>
        <v/>
      </c>
      <c r="AM115" s="12" t="n">
        <v>14.5600000000001</v>
      </c>
      <c r="AN115" s="12">
        <f>IFERROR(VLOOKUP(AM115,'CRUCE OPORTUNIDADES'!$C$10:$D$109,2,FALSE),"")</f>
        <v/>
      </c>
      <c r="AO115" s="12" t="n">
        <v>15.5600000000001</v>
      </c>
      <c r="AP115" s="12">
        <f>IFERROR(VLOOKUP(AO115,'CRUCE OPORTUNIDADES'!$C$10:$D$109,2,FALSE),"")</f>
        <v/>
      </c>
      <c r="AQ115" s="12" t="n">
        <v>16.5600000000001</v>
      </c>
      <c r="AR115" s="12">
        <f>IFERROR(VLOOKUP(AQ115,'CRUCE OPORTUNIDADES'!$C$10:$D$109,2,FALSE),"")</f>
        <v/>
      </c>
      <c r="AS115" s="12" t="n">
        <v>17.5600000000002</v>
      </c>
      <c r="AT115" s="12">
        <f>IFERROR(VLOOKUP(AS115,'CRUCE OPORTUNIDADES'!$C$10:$D$109,2,FALSE),"")</f>
        <v/>
      </c>
      <c r="AU115" s="12" t="n">
        <v>18.5600000000002</v>
      </c>
      <c r="AV115" s="12">
        <f>IFERROR(VLOOKUP(AU115,'CRUCE OPORTUNIDADES'!$C$10:$D$109,2,FALSE),"")</f>
        <v/>
      </c>
      <c r="AW115" s="12" t="n">
        <v>19.5600000000002</v>
      </c>
      <c r="AX115" s="12">
        <f>IFERROR(VLOOKUP(AW115,'CRUCE OPORTUNIDADES'!$C$10:$D$109,2,FALSE),"")</f>
        <v/>
      </c>
      <c r="AY115" s="12" t="n">
        <v>20.5600000000002</v>
      </c>
      <c r="AZ115" s="12">
        <f>IFERROR(VLOOKUP(AY115,'CRUCE OPORTUNIDADES'!$C$10:$D$109,2,FALSE),"")</f>
        <v/>
      </c>
      <c r="BA115" s="12" t="n">
        <v>21.5600000000002</v>
      </c>
      <c r="BB115" s="12">
        <f>IFERROR(VLOOKUP(BA115,'CRUCE OPORTUNIDADES'!$C$10:$D$109,2,FALSE),"")</f>
        <v/>
      </c>
      <c r="BC115" s="12" t="n">
        <v>22.5600000000002</v>
      </c>
      <c r="BD115" s="12">
        <f>IFERROR(VLOOKUP(BC115,'CRUCE OPORTUNIDADES'!$C$10:$D$109,2,FALSE),"")</f>
        <v/>
      </c>
      <c r="BE115" s="12" t="n">
        <v>23.5600000000002</v>
      </c>
      <c r="BF115" s="12">
        <f>IFERROR(VLOOKUP(BE115,'CRUCE OPORTUNIDADES'!$C$10:$D$109,2,FALSE),"")</f>
        <v/>
      </c>
      <c r="BG115" s="12" t="n">
        <v>24.5600000000002</v>
      </c>
      <c r="BH115" s="12">
        <f>IFERROR(VLOOKUP(BG115,'CRUCE OPORTUNIDADES'!$C$10:$D$109,2,FALSE),"")</f>
        <v/>
      </c>
      <c r="BI115" s="12" t="n">
        <v>25.5600000000002</v>
      </c>
      <c r="BJ115" s="12">
        <f>IFERROR(VLOOKUP(BI115,'CRUCE OPORTUNIDADES'!$C$10:$D$109,2,FALSE),"")</f>
        <v/>
      </c>
    </row>
    <row r="116">
      <c r="N116" s="12">
        <f>IF(N117&lt;&gt;""," -O","")</f>
        <v/>
      </c>
      <c r="P116" s="12">
        <f>IF(P117&lt;&gt;""," -O","")</f>
        <v/>
      </c>
      <c r="R116" s="12">
        <f>IF(R117&lt;&gt;""," -O","")</f>
        <v/>
      </c>
      <c r="T116" s="12">
        <f>IF(T117&lt;&gt;""," -O","")</f>
        <v/>
      </c>
      <c r="V116" s="12">
        <f>IF(V117&lt;&gt;""," -O","")</f>
        <v/>
      </c>
      <c r="X116" s="12">
        <f>IF(X117&lt;&gt;""," -O","")</f>
        <v/>
      </c>
      <c r="Z116" s="12">
        <f>IF(Z117&lt;&gt;""," -O","")</f>
        <v/>
      </c>
      <c r="AB116" s="12">
        <f>IF(AB117&lt;&gt;""," -O","")</f>
        <v/>
      </c>
      <c r="AD116" s="12">
        <f>IF(AD117&lt;&gt;""," -O","")</f>
        <v/>
      </c>
      <c r="AF116" s="12">
        <f>IF(AF117&lt;&gt;""," -O","")</f>
        <v/>
      </c>
      <c r="AH116" s="12">
        <f>IF(AH117&lt;&gt;""," -O","")</f>
        <v/>
      </c>
      <c r="AJ116" s="12">
        <f>IF(AJ117&lt;&gt;""," -O","")</f>
        <v/>
      </c>
      <c r="AL116" s="12">
        <f>IF(AL117&lt;&gt;""," -O","")</f>
        <v/>
      </c>
      <c r="AN116" s="12">
        <f>IF(AN117&lt;&gt;""," -O","")</f>
        <v/>
      </c>
      <c r="AP116" s="12">
        <f>IF(AP117&lt;&gt;""," -O","")</f>
        <v/>
      </c>
      <c r="AR116" s="12">
        <f>IF(AR117&lt;&gt;""," -O","")</f>
        <v/>
      </c>
      <c r="AT116" s="12">
        <f>IF(AT117&lt;&gt;""," -O","")</f>
        <v/>
      </c>
      <c r="AV116" s="12">
        <f>IF(AV117&lt;&gt;""," -O","")</f>
        <v/>
      </c>
      <c r="AX116" s="12">
        <f>IF(AX117&lt;&gt;""," -O","")</f>
        <v/>
      </c>
      <c r="AZ116" s="12">
        <f>IF(AZ117&lt;&gt;""," -O","")</f>
        <v/>
      </c>
      <c r="BB116" s="12">
        <f>IF(BB117&lt;&gt;""," -O","")</f>
        <v/>
      </c>
      <c r="BD116" s="12">
        <f>IF(BD117&lt;&gt;""," -O","")</f>
        <v/>
      </c>
      <c r="BF116" s="12">
        <f>IF(BF117&lt;&gt;""," -O","")</f>
        <v/>
      </c>
      <c r="BH116" s="12">
        <f>IF(BH117&lt;&gt;""," -O","")</f>
        <v/>
      </c>
      <c r="BJ116" s="12">
        <f>IF(BJ117&lt;&gt;""," -O","")</f>
        <v/>
      </c>
    </row>
    <row r="117">
      <c r="M117" s="12" t="n">
        <v>1.57</v>
      </c>
      <c r="N117" s="12">
        <f>IFERROR(VLOOKUP(M117,'CRUCE OPORTUNIDADES'!$C$10:$D$109,2,FALSE),"")</f>
        <v/>
      </c>
      <c r="O117" s="12" t="n">
        <v>2.57000000000001</v>
      </c>
      <c r="P117" s="12">
        <f>IFERROR(VLOOKUP(O117,'CRUCE OPORTUNIDADES'!$C$10:$D$109,2,FALSE),"")</f>
        <v/>
      </c>
      <c r="Q117" s="12" t="n">
        <v>3.57000000000002</v>
      </c>
      <c r="R117" s="12">
        <f>IFERROR(VLOOKUP(Q117,'CRUCE OPORTUNIDADES'!$C$10:$D$109,2,FALSE),"")</f>
        <v/>
      </c>
      <c r="S117" s="12" t="n">
        <v>4.57000000000003</v>
      </c>
      <c r="T117" s="12">
        <f>IFERROR(VLOOKUP(S117,'CRUCE OPORTUNIDADES'!$C$10:$D$109,2,FALSE),"")</f>
        <v/>
      </c>
      <c r="U117" s="12" t="n">
        <v>5.57000000000004</v>
      </c>
      <c r="V117" s="12">
        <f>IFERROR(VLOOKUP(U117,'CRUCE OPORTUNIDADES'!$C$10:$D$109,2,FALSE),"")</f>
        <v/>
      </c>
      <c r="W117" s="12" t="n">
        <v>6.57000000000005</v>
      </c>
      <c r="X117" s="12">
        <f>IFERROR(VLOOKUP(W117,'CRUCE OPORTUNIDADES'!$C$10:$D$109,2,FALSE),"")</f>
        <v/>
      </c>
      <c r="Y117" s="12" t="n">
        <v>7.57000000000006</v>
      </c>
      <c r="Z117" s="12">
        <f>IFERROR(VLOOKUP(Y117,'CRUCE OPORTUNIDADES'!$C$10:$D$109,2,FALSE),"")</f>
        <v/>
      </c>
      <c r="AA117" s="12" t="n">
        <v>8.57000000000007</v>
      </c>
      <c r="AB117" s="12">
        <f>IFERROR(VLOOKUP(AA117,'CRUCE OPORTUNIDADES'!$C$10:$D$109,2,FALSE),"")</f>
        <v/>
      </c>
      <c r="AC117" s="12" t="n">
        <v>9.57000000000008</v>
      </c>
      <c r="AD117" s="12">
        <f>IFERROR(VLOOKUP(AC117,'CRUCE OPORTUNIDADES'!$C$10:$D$109,2,FALSE),"")</f>
        <v/>
      </c>
      <c r="AE117" s="12" t="n">
        <v>10.5700000000001</v>
      </c>
      <c r="AF117" s="12">
        <f>IFERROR(VLOOKUP(AE117,'CRUCE OPORTUNIDADES'!$C$10:$D$109,2,FALSE),"")</f>
        <v/>
      </c>
      <c r="AG117" s="12" t="n">
        <v>11.5700000000001</v>
      </c>
      <c r="AH117" s="12">
        <f>IFERROR(VLOOKUP(AG117,'CRUCE OPORTUNIDADES'!$C$10:$D$109,2,FALSE),"")</f>
        <v/>
      </c>
      <c r="AI117" s="12" t="n">
        <v>12.5700000000001</v>
      </c>
      <c r="AJ117" s="12">
        <f>IFERROR(VLOOKUP(AI117,'CRUCE OPORTUNIDADES'!$C$10:$D$109,2,FALSE),"")</f>
        <v/>
      </c>
      <c r="AK117" s="12" t="n">
        <v>13.5700000000001</v>
      </c>
      <c r="AL117" s="12">
        <f>IFERROR(VLOOKUP(AK117,'CRUCE OPORTUNIDADES'!$C$10:$D$109,2,FALSE),"")</f>
        <v/>
      </c>
      <c r="AM117" s="12" t="n">
        <v>14.5700000000001</v>
      </c>
      <c r="AN117" s="12">
        <f>IFERROR(VLOOKUP(AM117,'CRUCE OPORTUNIDADES'!$C$10:$D$109,2,FALSE),"")</f>
        <v/>
      </c>
      <c r="AO117" s="12" t="n">
        <v>15.5700000000001</v>
      </c>
      <c r="AP117" s="12">
        <f>IFERROR(VLOOKUP(AO117,'CRUCE OPORTUNIDADES'!$C$10:$D$109,2,FALSE),"")</f>
        <v/>
      </c>
      <c r="AQ117" s="12" t="n">
        <v>16.5700000000001</v>
      </c>
      <c r="AR117" s="12">
        <f>IFERROR(VLOOKUP(AQ117,'CRUCE OPORTUNIDADES'!$C$10:$D$109,2,FALSE),"")</f>
        <v/>
      </c>
      <c r="AS117" s="12" t="n">
        <v>17.5700000000002</v>
      </c>
      <c r="AT117" s="12">
        <f>IFERROR(VLOOKUP(AS117,'CRUCE OPORTUNIDADES'!$C$10:$D$109,2,FALSE),"")</f>
        <v/>
      </c>
      <c r="AU117" s="12" t="n">
        <v>18.5700000000002</v>
      </c>
      <c r="AV117" s="12">
        <f>IFERROR(VLOOKUP(AU117,'CRUCE OPORTUNIDADES'!$C$10:$D$109,2,FALSE),"")</f>
        <v/>
      </c>
      <c r="AW117" s="12" t="n">
        <v>19.5700000000002</v>
      </c>
      <c r="AX117" s="12">
        <f>IFERROR(VLOOKUP(AW117,'CRUCE OPORTUNIDADES'!$C$10:$D$109,2,FALSE),"")</f>
        <v/>
      </c>
      <c r="AY117" s="12" t="n">
        <v>20.5700000000002</v>
      </c>
      <c r="AZ117" s="12">
        <f>IFERROR(VLOOKUP(AY117,'CRUCE OPORTUNIDADES'!$C$10:$D$109,2,FALSE),"")</f>
        <v/>
      </c>
      <c r="BA117" s="12" t="n">
        <v>21.5700000000002</v>
      </c>
      <c r="BB117" s="12">
        <f>IFERROR(VLOOKUP(BA117,'CRUCE OPORTUNIDADES'!$C$10:$D$109,2,FALSE),"")</f>
        <v/>
      </c>
      <c r="BC117" s="12" t="n">
        <v>22.5700000000002</v>
      </c>
      <c r="BD117" s="12">
        <f>IFERROR(VLOOKUP(BC117,'CRUCE OPORTUNIDADES'!$C$10:$D$109,2,FALSE),"")</f>
        <v/>
      </c>
      <c r="BE117" s="12" t="n">
        <v>23.5700000000002</v>
      </c>
      <c r="BF117" s="12">
        <f>IFERROR(VLOOKUP(BE117,'CRUCE OPORTUNIDADES'!$C$10:$D$109,2,FALSE),"")</f>
        <v/>
      </c>
      <c r="BG117" s="12" t="n">
        <v>24.5700000000002</v>
      </c>
      <c r="BH117" s="12">
        <f>IFERROR(VLOOKUP(BG117,'CRUCE OPORTUNIDADES'!$C$10:$D$109,2,FALSE),"")</f>
        <v/>
      </c>
      <c r="BI117" s="12" t="n">
        <v>25.5700000000002</v>
      </c>
      <c r="BJ117" s="12">
        <f>IFERROR(VLOOKUP(BI117,'CRUCE OPORTUNIDADES'!$C$10:$D$109,2,FALSE),"")</f>
        <v/>
      </c>
    </row>
    <row r="118">
      <c r="N118" s="12">
        <f>IF(N119&lt;&gt;""," -O","")</f>
        <v/>
      </c>
      <c r="P118" s="12">
        <f>IF(P119&lt;&gt;""," -O","")</f>
        <v/>
      </c>
      <c r="R118" s="12">
        <f>IF(R119&lt;&gt;""," -O","")</f>
        <v/>
      </c>
      <c r="T118" s="12">
        <f>IF(T119&lt;&gt;""," -O","")</f>
        <v/>
      </c>
      <c r="V118" s="12">
        <f>IF(V119&lt;&gt;""," -O","")</f>
        <v/>
      </c>
      <c r="X118" s="12">
        <f>IF(X119&lt;&gt;""," -O","")</f>
        <v/>
      </c>
      <c r="Z118" s="12">
        <f>IF(Z119&lt;&gt;""," -O","")</f>
        <v/>
      </c>
      <c r="AB118" s="12">
        <f>IF(AB119&lt;&gt;""," -O","")</f>
        <v/>
      </c>
      <c r="AD118" s="12">
        <f>IF(AD119&lt;&gt;""," -O","")</f>
        <v/>
      </c>
      <c r="AF118" s="12">
        <f>IF(AF119&lt;&gt;""," -O","")</f>
        <v/>
      </c>
      <c r="AH118" s="12">
        <f>IF(AH119&lt;&gt;""," -O","")</f>
        <v/>
      </c>
      <c r="AJ118" s="12">
        <f>IF(AJ119&lt;&gt;""," -O","")</f>
        <v/>
      </c>
      <c r="AL118" s="12">
        <f>IF(AL119&lt;&gt;""," -O","")</f>
        <v/>
      </c>
      <c r="AN118" s="12">
        <f>IF(AN119&lt;&gt;""," -O","")</f>
        <v/>
      </c>
      <c r="AP118" s="12">
        <f>IF(AP119&lt;&gt;""," -O","")</f>
        <v/>
      </c>
      <c r="AR118" s="12">
        <f>IF(AR119&lt;&gt;""," -O","")</f>
        <v/>
      </c>
      <c r="AT118" s="12">
        <f>IF(AT119&lt;&gt;""," -O","")</f>
        <v/>
      </c>
      <c r="AV118" s="12">
        <f>IF(AV119&lt;&gt;""," -O","")</f>
        <v/>
      </c>
      <c r="AX118" s="12">
        <f>IF(AX119&lt;&gt;""," -O","")</f>
        <v/>
      </c>
      <c r="AZ118" s="12">
        <f>IF(AZ119&lt;&gt;""," -O","")</f>
        <v/>
      </c>
      <c r="BB118" s="12">
        <f>IF(BB119&lt;&gt;""," -O","")</f>
        <v/>
      </c>
      <c r="BD118" s="12">
        <f>IF(BD119&lt;&gt;""," -O","")</f>
        <v/>
      </c>
      <c r="BF118" s="12">
        <f>IF(BF119&lt;&gt;""," -O","")</f>
        <v/>
      </c>
      <c r="BH118" s="12">
        <f>IF(BH119&lt;&gt;""," -O","")</f>
        <v/>
      </c>
      <c r="BJ118" s="12">
        <f>IF(BJ119&lt;&gt;""," -O","")</f>
        <v/>
      </c>
    </row>
    <row r="119">
      <c r="M119" s="12" t="n">
        <v>1.58</v>
      </c>
      <c r="N119" s="12">
        <f>IFERROR(VLOOKUP(M119,'CRUCE OPORTUNIDADES'!$C$10:$D$109,2,FALSE),"")</f>
        <v/>
      </c>
      <c r="O119" s="12" t="n">
        <v>2.58000000000001</v>
      </c>
      <c r="P119" s="12">
        <f>IFERROR(VLOOKUP(O119,'CRUCE OPORTUNIDADES'!$C$10:$D$109,2,FALSE),"")</f>
        <v/>
      </c>
      <c r="Q119" s="12" t="n">
        <v>3.58000000000002</v>
      </c>
      <c r="R119" s="12">
        <f>IFERROR(VLOOKUP(Q119,'CRUCE OPORTUNIDADES'!$C$10:$D$109,2,FALSE),"")</f>
        <v/>
      </c>
      <c r="S119" s="12" t="n">
        <v>4.58000000000003</v>
      </c>
      <c r="T119" s="12">
        <f>IFERROR(VLOOKUP(S119,'CRUCE OPORTUNIDADES'!$C$10:$D$109,2,FALSE),"")</f>
        <v/>
      </c>
      <c r="U119" s="12" t="n">
        <v>5.58000000000004</v>
      </c>
      <c r="V119" s="12">
        <f>IFERROR(VLOOKUP(U119,'CRUCE OPORTUNIDADES'!$C$10:$D$109,2,FALSE),"")</f>
        <v/>
      </c>
      <c r="W119" s="12" t="n">
        <v>6.58000000000005</v>
      </c>
      <c r="X119" s="12">
        <f>IFERROR(VLOOKUP(W119,'CRUCE OPORTUNIDADES'!$C$10:$D$109,2,FALSE),"")</f>
        <v/>
      </c>
      <c r="Y119" s="12" t="n">
        <v>7.58000000000006</v>
      </c>
      <c r="Z119" s="12">
        <f>IFERROR(VLOOKUP(Y119,'CRUCE OPORTUNIDADES'!$C$10:$D$109,2,FALSE),"")</f>
        <v/>
      </c>
      <c r="AA119" s="12" t="n">
        <v>8.580000000000069</v>
      </c>
      <c r="AB119" s="12">
        <f>IFERROR(VLOOKUP(AA119,'CRUCE OPORTUNIDADES'!$C$10:$D$109,2,FALSE),"")</f>
        <v/>
      </c>
      <c r="AC119" s="12" t="n">
        <v>9.58000000000008</v>
      </c>
      <c r="AD119" s="12">
        <f>IFERROR(VLOOKUP(AC119,'CRUCE OPORTUNIDADES'!$C$10:$D$109,2,FALSE),"")</f>
        <v/>
      </c>
      <c r="AE119" s="12" t="n">
        <v>10.5800000000001</v>
      </c>
      <c r="AF119" s="12">
        <f>IFERROR(VLOOKUP(AE119,'CRUCE OPORTUNIDADES'!$C$10:$D$109,2,FALSE),"")</f>
        <v/>
      </c>
      <c r="AG119" s="12" t="n">
        <v>11.5800000000001</v>
      </c>
      <c r="AH119" s="12">
        <f>IFERROR(VLOOKUP(AG119,'CRUCE OPORTUNIDADES'!$C$10:$D$109,2,FALSE),"")</f>
        <v/>
      </c>
      <c r="AI119" s="12" t="n">
        <v>12.5800000000001</v>
      </c>
      <c r="AJ119" s="12">
        <f>IFERROR(VLOOKUP(AI119,'CRUCE OPORTUNIDADES'!$C$10:$D$109,2,FALSE),"")</f>
        <v/>
      </c>
      <c r="AK119" s="12" t="n">
        <v>13.5800000000001</v>
      </c>
      <c r="AL119" s="12">
        <f>IFERROR(VLOOKUP(AK119,'CRUCE OPORTUNIDADES'!$C$10:$D$109,2,FALSE),"")</f>
        <v/>
      </c>
      <c r="AM119" s="12" t="n">
        <v>14.5800000000001</v>
      </c>
      <c r="AN119" s="12">
        <f>IFERROR(VLOOKUP(AM119,'CRUCE OPORTUNIDADES'!$C$10:$D$109,2,FALSE),"")</f>
        <v/>
      </c>
      <c r="AO119" s="12" t="n">
        <v>15.5800000000001</v>
      </c>
      <c r="AP119" s="12">
        <f>IFERROR(VLOOKUP(AO119,'CRUCE OPORTUNIDADES'!$C$10:$D$109,2,FALSE),"")</f>
        <v/>
      </c>
      <c r="AQ119" s="12" t="n">
        <v>16.5800000000001</v>
      </c>
      <c r="AR119" s="12">
        <f>IFERROR(VLOOKUP(AQ119,'CRUCE OPORTUNIDADES'!$C$10:$D$109,2,FALSE),"")</f>
        <v/>
      </c>
      <c r="AS119" s="12" t="n">
        <v>17.5800000000002</v>
      </c>
      <c r="AT119" s="12">
        <f>IFERROR(VLOOKUP(AS119,'CRUCE OPORTUNIDADES'!$C$10:$D$109,2,FALSE),"")</f>
        <v/>
      </c>
      <c r="AU119" s="12" t="n">
        <v>18.5800000000002</v>
      </c>
      <c r="AV119" s="12">
        <f>IFERROR(VLOOKUP(AU119,'CRUCE OPORTUNIDADES'!$C$10:$D$109,2,FALSE),"")</f>
        <v/>
      </c>
      <c r="AW119" s="12" t="n">
        <v>19.5800000000002</v>
      </c>
      <c r="AX119" s="12">
        <f>IFERROR(VLOOKUP(AW119,'CRUCE OPORTUNIDADES'!$C$10:$D$109,2,FALSE),"")</f>
        <v/>
      </c>
      <c r="AY119" s="12" t="n">
        <v>20.5800000000002</v>
      </c>
      <c r="AZ119" s="12">
        <f>IFERROR(VLOOKUP(AY119,'CRUCE OPORTUNIDADES'!$C$10:$D$109,2,FALSE),"")</f>
        <v/>
      </c>
      <c r="BA119" s="12" t="n">
        <v>21.5800000000002</v>
      </c>
      <c r="BB119" s="12">
        <f>IFERROR(VLOOKUP(BA119,'CRUCE OPORTUNIDADES'!$C$10:$D$109,2,FALSE),"")</f>
        <v/>
      </c>
      <c r="BC119" s="12" t="n">
        <v>22.5800000000002</v>
      </c>
      <c r="BD119" s="12">
        <f>IFERROR(VLOOKUP(BC119,'CRUCE OPORTUNIDADES'!$C$10:$D$109,2,FALSE),"")</f>
        <v/>
      </c>
      <c r="BE119" s="12" t="n">
        <v>23.5800000000002</v>
      </c>
      <c r="BF119" s="12">
        <f>IFERROR(VLOOKUP(BE119,'CRUCE OPORTUNIDADES'!$C$10:$D$109,2,FALSE),"")</f>
        <v/>
      </c>
      <c r="BG119" s="12" t="n">
        <v>24.5800000000002</v>
      </c>
      <c r="BH119" s="12">
        <f>IFERROR(VLOOKUP(BG119,'CRUCE OPORTUNIDADES'!$C$10:$D$109,2,FALSE),"")</f>
        <v/>
      </c>
      <c r="BI119" s="12" t="n">
        <v>25.5800000000002</v>
      </c>
      <c r="BJ119" s="12">
        <f>IFERROR(VLOOKUP(BI119,'CRUCE OPORTUNIDADES'!$C$10:$D$109,2,FALSE),"")</f>
        <v/>
      </c>
    </row>
    <row r="120">
      <c r="N120" s="12">
        <f>IF(N121&lt;&gt;""," -O","")</f>
        <v/>
      </c>
      <c r="P120" s="12">
        <f>IF(P121&lt;&gt;""," -O","")</f>
        <v/>
      </c>
      <c r="R120" s="12">
        <f>IF(R121&lt;&gt;""," -O","")</f>
        <v/>
      </c>
      <c r="T120" s="12">
        <f>IF(T121&lt;&gt;""," -O","")</f>
        <v/>
      </c>
      <c r="V120" s="12">
        <f>IF(V121&lt;&gt;""," -O","")</f>
        <v/>
      </c>
      <c r="X120" s="12">
        <f>IF(X121&lt;&gt;""," -O","")</f>
        <v/>
      </c>
      <c r="Z120" s="12">
        <f>IF(Z121&lt;&gt;""," -O","")</f>
        <v/>
      </c>
      <c r="AB120" s="12">
        <f>IF(AB121&lt;&gt;""," -O","")</f>
        <v/>
      </c>
      <c r="AD120" s="12">
        <f>IF(AD121&lt;&gt;""," -O","")</f>
        <v/>
      </c>
      <c r="AF120" s="12">
        <f>IF(AF121&lt;&gt;""," -O","")</f>
        <v/>
      </c>
      <c r="AH120" s="12">
        <f>IF(AH121&lt;&gt;""," -O","")</f>
        <v/>
      </c>
      <c r="AJ120" s="12">
        <f>IF(AJ121&lt;&gt;""," -O","")</f>
        <v/>
      </c>
      <c r="AL120" s="12">
        <f>IF(AL121&lt;&gt;""," -O","")</f>
        <v/>
      </c>
      <c r="AN120" s="12">
        <f>IF(AN121&lt;&gt;""," -O","")</f>
        <v/>
      </c>
      <c r="AP120" s="12">
        <f>IF(AP121&lt;&gt;""," -O","")</f>
        <v/>
      </c>
      <c r="AR120" s="12">
        <f>IF(AR121&lt;&gt;""," -O","")</f>
        <v/>
      </c>
      <c r="AT120" s="12">
        <f>IF(AT121&lt;&gt;""," -O","")</f>
        <v/>
      </c>
      <c r="AV120" s="12">
        <f>IF(AV121&lt;&gt;""," -O","")</f>
        <v/>
      </c>
      <c r="AX120" s="12">
        <f>IF(AX121&lt;&gt;""," -O","")</f>
        <v/>
      </c>
      <c r="AZ120" s="12">
        <f>IF(AZ121&lt;&gt;""," -O","")</f>
        <v/>
      </c>
      <c r="BB120" s="12">
        <f>IF(BB121&lt;&gt;""," -O","")</f>
        <v/>
      </c>
      <c r="BD120" s="12">
        <f>IF(BD121&lt;&gt;""," -O","")</f>
        <v/>
      </c>
      <c r="BF120" s="12">
        <f>IF(BF121&lt;&gt;""," -O","")</f>
        <v/>
      </c>
      <c r="BH120" s="12">
        <f>IF(BH121&lt;&gt;""," -O","")</f>
        <v/>
      </c>
      <c r="BJ120" s="12">
        <f>IF(BJ121&lt;&gt;""," -O","")</f>
        <v/>
      </c>
    </row>
    <row r="121">
      <c r="M121" s="12" t="n">
        <v>1.59</v>
      </c>
      <c r="N121" s="12">
        <f>IFERROR(VLOOKUP(M121,'CRUCE OPORTUNIDADES'!$C$10:$D$109,2,FALSE),"")</f>
        <v/>
      </c>
      <c r="O121" s="12" t="n">
        <v>2.59000000000001</v>
      </c>
      <c r="P121" s="12">
        <f>IFERROR(VLOOKUP(O121,'CRUCE OPORTUNIDADES'!$C$10:$D$109,2,FALSE),"")</f>
        <v/>
      </c>
      <c r="Q121" s="12" t="n">
        <v>3.59000000000002</v>
      </c>
      <c r="R121" s="12">
        <f>IFERROR(VLOOKUP(Q121,'CRUCE OPORTUNIDADES'!$C$10:$D$109,2,FALSE),"")</f>
        <v/>
      </c>
      <c r="S121" s="12" t="n">
        <v>4.59000000000003</v>
      </c>
      <c r="T121" s="12">
        <f>IFERROR(VLOOKUP(S121,'CRUCE OPORTUNIDADES'!$C$10:$D$109,2,FALSE),"")</f>
        <v/>
      </c>
      <c r="U121" s="12" t="n">
        <v>5.59000000000004</v>
      </c>
      <c r="V121" s="12">
        <f>IFERROR(VLOOKUP(U121,'CRUCE OPORTUNIDADES'!$C$10:$D$109,2,FALSE),"")</f>
        <v/>
      </c>
      <c r="W121" s="12" t="n">
        <v>6.59000000000005</v>
      </c>
      <c r="X121" s="12">
        <f>IFERROR(VLOOKUP(W121,'CRUCE OPORTUNIDADES'!$C$10:$D$109,2,FALSE),"")</f>
        <v/>
      </c>
      <c r="Y121" s="12" t="n">
        <v>7.59000000000006</v>
      </c>
      <c r="Z121" s="12">
        <f>IFERROR(VLOOKUP(Y121,'CRUCE OPORTUNIDADES'!$C$10:$D$109,2,FALSE),"")</f>
        <v/>
      </c>
      <c r="AA121" s="12" t="n">
        <v>8.590000000000069</v>
      </c>
      <c r="AB121" s="12">
        <f>IFERROR(VLOOKUP(AA121,'CRUCE OPORTUNIDADES'!$C$10:$D$109,2,FALSE),"")</f>
        <v/>
      </c>
      <c r="AC121" s="12" t="n">
        <v>9.59000000000008</v>
      </c>
      <c r="AD121" s="12">
        <f>IFERROR(VLOOKUP(AC121,'CRUCE OPORTUNIDADES'!$C$10:$D$109,2,FALSE),"")</f>
        <v/>
      </c>
      <c r="AE121" s="12" t="n">
        <v>10.5900000000001</v>
      </c>
      <c r="AF121" s="12">
        <f>IFERROR(VLOOKUP(AE121,'CRUCE OPORTUNIDADES'!$C$10:$D$109,2,FALSE),"")</f>
        <v/>
      </c>
      <c r="AG121" s="12" t="n">
        <v>11.5900000000001</v>
      </c>
      <c r="AH121" s="12">
        <f>IFERROR(VLOOKUP(AG121,'CRUCE OPORTUNIDADES'!$C$10:$D$109,2,FALSE),"")</f>
        <v/>
      </c>
      <c r="AI121" s="12" t="n">
        <v>12.5900000000001</v>
      </c>
      <c r="AJ121" s="12">
        <f>IFERROR(VLOOKUP(AI121,'CRUCE OPORTUNIDADES'!$C$10:$D$109,2,FALSE),"")</f>
        <v/>
      </c>
      <c r="AK121" s="12" t="n">
        <v>13.5900000000001</v>
      </c>
      <c r="AL121" s="12">
        <f>IFERROR(VLOOKUP(AK121,'CRUCE OPORTUNIDADES'!$C$10:$D$109,2,FALSE),"")</f>
        <v/>
      </c>
      <c r="AM121" s="12" t="n">
        <v>14.5900000000001</v>
      </c>
      <c r="AN121" s="12">
        <f>IFERROR(VLOOKUP(AM121,'CRUCE OPORTUNIDADES'!$C$10:$D$109,2,FALSE),"")</f>
        <v/>
      </c>
      <c r="AO121" s="12" t="n">
        <v>15.5900000000001</v>
      </c>
      <c r="AP121" s="12">
        <f>IFERROR(VLOOKUP(AO121,'CRUCE OPORTUNIDADES'!$C$10:$D$109,2,FALSE),"")</f>
        <v/>
      </c>
      <c r="AQ121" s="12" t="n">
        <v>16.5900000000001</v>
      </c>
      <c r="AR121" s="12">
        <f>IFERROR(VLOOKUP(AQ121,'CRUCE OPORTUNIDADES'!$C$10:$D$109,2,FALSE),"")</f>
        <v/>
      </c>
      <c r="AS121" s="12" t="n">
        <v>17.5900000000002</v>
      </c>
      <c r="AT121" s="12">
        <f>IFERROR(VLOOKUP(AS121,'CRUCE OPORTUNIDADES'!$C$10:$D$109,2,FALSE),"")</f>
        <v/>
      </c>
      <c r="AU121" s="12" t="n">
        <v>18.5900000000002</v>
      </c>
      <c r="AV121" s="12">
        <f>IFERROR(VLOOKUP(AU121,'CRUCE OPORTUNIDADES'!$C$10:$D$109,2,FALSE),"")</f>
        <v/>
      </c>
      <c r="AW121" s="12" t="n">
        <v>19.5900000000002</v>
      </c>
      <c r="AX121" s="12">
        <f>IFERROR(VLOOKUP(AW121,'CRUCE OPORTUNIDADES'!$C$10:$D$109,2,FALSE),"")</f>
        <v/>
      </c>
      <c r="AY121" s="12" t="n">
        <v>20.5900000000002</v>
      </c>
      <c r="AZ121" s="12">
        <f>IFERROR(VLOOKUP(AY121,'CRUCE OPORTUNIDADES'!$C$10:$D$109,2,FALSE),"")</f>
        <v/>
      </c>
      <c r="BA121" s="12" t="n">
        <v>21.5900000000002</v>
      </c>
      <c r="BB121" s="12">
        <f>IFERROR(VLOOKUP(BA121,'CRUCE OPORTUNIDADES'!$C$10:$D$109,2,FALSE),"")</f>
        <v/>
      </c>
      <c r="BC121" s="12" t="n">
        <v>22.5900000000002</v>
      </c>
      <c r="BD121" s="12">
        <f>IFERROR(VLOOKUP(BC121,'CRUCE OPORTUNIDADES'!$C$10:$D$109,2,FALSE),"")</f>
        <v/>
      </c>
      <c r="BE121" s="12" t="n">
        <v>23.5900000000002</v>
      </c>
      <c r="BF121" s="12">
        <f>IFERROR(VLOOKUP(BE121,'CRUCE OPORTUNIDADES'!$C$10:$D$109,2,FALSE),"")</f>
        <v/>
      </c>
      <c r="BG121" s="12" t="n">
        <v>24.5900000000002</v>
      </c>
      <c r="BH121" s="12">
        <f>IFERROR(VLOOKUP(BG121,'CRUCE OPORTUNIDADES'!$C$10:$D$109,2,FALSE),"")</f>
        <v/>
      </c>
      <c r="BI121" s="12" t="n">
        <v>25.5900000000002</v>
      </c>
      <c r="BJ121" s="12">
        <f>IFERROR(VLOOKUP(BI121,'CRUCE OPORTUNIDADES'!$C$10:$D$109,2,FALSE),"")</f>
        <v/>
      </c>
    </row>
    <row r="122">
      <c r="N122" s="12">
        <f>IF(N123&lt;&gt;""," -O","")</f>
        <v/>
      </c>
      <c r="P122" s="12">
        <f>IF(P123&lt;&gt;""," -O","")</f>
        <v/>
      </c>
      <c r="R122" s="12">
        <f>IF(R123&lt;&gt;""," -O","")</f>
        <v/>
      </c>
      <c r="T122" s="12">
        <f>IF(T123&lt;&gt;""," -O","")</f>
        <v/>
      </c>
      <c r="V122" s="12">
        <f>IF(V123&lt;&gt;""," -O","")</f>
        <v/>
      </c>
      <c r="X122" s="12">
        <f>IF(X123&lt;&gt;""," -O","")</f>
        <v/>
      </c>
      <c r="Z122" s="12">
        <f>IF(Z123&lt;&gt;""," -O","")</f>
        <v/>
      </c>
      <c r="AB122" s="12">
        <f>IF(AB123&lt;&gt;""," -O","")</f>
        <v/>
      </c>
      <c r="AD122" s="12">
        <f>IF(AD123&lt;&gt;""," -O","")</f>
        <v/>
      </c>
      <c r="AF122" s="12">
        <f>IF(AF123&lt;&gt;""," -O","")</f>
        <v/>
      </c>
      <c r="AH122" s="12">
        <f>IF(AH123&lt;&gt;""," -O","")</f>
        <v/>
      </c>
      <c r="AJ122" s="12">
        <f>IF(AJ123&lt;&gt;""," -O","")</f>
        <v/>
      </c>
      <c r="AL122" s="12">
        <f>IF(AL123&lt;&gt;""," -O","")</f>
        <v/>
      </c>
      <c r="AN122" s="12">
        <f>IF(AN123&lt;&gt;""," -O","")</f>
        <v/>
      </c>
      <c r="AP122" s="12">
        <f>IF(AP123&lt;&gt;""," -O","")</f>
        <v/>
      </c>
      <c r="AR122" s="12">
        <f>IF(AR123&lt;&gt;""," -O","")</f>
        <v/>
      </c>
      <c r="AT122" s="12">
        <f>IF(AT123&lt;&gt;""," -O","")</f>
        <v/>
      </c>
      <c r="AV122" s="12">
        <f>IF(AV123&lt;&gt;""," -O","")</f>
        <v/>
      </c>
      <c r="AX122" s="12">
        <f>IF(AX123&lt;&gt;""," -O","")</f>
        <v/>
      </c>
      <c r="AZ122" s="12">
        <f>IF(AZ123&lt;&gt;""," -O","")</f>
        <v/>
      </c>
      <c r="BB122" s="12">
        <f>IF(BB123&lt;&gt;""," -O","")</f>
        <v/>
      </c>
      <c r="BD122" s="12">
        <f>IF(BD123&lt;&gt;""," -O","")</f>
        <v/>
      </c>
      <c r="BF122" s="12">
        <f>IF(BF123&lt;&gt;""," -O","")</f>
        <v/>
      </c>
      <c r="BH122" s="12">
        <f>IF(BH123&lt;&gt;""," -O","")</f>
        <v/>
      </c>
      <c r="BJ122" s="12">
        <f>IF(BJ123&lt;&gt;""," -O","")</f>
        <v/>
      </c>
    </row>
    <row r="123">
      <c r="M123" s="12" t="n">
        <v>1.6</v>
      </c>
      <c r="N123" s="12">
        <f>IFERROR(VLOOKUP(M123,'CRUCE OPORTUNIDADES'!$C$10:$D$109,2,FALSE),"")</f>
        <v/>
      </c>
      <c r="O123" s="12" t="n">
        <v>2.60000000000001</v>
      </c>
      <c r="P123" s="12">
        <f>IFERROR(VLOOKUP(O123,'CRUCE OPORTUNIDADES'!$C$10:$D$109,2,FALSE),"")</f>
        <v/>
      </c>
      <c r="Q123" s="12" t="n">
        <v>3.60000000000002</v>
      </c>
      <c r="R123" s="12">
        <f>IFERROR(VLOOKUP(Q123,'CRUCE OPORTUNIDADES'!$C$10:$D$109,2,FALSE),"")</f>
        <v/>
      </c>
      <c r="S123" s="12" t="n">
        <v>4.60000000000003</v>
      </c>
      <c r="T123" s="12">
        <f>IFERROR(VLOOKUP(S123,'CRUCE OPORTUNIDADES'!$C$10:$D$109,2,FALSE),"")</f>
        <v/>
      </c>
      <c r="U123" s="12" t="n">
        <v>5.60000000000004</v>
      </c>
      <c r="V123" s="12">
        <f>IFERROR(VLOOKUP(U123,'CRUCE OPORTUNIDADES'!$C$10:$D$109,2,FALSE),"")</f>
        <v/>
      </c>
      <c r="W123" s="12" t="n">
        <v>6.60000000000005</v>
      </c>
      <c r="X123" s="12">
        <f>IFERROR(VLOOKUP(W123,'CRUCE OPORTUNIDADES'!$C$10:$D$109,2,FALSE),"")</f>
        <v/>
      </c>
      <c r="Y123" s="12" t="n">
        <v>7.60000000000006</v>
      </c>
      <c r="Z123" s="12">
        <f>IFERROR(VLOOKUP(Y123,'CRUCE OPORTUNIDADES'!$C$10:$D$109,2,FALSE),"")</f>
        <v/>
      </c>
      <c r="AA123" s="12" t="n">
        <v>8.600000000000071</v>
      </c>
      <c r="AB123" s="12">
        <f>IFERROR(VLOOKUP(AA123,'CRUCE OPORTUNIDADES'!$C$10:$D$109,2,FALSE),"")</f>
        <v/>
      </c>
      <c r="AC123" s="12" t="n">
        <v>9.60000000000008</v>
      </c>
      <c r="AD123" s="12">
        <f>IFERROR(VLOOKUP(AC123,'CRUCE OPORTUNIDADES'!$C$10:$D$109,2,FALSE),"")</f>
        <v/>
      </c>
      <c r="AE123" s="12" t="n">
        <v>10.6000000000001</v>
      </c>
      <c r="AF123" s="12">
        <f>IFERROR(VLOOKUP(AE123,'CRUCE OPORTUNIDADES'!$C$10:$D$109,2,FALSE),"")</f>
        <v/>
      </c>
      <c r="AG123" s="12" t="n">
        <v>11.6000000000001</v>
      </c>
      <c r="AH123" s="12">
        <f>IFERROR(VLOOKUP(AG123,'CRUCE OPORTUNIDADES'!$C$10:$D$109,2,FALSE),"")</f>
        <v/>
      </c>
      <c r="AI123" s="12" t="n">
        <v>12.6000000000001</v>
      </c>
      <c r="AJ123" s="12">
        <f>IFERROR(VLOOKUP(AI123,'CRUCE OPORTUNIDADES'!$C$10:$D$109,2,FALSE),"")</f>
        <v/>
      </c>
      <c r="AK123" s="12" t="n">
        <v>13.6000000000001</v>
      </c>
      <c r="AL123" s="12">
        <f>IFERROR(VLOOKUP(AK123,'CRUCE OPORTUNIDADES'!$C$10:$D$109,2,FALSE),"")</f>
        <v/>
      </c>
      <c r="AM123" s="12" t="n">
        <v>14.6000000000001</v>
      </c>
      <c r="AN123" s="12">
        <f>IFERROR(VLOOKUP(AM123,'CRUCE OPORTUNIDADES'!$C$10:$D$109,2,FALSE),"")</f>
        <v/>
      </c>
      <c r="AO123" s="12" t="n">
        <v>15.6000000000001</v>
      </c>
      <c r="AP123" s="12">
        <f>IFERROR(VLOOKUP(AO123,'CRUCE OPORTUNIDADES'!$C$10:$D$109,2,FALSE),"")</f>
        <v/>
      </c>
      <c r="AQ123" s="12" t="n">
        <v>16.6000000000001</v>
      </c>
      <c r="AR123" s="12">
        <f>IFERROR(VLOOKUP(AQ123,'CRUCE OPORTUNIDADES'!$C$10:$D$109,2,FALSE),"")</f>
        <v/>
      </c>
      <c r="AS123" s="12" t="n">
        <v>17.6000000000002</v>
      </c>
      <c r="AT123" s="12">
        <f>IFERROR(VLOOKUP(AS123,'CRUCE OPORTUNIDADES'!$C$10:$D$109,2,FALSE),"")</f>
        <v/>
      </c>
      <c r="AU123" s="12" t="n">
        <v>18.6000000000002</v>
      </c>
      <c r="AV123" s="12">
        <f>IFERROR(VLOOKUP(AU123,'CRUCE OPORTUNIDADES'!$C$10:$D$109,2,FALSE),"")</f>
        <v/>
      </c>
      <c r="AW123" s="12" t="n">
        <v>19.6000000000002</v>
      </c>
      <c r="AX123" s="12">
        <f>IFERROR(VLOOKUP(AW123,'CRUCE OPORTUNIDADES'!$C$10:$D$109,2,FALSE),"")</f>
        <v/>
      </c>
      <c r="AY123" s="12" t="n">
        <v>20.6000000000002</v>
      </c>
      <c r="AZ123" s="12">
        <f>IFERROR(VLOOKUP(AY123,'CRUCE OPORTUNIDADES'!$C$10:$D$109,2,FALSE),"")</f>
        <v/>
      </c>
      <c r="BA123" s="12" t="n">
        <v>21.6000000000002</v>
      </c>
      <c r="BB123" s="12">
        <f>IFERROR(VLOOKUP(BA123,'CRUCE OPORTUNIDADES'!$C$10:$D$109,2,FALSE),"")</f>
        <v/>
      </c>
      <c r="BC123" s="12" t="n">
        <v>22.6000000000002</v>
      </c>
      <c r="BD123" s="12">
        <f>IFERROR(VLOOKUP(BC123,'CRUCE OPORTUNIDADES'!$C$10:$D$109,2,FALSE),"")</f>
        <v/>
      </c>
      <c r="BE123" s="12" t="n">
        <v>23.6000000000002</v>
      </c>
      <c r="BF123" s="12">
        <f>IFERROR(VLOOKUP(BE123,'CRUCE OPORTUNIDADES'!$C$10:$D$109,2,FALSE),"")</f>
        <v/>
      </c>
      <c r="BG123" s="12" t="n">
        <v>24.6000000000002</v>
      </c>
      <c r="BH123" s="12">
        <f>IFERROR(VLOOKUP(BG123,'CRUCE OPORTUNIDADES'!$C$10:$D$109,2,FALSE),"")</f>
        <v/>
      </c>
      <c r="BI123" s="12" t="n">
        <v>25.6000000000002</v>
      </c>
      <c r="BJ123" s="12">
        <f>IFERROR(VLOOKUP(BI123,'CRUCE OPORTUNIDADES'!$C$10:$D$109,2,FALSE),"")</f>
        <v/>
      </c>
    </row>
    <row r="124">
      <c r="N124" s="12">
        <f>IF(N125&lt;&gt;""," -O","")</f>
        <v/>
      </c>
      <c r="P124" s="12">
        <f>IF(P125&lt;&gt;""," -O","")</f>
        <v/>
      </c>
      <c r="R124" s="12">
        <f>IF(R125&lt;&gt;""," -O","")</f>
        <v/>
      </c>
      <c r="T124" s="12">
        <f>IF(T125&lt;&gt;""," -O","")</f>
        <v/>
      </c>
      <c r="V124" s="12">
        <f>IF(V125&lt;&gt;""," -O","")</f>
        <v/>
      </c>
      <c r="X124" s="12">
        <f>IF(X125&lt;&gt;""," -O","")</f>
        <v/>
      </c>
      <c r="Z124" s="12">
        <f>IF(Z125&lt;&gt;""," -O","")</f>
        <v/>
      </c>
      <c r="AB124" s="12">
        <f>IF(AB125&lt;&gt;""," -O","")</f>
        <v/>
      </c>
      <c r="AD124" s="12">
        <f>IF(AD125&lt;&gt;""," -O","")</f>
        <v/>
      </c>
      <c r="AF124" s="12">
        <f>IF(AF125&lt;&gt;""," -O","")</f>
        <v/>
      </c>
      <c r="AH124" s="12">
        <f>IF(AH125&lt;&gt;""," -O","")</f>
        <v/>
      </c>
      <c r="AJ124" s="12">
        <f>IF(AJ125&lt;&gt;""," -O","")</f>
        <v/>
      </c>
      <c r="AL124" s="12">
        <f>IF(AL125&lt;&gt;""," -O","")</f>
        <v/>
      </c>
      <c r="AN124" s="12">
        <f>IF(AN125&lt;&gt;""," -O","")</f>
        <v/>
      </c>
      <c r="AP124" s="12">
        <f>IF(AP125&lt;&gt;""," -O","")</f>
        <v/>
      </c>
      <c r="AR124" s="12">
        <f>IF(AR125&lt;&gt;""," -O","")</f>
        <v/>
      </c>
      <c r="AT124" s="12">
        <f>IF(AT125&lt;&gt;""," -O","")</f>
        <v/>
      </c>
      <c r="AV124" s="12">
        <f>IF(AV125&lt;&gt;""," -O","")</f>
        <v/>
      </c>
      <c r="AX124" s="12">
        <f>IF(AX125&lt;&gt;""," -O","")</f>
        <v/>
      </c>
      <c r="AZ124" s="12">
        <f>IF(AZ125&lt;&gt;""," -O","")</f>
        <v/>
      </c>
      <c r="BB124" s="12">
        <f>IF(BB125&lt;&gt;""," -O","")</f>
        <v/>
      </c>
      <c r="BD124" s="12">
        <f>IF(BD125&lt;&gt;""," -O","")</f>
        <v/>
      </c>
      <c r="BF124" s="12">
        <f>IF(BF125&lt;&gt;""," -O","")</f>
        <v/>
      </c>
      <c r="BH124" s="12">
        <f>IF(BH125&lt;&gt;""," -O","")</f>
        <v/>
      </c>
      <c r="BJ124" s="12">
        <f>IF(BJ125&lt;&gt;""," -O","")</f>
        <v/>
      </c>
    </row>
    <row r="125">
      <c r="M125" s="12" t="n">
        <v>1.61</v>
      </c>
      <c r="N125" s="12">
        <f>IFERROR(VLOOKUP(M125,'CRUCE OPORTUNIDADES'!$C$10:$D$109,2,FALSE),"")</f>
        <v/>
      </c>
      <c r="O125" s="12" t="n">
        <v>2.61000000000001</v>
      </c>
      <c r="P125" s="12">
        <f>IFERROR(VLOOKUP(O125,'CRUCE OPORTUNIDADES'!$C$10:$D$109,2,FALSE),"")</f>
        <v/>
      </c>
      <c r="Q125" s="12" t="n">
        <v>3.61000000000002</v>
      </c>
      <c r="R125" s="12">
        <f>IFERROR(VLOOKUP(Q125,'CRUCE OPORTUNIDADES'!$C$10:$D$109,2,FALSE),"")</f>
        <v/>
      </c>
      <c r="S125" s="12" t="n">
        <v>4.61000000000003</v>
      </c>
      <c r="T125" s="12">
        <f>IFERROR(VLOOKUP(S125,'CRUCE OPORTUNIDADES'!$C$10:$D$109,2,FALSE),"")</f>
        <v/>
      </c>
      <c r="U125" s="12" t="n">
        <v>5.61000000000004</v>
      </c>
      <c r="V125" s="12">
        <f>IFERROR(VLOOKUP(U125,'CRUCE OPORTUNIDADES'!$C$10:$D$109,2,FALSE),"")</f>
        <v/>
      </c>
      <c r="W125" s="12" t="n">
        <v>6.61000000000005</v>
      </c>
      <c r="X125" s="12">
        <f>IFERROR(VLOOKUP(W125,'CRUCE OPORTUNIDADES'!$C$10:$D$109,2,FALSE),"")</f>
        <v/>
      </c>
      <c r="Y125" s="12" t="n">
        <v>7.61000000000006</v>
      </c>
      <c r="Z125" s="12">
        <f>IFERROR(VLOOKUP(Y125,'CRUCE OPORTUNIDADES'!$C$10:$D$109,2,FALSE),"")</f>
        <v/>
      </c>
      <c r="AA125" s="12" t="n">
        <v>8.61000000000007</v>
      </c>
      <c r="AB125" s="12">
        <f>IFERROR(VLOOKUP(AA125,'CRUCE OPORTUNIDADES'!$C$10:$D$109,2,FALSE),"")</f>
        <v/>
      </c>
      <c r="AC125" s="12" t="n">
        <v>9.610000000000079</v>
      </c>
      <c r="AD125" s="12">
        <f>IFERROR(VLOOKUP(AC125,'CRUCE OPORTUNIDADES'!$C$10:$D$109,2,FALSE),"")</f>
        <v/>
      </c>
      <c r="AE125" s="12" t="n">
        <v>10.6100000000001</v>
      </c>
      <c r="AF125" s="12">
        <f>IFERROR(VLOOKUP(AE125,'CRUCE OPORTUNIDADES'!$C$10:$D$109,2,FALSE),"")</f>
        <v/>
      </c>
      <c r="AG125" s="12" t="n">
        <v>11.6100000000001</v>
      </c>
      <c r="AH125" s="12">
        <f>IFERROR(VLOOKUP(AG125,'CRUCE OPORTUNIDADES'!$C$10:$D$109,2,FALSE),"")</f>
        <v/>
      </c>
      <c r="AI125" s="12" t="n">
        <v>12.6100000000001</v>
      </c>
      <c r="AJ125" s="12">
        <f>IFERROR(VLOOKUP(AI125,'CRUCE OPORTUNIDADES'!$C$10:$D$109,2,FALSE),"")</f>
        <v/>
      </c>
      <c r="AK125" s="12" t="n">
        <v>13.6100000000001</v>
      </c>
      <c r="AL125" s="12">
        <f>IFERROR(VLOOKUP(AK125,'CRUCE OPORTUNIDADES'!$C$10:$D$109,2,FALSE),"")</f>
        <v/>
      </c>
      <c r="AM125" s="12" t="n">
        <v>14.6100000000001</v>
      </c>
      <c r="AN125" s="12">
        <f>IFERROR(VLOOKUP(AM125,'CRUCE OPORTUNIDADES'!$C$10:$D$109,2,FALSE),"")</f>
        <v/>
      </c>
      <c r="AO125" s="12" t="n">
        <v>15.6100000000001</v>
      </c>
      <c r="AP125" s="12">
        <f>IFERROR(VLOOKUP(AO125,'CRUCE OPORTUNIDADES'!$C$10:$D$109,2,FALSE),"")</f>
        <v/>
      </c>
      <c r="AQ125" s="12" t="n">
        <v>16.6100000000001</v>
      </c>
      <c r="AR125" s="12">
        <f>IFERROR(VLOOKUP(AQ125,'CRUCE OPORTUNIDADES'!$C$10:$D$109,2,FALSE),"")</f>
        <v/>
      </c>
      <c r="AS125" s="12" t="n">
        <v>17.6100000000002</v>
      </c>
      <c r="AT125" s="12">
        <f>IFERROR(VLOOKUP(AS125,'CRUCE OPORTUNIDADES'!$C$10:$D$109,2,FALSE),"")</f>
        <v/>
      </c>
      <c r="AU125" s="12" t="n">
        <v>18.6100000000002</v>
      </c>
      <c r="AV125" s="12">
        <f>IFERROR(VLOOKUP(AU125,'CRUCE OPORTUNIDADES'!$C$10:$D$109,2,FALSE),"")</f>
        <v/>
      </c>
      <c r="AW125" s="12" t="n">
        <v>19.6100000000002</v>
      </c>
      <c r="AX125" s="12">
        <f>IFERROR(VLOOKUP(AW125,'CRUCE OPORTUNIDADES'!$C$10:$D$109,2,FALSE),"")</f>
        <v/>
      </c>
      <c r="AY125" s="12" t="n">
        <v>20.6100000000002</v>
      </c>
      <c r="AZ125" s="12">
        <f>IFERROR(VLOOKUP(AY125,'CRUCE OPORTUNIDADES'!$C$10:$D$109,2,FALSE),"")</f>
        <v/>
      </c>
      <c r="BA125" s="12" t="n">
        <v>21.6100000000002</v>
      </c>
      <c r="BB125" s="12">
        <f>IFERROR(VLOOKUP(BA125,'CRUCE OPORTUNIDADES'!$C$10:$D$109,2,FALSE),"")</f>
        <v/>
      </c>
      <c r="BC125" s="12" t="n">
        <v>22.6100000000002</v>
      </c>
      <c r="BD125" s="12">
        <f>IFERROR(VLOOKUP(BC125,'CRUCE OPORTUNIDADES'!$C$10:$D$109,2,FALSE),"")</f>
        <v/>
      </c>
      <c r="BE125" s="12" t="n">
        <v>23.6100000000002</v>
      </c>
      <c r="BF125" s="12">
        <f>IFERROR(VLOOKUP(BE125,'CRUCE OPORTUNIDADES'!$C$10:$D$109,2,FALSE),"")</f>
        <v/>
      </c>
      <c r="BG125" s="12" t="n">
        <v>24.6100000000002</v>
      </c>
      <c r="BH125" s="12">
        <f>IFERROR(VLOOKUP(BG125,'CRUCE OPORTUNIDADES'!$C$10:$D$109,2,FALSE),"")</f>
        <v/>
      </c>
      <c r="BI125" s="12" t="n">
        <v>25.6100000000002</v>
      </c>
      <c r="BJ125" s="12">
        <f>IFERROR(VLOOKUP(BI125,'CRUCE OPORTUNIDADES'!$C$10:$D$109,2,FALSE),"")</f>
        <v/>
      </c>
    </row>
    <row r="126">
      <c r="N126" s="12">
        <f>IF(N127&lt;&gt;""," -O","")</f>
        <v/>
      </c>
      <c r="P126" s="12">
        <f>IF(P127&lt;&gt;""," -O","")</f>
        <v/>
      </c>
      <c r="R126" s="12">
        <f>IF(R127&lt;&gt;""," -O","")</f>
        <v/>
      </c>
      <c r="T126" s="12">
        <f>IF(T127&lt;&gt;""," -O","")</f>
        <v/>
      </c>
      <c r="V126" s="12">
        <f>IF(V127&lt;&gt;""," -O","")</f>
        <v/>
      </c>
      <c r="X126" s="12">
        <f>IF(X127&lt;&gt;""," -O","")</f>
        <v/>
      </c>
      <c r="Z126" s="12">
        <f>IF(Z127&lt;&gt;""," -O","")</f>
        <v/>
      </c>
      <c r="AB126" s="12">
        <f>IF(AB127&lt;&gt;""," -O","")</f>
        <v/>
      </c>
      <c r="AD126" s="12">
        <f>IF(AD127&lt;&gt;""," -O","")</f>
        <v/>
      </c>
      <c r="AF126" s="12">
        <f>IF(AF127&lt;&gt;""," -O","")</f>
        <v/>
      </c>
      <c r="AH126" s="12">
        <f>IF(AH127&lt;&gt;""," -O","")</f>
        <v/>
      </c>
      <c r="AJ126" s="12">
        <f>IF(AJ127&lt;&gt;""," -O","")</f>
        <v/>
      </c>
      <c r="AL126" s="12">
        <f>IF(AL127&lt;&gt;""," -O","")</f>
        <v/>
      </c>
      <c r="AN126" s="12">
        <f>IF(AN127&lt;&gt;""," -O","")</f>
        <v/>
      </c>
      <c r="AP126" s="12">
        <f>IF(AP127&lt;&gt;""," -O","")</f>
        <v/>
      </c>
      <c r="AR126" s="12">
        <f>IF(AR127&lt;&gt;""," -O","")</f>
        <v/>
      </c>
      <c r="AT126" s="12">
        <f>IF(AT127&lt;&gt;""," -O","")</f>
        <v/>
      </c>
      <c r="AV126" s="12">
        <f>IF(AV127&lt;&gt;""," -O","")</f>
        <v/>
      </c>
      <c r="AX126" s="12">
        <f>IF(AX127&lt;&gt;""," -O","")</f>
        <v/>
      </c>
      <c r="AZ126" s="12">
        <f>IF(AZ127&lt;&gt;""," -O","")</f>
        <v/>
      </c>
      <c r="BB126" s="12">
        <f>IF(BB127&lt;&gt;""," -O","")</f>
        <v/>
      </c>
      <c r="BD126" s="12">
        <f>IF(BD127&lt;&gt;""," -O","")</f>
        <v/>
      </c>
      <c r="BF126" s="12">
        <f>IF(BF127&lt;&gt;""," -O","")</f>
        <v/>
      </c>
      <c r="BH126" s="12">
        <f>IF(BH127&lt;&gt;""," -O","")</f>
        <v/>
      </c>
      <c r="BJ126" s="12">
        <f>IF(BJ127&lt;&gt;""," -O","")</f>
        <v/>
      </c>
    </row>
    <row r="127">
      <c r="M127" s="12" t="n">
        <v>1.62</v>
      </c>
      <c r="N127" s="12">
        <f>IFERROR(VLOOKUP(M127,'CRUCE OPORTUNIDADES'!$C$10:$D$109,2,FALSE),"")</f>
        <v/>
      </c>
      <c r="O127" s="12" t="n">
        <v>2.62000000000001</v>
      </c>
      <c r="P127" s="12">
        <f>IFERROR(VLOOKUP(O127,'CRUCE OPORTUNIDADES'!$C$10:$D$109,2,FALSE),"")</f>
        <v/>
      </c>
      <c r="Q127" s="12" t="n">
        <v>3.62000000000002</v>
      </c>
      <c r="R127" s="12">
        <f>IFERROR(VLOOKUP(Q127,'CRUCE OPORTUNIDADES'!$C$10:$D$109,2,FALSE),"")</f>
        <v/>
      </c>
      <c r="S127" s="12" t="n">
        <v>4.62000000000003</v>
      </c>
      <c r="T127" s="12">
        <f>IFERROR(VLOOKUP(S127,'CRUCE OPORTUNIDADES'!$C$10:$D$109,2,FALSE),"")</f>
        <v/>
      </c>
      <c r="U127" s="12" t="n">
        <v>5.62000000000004</v>
      </c>
      <c r="V127" s="12">
        <f>IFERROR(VLOOKUP(U127,'CRUCE OPORTUNIDADES'!$C$10:$D$109,2,FALSE),"")</f>
        <v/>
      </c>
      <c r="W127" s="12" t="n">
        <v>6.62000000000005</v>
      </c>
      <c r="X127" s="12">
        <f>IFERROR(VLOOKUP(W127,'CRUCE OPORTUNIDADES'!$C$10:$D$109,2,FALSE),"")</f>
        <v/>
      </c>
      <c r="Y127" s="12" t="n">
        <v>7.62000000000006</v>
      </c>
      <c r="Z127" s="12">
        <f>IFERROR(VLOOKUP(Y127,'CRUCE OPORTUNIDADES'!$C$10:$D$109,2,FALSE),"")</f>
        <v/>
      </c>
      <c r="AA127" s="12" t="n">
        <v>8.62000000000007</v>
      </c>
      <c r="AB127" s="12">
        <f>IFERROR(VLOOKUP(AA127,'CRUCE OPORTUNIDADES'!$C$10:$D$109,2,FALSE),"")</f>
        <v/>
      </c>
      <c r="AC127" s="12" t="n">
        <v>9.620000000000079</v>
      </c>
      <c r="AD127" s="12">
        <f>IFERROR(VLOOKUP(AC127,'CRUCE OPORTUNIDADES'!$C$10:$D$109,2,FALSE),"")</f>
        <v/>
      </c>
      <c r="AE127" s="12" t="n">
        <v>10.6200000000001</v>
      </c>
      <c r="AF127" s="12">
        <f>IFERROR(VLOOKUP(AE127,'CRUCE OPORTUNIDADES'!$C$10:$D$109,2,FALSE),"")</f>
        <v/>
      </c>
      <c r="AG127" s="12" t="n">
        <v>11.6200000000001</v>
      </c>
      <c r="AH127" s="12">
        <f>IFERROR(VLOOKUP(AG127,'CRUCE OPORTUNIDADES'!$C$10:$D$109,2,FALSE),"")</f>
        <v/>
      </c>
      <c r="AI127" s="12" t="n">
        <v>12.6200000000001</v>
      </c>
      <c r="AJ127" s="12">
        <f>IFERROR(VLOOKUP(AI127,'CRUCE OPORTUNIDADES'!$C$10:$D$109,2,FALSE),"")</f>
        <v/>
      </c>
      <c r="AK127" s="12" t="n">
        <v>13.6200000000001</v>
      </c>
      <c r="AL127" s="12">
        <f>IFERROR(VLOOKUP(AK127,'CRUCE OPORTUNIDADES'!$C$10:$D$109,2,FALSE),"")</f>
        <v/>
      </c>
      <c r="AM127" s="12" t="n">
        <v>14.6200000000001</v>
      </c>
      <c r="AN127" s="12">
        <f>IFERROR(VLOOKUP(AM127,'CRUCE OPORTUNIDADES'!$C$10:$D$109,2,FALSE),"")</f>
        <v/>
      </c>
      <c r="AO127" s="12" t="n">
        <v>15.6200000000001</v>
      </c>
      <c r="AP127" s="12">
        <f>IFERROR(VLOOKUP(AO127,'CRUCE OPORTUNIDADES'!$C$10:$D$109,2,FALSE),"")</f>
        <v/>
      </c>
      <c r="AQ127" s="12" t="n">
        <v>16.6200000000001</v>
      </c>
      <c r="AR127" s="12">
        <f>IFERROR(VLOOKUP(AQ127,'CRUCE OPORTUNIDADES'!$C$10:$D$109,2,FALSE),"")</f>
        <v/>
      </c>
      <c r="AS127" s="12" t="n">
        <v>17.6200000000002</v>
      </c>
      <c r="AT127" s="12">
        <f>IFERROR(VLOOKUP(AS127,'CRUCE OPORTUNIDADES'!$C$10:$D$109,2,FALSE),"")</f>
        <v/>
      </c>
      <c r="AU127" s="12" t="n">
        <v>18.6200000000002</v>
      </c>
      <c r="AV127" s="12">
        <f>IFERROR(VLOOKUP(AU127,'CRUCE OPORTUNIDADES'!$C$10:$D$109,2,FALSE),"")</f>
        <v/>
      </c>
      <c r="AW127" s="12" t="n">
        <v>19.6200000000002</v>
      </c>
      <c r="AX127" s="12">
        <f>IFERROR(VLOOKUP(AW127,'CRUCE OPORTUNIDADES'!$C$10:$D$109,2,FALSE),"")</f>
        <v/>
      </c>
      <c r="AY127" s="12" t="n">
        <v>20.6200000000002</v>
      </c>
      <c r="AZ127" s="12">
        <f>IFERROR(VLOOKUP(AY127,'CRUCE OPORTUNIDADES'!$C$10:$D$109,2,FALSE),"")</f>
        <v/>
      </c>
      <c r="BA127" s="12" t="n">
        <v>21.6200000000002</v>
      </c>
      <c r="BB127" s="12">
        <f>IFERROR(VLOOKUP(BA127,'CRUCE OPORTUNIDADES'!$C$10:$D$109,2,FALSE),"")</f>
        <v/>
      </c>
      <c r="BC127" s="12" t="n">
        <v>22.6200000000002</v>
      </c>
      <c r="BD127" s="12">
        <f>IFERROR(VLOOKUP(BC127,'CRUCE OPORTUNIDADES'!$C$10:$D$109,2,FALSE),"")</f>
        <v/>
      </c>
      <c r="BE127" s="12" t="n">
        <v>23.6200000000002</v>
      </c>
      <c r="BF127" s="12">
        <f>IFERROR(VLOOKUP(BE127,'CRUCE OPORTUNIDADES'!$C$10:$D$109,2,FALSE),"")</f>
        <v/>
      </c>
      <c r="BG127" s="12" t="n">
        <v>24.6200000000002</v>
      </c>
      <c r="BH127" s="12">
        <f>IFERROR(VLOOKUP(BG127,'CRUCE OPORTUNIDADES'!$C$10:$D$109,2,FALSE),"")</f>
        <v/>
      </c>
      <c r="BI127" s="12" t="n">
        <v>25.6200000000002</v>
      </c>
      <c r="BJ127" s="12">
        <f>IFERROR(VLOOKUP(BI127,'CRUCE OPORTUNIDADES'!$C$10:$D$109,2,FALSE),"")</f>
        <v/>
      </c>
    </row>
    <row r="128">
      <c r="N128" s="12">
        <f>IF(N129&lt;&gt;""," -O","")</f>
        <v/>
      </c>
      <c r="P128" s="12">
        <f>IF(P129&lt;&gt;""," -O","")</f>
        <v/>
      </c>
      <c r="R128" s="12">
        <f>IF(R129&lt;&gt;""," -O","")</f>
        <v/>
      </c>
      <c r="T128" s="12">
        <f>IF(T129&lt;&gt;""," -O","")</f>
        <v/>
      </c>
      <c r="V128" s="12">
        <f>IF(V129&lt;&gt;""," -O","")</f>
        <v/>
      </c>
      <c r="X128" s="12">
        <f>IF(X129&lt;&gt;""," -O","")</f>
        <v/>
      </c>
      <c r="Z128" s="12">
        <f>IF(Z129&lt;&gt;""," -O","")</f>
        <v/>
      </c>
      <c r="AB128" s="12">
        <f>IF(AB129&lt;&gt;""," -O","")</f>
        <v/>
      </c>
      <c r="AD128" s="12">
        <f>IF(AD129&lt;&gt;""," -O","")</f>
        <v/>
      </c>
      <c r="AF128" s="12">
        <f>IF(AF129&lt;&gt;""," -O","")</f>
        <v/>
      </c>
      <c r="AH128" s="12">
        <f>IF(AH129&lt;&gt;""," -O","")</f>
        <v/>
      </c>
      <c r="AJ128" s="12">
        <f>IF(AJ129&lt;&gt;""," -O","")</f>
        <v/>
      </c>
      <c r="AL128" s="12">
        <f>IF(AL129&lt;&gt;""," -O","")</f>
        <v/>
      </c>
      <c r="AN128" s="12">
        <f>IF(AN129&lt;&gt;""," -O","")</f>
        <v/>
      </c>
      <c r="AP128" s="12">
        <f>IF(AP129&lt;&gt;""," -O","")</f>
        <v/>
      </c>
      <c r="AR128" s="12">
        <f>IF(AR129&lt;&gt;""," -O","")</f>
        <v/>
      </c>
      <c r="AT128" s="12">
        <f>IF(AT129&lt;&gt;""," -O","")</f>
        <v/>
      </c>
      <c r="AV128" s="12">
        <f>IF(AV129&lt;&gt;""," -O","")</f>
        <v/>
      </c>
      <c r="AX128" s="12">
        <f>IF(AX129&lt;&gt;""," -O","")</f>
        <v/>
      </c>
      <c r="AZ128" s="12">
        <f>IF(AZ129&lt;&gt;""," -O","")</f>
        <v/>
      </c>
      <c r="BB128" s="12">
        <f>IF(BB129&lt;&gt;""," -O","")</f>
        <v/>
      </c>
      <c r="BD128" s="12">
        <f>IF(BD129&lt;&gt;""," -O","")</f>
        <v/>
      </c>
      <c r="BF128" s="12">
        <f>IF(BF129&lt;&gt;""," -O","")</f>
        <v/>
      </c>
      <c r="BH128" s="12">
        <f>IF(BH129&lt;&gt;""," -O","")</f>
        <v/>
      </c>
      <c r="BJ128" s="12">
        <f>IF(BJ129&lt;&gt;""," -O","")</f>
        <v/>
      </c>
    </row>
    <row r="129">
      <c r="M129" s="12" t="n">
        <v>1.63</v>
      </c>
      <c r="N129" s="12">
        <f>IFERROR(VLOOKUP(M129,'CRUCE OPORTUNIDADES'!$C$10:$D$109,2,FALSE),"")</f>
        <v/>
      </c>
      <c r="O129" s="12" t="n">
        <v>2.63000000000001</v>
      </c>
      <c r="P129" s="12">
        <f>IFERROR(VLOOKUP(O129,'CRUCE OPORTUNIDADES'!$C$10:$D$109,2,FALSE),"")</f>
        <v/>
      </c>
      <c r="Q129" s="12" t="n">
        <v>3.63000000000002</v>
      </c>
      <c r="R129" s="12">
        <f>IFERROR(VLOOKUP(Q129,'CRUCE OPORTUNIDADES'!$C$10:$D$109,2,FALSE),"")</f>
        <v/>
      </c>
      <c r="S129" s="12" t="n">
        <v>4.63000000000003</v>
      </c>
      <c r="T129" s="12">
        <f>IFERROR(VLOOKUP(S129,'CRUCE OPORTUNIDADES'!$C$10:$D$109,2,FALSE),"")</f>
        <v/>
      </c>
      <c r="U129" s="12" t="n">
        <v>5.63000000000004</v>
      </c>
      <c r="V129" s="12">
        <f>IFERROR(VLOOKUP(U129,'CRUCE OPORTUNIDADES'!$C$10:$D$109,2,FALSE),"")</f>
        <v/>
      </c>
      <c r="W129" s="12" t="n">
        <v>6.63000000000005</v>
      </c>
      <c r="X129" s="12">
        <f>IFERROR(VLOOKUP(W129,'CRUCE OPORTUNIDADES'!$C$10:$D$109,2,FALSE),"")</f>
        <v/>
      </c>
      <c r="Y129" s="12" t="n">
        <v>7.63000000000006</v>
      </c>
      <c r="Z129" s="12">
        <f>IFERROR(VLOOKUP(Y129,'CRUCE OPORTUNIDADES'!$C$10:$D$109,2,FALSE),"")</f>
        <v/>
      </c>
      <c r="AA129" s="12" t="n">
        <v>8.63000000000007</v>
      </c>
      <c r="AB129" s="12">
        <f>IFERROR(VLOOKUP(AA129,'CRUCE OPORTUNIDADES'!$C$10:$D$109,2,FALSE),"")</f>
        <v/>
      </c>
      <c r="AC129" s="12" t="n">
        <v>9.630000000000081</v>
      </c>
      <c r="AD129" s="12">
        <f>IFERROR(VLOOKUP(AC129,'CRUCE OPORTUNIDADES'!$C$10:$D$109,2,FALSE),"")</f>
        <v/>
      </c>
      <c r="AE129" s="12" t="n">
        <v>10.6300000000001</v>
      </c>
      <c r="AF129" s="12">
        <f>IFERROR(VLOOKUP(AE129,'CRUCE OPORTUNIDADES'!$C$10:$D$109,2,FALSE),"")</f>
        <v/>
      </c>
      <c r="AG129" s="12" t="n">
        <v>11.6300000000001</v>
      </c>
      <c r="AH129" s="12">
        <f>IFERROR(VLOOKUP(AG129,'CRUCE OPORTUNIDADES'!$C$10:$D$109,2,FALSE),"")</f>
        <v/>
      </c>
      <c r="AI129" s="12" t="n">
        <v>12.6300000000001</v>
      </c>
      <c r="AJ129" s="12">
        <f>IFERROR(VLOOKUP(AI129,'CRUCE OPORTUNIDADES'!$C$10:$D$109,2,FALSE),"")</f>
        <v/>
      </c>
      <c r="AK129" s="12" t="n">
        <v>13.6300000000001</v>
      </c>
      <c r="AL129" s="12">
        <f>IFERROR(VLOOKUP(AK129,'CRUCE OPORTUNIDADES'!$C$10:$D$109,2,FALSE),"")</f>
        <v/>
      </c>
      <c r="AM129" s="12" t="n">
        <v>14.6300000000001</v>
      </c>
      <c r="AN129" s="12">
        <f>IFERROR(VLOOKUP(AM129,'CRUCE OPORTUNIDADES'!$C$10:$D$109,2,FALSE),"")</f>
        <v/>
      </c>
      <c r="AO129" s="12" t="n">
        <v>15.6300000000001</v>
      </c>
      <c r="AP129" s="12">
        <f>IFERROR(VLOOKUP(AO129,'CRUCE OPORTUNIDADES'!$C$10:$D$109,2,FALSE),"")</f>
        <v/>
      </c>
      <c r="AQ129" s="12" t="n">
        <v>16.6300000000002</v>
      </c>
      <c r="AR129" s="12">
        <f>IFERROR(VLOOKUP(AQ129,'CRUCE OPORTUNIDADES'!$C$10:$D$109,2,FALSE),"")</f>
        <v/>
      </c>
      <c r="AS129" s="12" t="n">
        <v>17.6300000000002</v>
      </c>
      <c r="AT129" s="12">
        <f>IFERROR(VLOOKUP(AS129,'CRUCE OPORTUNIDADES'!$C$10:$D$109,2,FALSE),"")</f>
        <v/>
      </c>
      <c r="AU129" s="12" t="n">
        <v>18.6300000000002</v>
      </c>
      <c r="AV129" s="12">
        <f>IFERROR(VLOOKUP(AU129,'CRUCE OPORTUNIDADES'!$C$10:$D$109,2,FALSE),"")</f>
        <v/>
      </c>
      <c r="AW129" s="12" t="n">
        <v>19.6300000000002</v>
      </c>
      <c r="AX129" s="12">
        <f>IFERROR(VLOOKUP(AW129,'CRUCE OPORTUNIDADES'!$C$10:$D$109,2,FALSE),"")</f>
        <v/>
      </c>
      <c r="AY129" s="12" t="n">
        <v>20.6300000000002</v>
      </c>
      <c r="AZ129" s="12">
        <f>IFERROR(VLOOKUP(AY129,'CRUCE OPORTUNIDADES'!$C$10:$D$109,2,FALSE),"")</f>
        <v/>
      </c>
      <c r="BA129" s="12" t="n">
        <v>21.6300000000002</v>
      </c>
      <c r="BB129" s="12">
        <f>IFERROR(VLOOKUP(BA129,'CRUCE OPORTUNIDADES'!$C$10:$D$109,2,FALSE),"")</f>
        <v/>
      </c>
      <c r="BC129" s="12" t="n">
        <v>22.6300000000002</v>
      </c>
      <c r="BD129" s="12">
        <f>IFERROR(VLOOKUP(BC129,'CRUCE OPORTUNIDADES'!$C$10:$D$109,2,FALSE),"")</f>
        <v/>
      </c>
      <c r="BE129" s="12" t="n">
        <v>23.6300000000002</v>
      </c>
      <c r="BF129" s="12">
        <f>IFERROR(VLOOKUP(BE129,'CRUCE OPORTUNIDADES'!$C$10:$D$109,2,FALSE),"")</f>
        <v/>
      </c>
      <c r="BG129" s="12" t="n">
        <v>24.6300000000002</v>
      </c>
      <c r="BH129" s="12">
        <f>IFERROR(VLOOKUP(BG129,'CRUCE OPORTUNIDADES'!$C$10:$D$109,2,FALSE),"")</f>
        <v/>
      </c>
      <c r="BI129" s="12" t="n">
        <v>25.6300000000002</v>
      </c>
      <c r="BJ129" s="12">
        <f>IFERROR(VLOOKUP(BI129,'CRUCE OPORTUNIDADES'!$C$10:$D$109,2,FALSE),"")</f>
        <v/>
      </c>
    </row>
    <row r="130">
      <c r="N130" s="12">
        <f>IF(N131&lt;&gt;""," -O","")</f>
        <v/>
      </c>
      <c r="P130" s="12">
        <f>IF(P131&lt;&gt;""," -O","")</f>
        <v/>
      </c>
      <c r="R130" s="12">
        <f>IF(R131&lt;&gt;""," -O","")</f>
        <v/>
      </c>
      <c r="T130" s="12">
        <f>IF(T131&lt;&gt;""," -O","")</f>
        <v/>
      </c>
      <c r="V130" s="12">
        <f>IF(V131&lt;&gt;""," -O","")</f>
        <v/>
      </c>
      <c r="X130" s="12">
        <f>IF(X131&lt;&gt;""," -O","")</f>
        <v/>
      </c>
      <c r="Z130" s="12">
        <f>IF(Z131&lt;&gt;""," -O","")</f>
        <v/>
      </c>
      <c r="AB130" s="12">
        <f>IF(AB131&lt;&gt;""," -O","")</f>
        <v/>
      </c>
      <c r="AD130" s="12">
        <f>IF(AD131&lt;&gt;""," -O","")</f>
        <v/>
      </c>
      <c r="AF130" s="12">
        <f>IF(AF131&lt;&gt;""," -O","")</f>
        <v/>
      </c>
      <c r="AH130" s="12">
        <f>IF(AH131&lt;&gt;""," -O","")</f>
        <v/>
      </c>
      <c r="AJ130" s="12">
        <f>IF(AJ131&lt;&gt;""," -O","")</f>
        <v/>
      </c>
      <c r="AL130" s="12">
        <f>IF(AL131&lt;&gt;""," -O","")</f>
        <v/>
      </c>
      <c r="AN130" s="12">
        <f>IF(AN131&lt;&gt;""," -O","")</f>
        <v/>
      </c>
      <c r="AP130" s="12">
        <f>IF(AP131&lt;&gt;""," -O","")</f>
        <v/>
      </c>
      <c r="AR130" s="12">
        <f>IF(AR131&lt;&gt;""," -O","")</f>
        <v/>
      </c>
      <c r="AT130" s="12">
        <f>IF(AT131&lt;&gt;""," -O","")</f>
        <v/>
      </c>
      <c r="AV130" s="12">
        <f>IF(AV131&lt;&gt;""," -O","")</f>
        <v/>
      </c>
      <c r="AX130" s="12">
        <f>IF(AX131&lt;&gt;""," -O","")</f>
        <v/>
      </c>
      <c r="AZ130" s="12">
        <f>IF(AZ131&lt;&gt;""," -O","")</f>
        <v/>
      </c>
      <c r="BB130" s="12">
        <f>IF(BB131&lt;&gt;""," -O","")</f>
        <v/>
      </c>
      <c r="BD130" s="12">
        <f>IF(BD131&lt;&gt;""," -O","")</f>
        <v/>
      </c>
      <c r="BF130" s="12">
        <f>IF(BF131&lt;&gt;""," -O","")</f>
        <v/>
      </c>
      <c r="BH130" s="12">
        <f>IF(BH131&lt;&gt;""," -O","")</f>
        <v/>
      </c>
      <c r="BJ130" s="12">
        <f>IF(BJ131&lt;&gt;""," -O","")</f>
        <v/>
      </c>
    </row>
    <row r="131">
      <c r="M131" s="12" t="n">
        <v>1.64</v>
      </c>
      <c r="N131" s="12">
        <f>IFERROR(VLOOKUP(M131,'CRUCE OPORTUNIDADES'!$C$10:$D$109,2,FALSE),"")</f>
        <v/>
      </c>
      <c r="O131" s="12" t="n">
        <v>2.64000000000001</v>
      </c>
      <c r="P131" s="12">
        <f>IFERROR(VLOOKUP(O131,'CRUCE OPORTUNIDADES'!$C$10:$D$109,2,FALSE),"")</f>
        <v/>
      </c>
      <c r="Q131" s="12" t="n">
        <v>3.64000000000002</v>
      </c>
      <c r="R131" s="12">
        <f>IFERROR(VLOOKUP(Q131,'CRUCE OPORTUNIDADES'!$C$10:$D$109,2,FALSE),"")</f>
        <v/>
      </c>
      <c r="S131" s="12" t="n">
        <v>4.64000000000003</v>
      </c>
      <c r="T131" s="12">
        <f>IFERROR(VLOOKUP(S131,'CRUCE OPORTUNIDADES'!$C$10:$D$109,2,FALSE),"")</f>
        <v/>
      </c>
      <c r="U131" s="12" t="n">
        <v>5.64000000000004</v>
      </c>
      <c r="V131" s="12">
        <f>IFERROR(VLOOKUP(U131,'CRUCE OPORTUNIDADES'!$C$10:$D$109,2,FALSE),"")</f>
        <v/>
      </c>
      <c r="W131" s="12" t="n">
        <v>6.64000000000005</v>
      </c>
      <c r="X131" s="12">
        <f>IFERROR(VLOOKUP(W131,'CRUCE OPORTUNIDADES'!$C$10:$D$109,2,FALSE),"")</f>
        <v/>
      </c>
      <c r="Y131" s="12" t="n">
        <v>7.64000000000006</v>
      </c>
      <c r="Z131" s="12">
        <f>IFERROR(VLOOKUP(Y131,'CRUCE OPORTUNIDADES'!$C$10:$D$109,2,FALSE),"")</f>
        <v/>
      </c>
      <c r="AA131" s="12" t="n">
        <v>8.64000000000007</v>
      </c>
      <c r="AB131" s="12">
        <f>IFERROR(VLOOKUP(AA131,'CRUCE OPORTUNIDADES'!$C$10:$D$109,2,FALSE),"")</f>
        <v/>
      </c>
      <c r="AC131" s="12" t="n">
        <v>9.640000000000081</v>
      </c>
      <c r="AD131" s="12">
        <f>IFERROR(VLOOKUP(AC131,'CRUCE OPORTUNIDADES'!$C$10:$D$109,2,FALSE),"")</f>
        <v/>
      </c>
      <c r="AE131" s="12" t="n">
        <v>10.6400000000001</v>
      </c>
      <c r="AF131" s="12">
        <f>IFERROR(VLOOKUP(AE131,'CRUCE OPORTUNIDADES'!$C$10:$D$109,2,FALSE),"")</f>
        <v/>
      </c>
      <c r="AG131" s="12" t="n">
        <v>11.6400000000001</v>
      </c>
      <c r="AH131" s="12">
        <f>IFERROR(VLOOKUP(AG131,'CRUCE OPORTUNIDADES'!$C$10:$D$109,2,FALSE),"")</f>
        <v/>
      </c>
      <c r="AI131" s="12" t="n">
        <v>12.6400000000001</v>
      </c>
      <c r="AJ131" s="12">
        <f>IFERROR(VLOOKUP(AI131,'CRUCE OPORTUNIDADES'!$C$10:$D$109,2,FALSE),"")</f>
        <v/>
      </c>
      <c r="AK131" s="12" t="n">
        <v>13.6400000000001</v>
      </c>
      <c r="AL131" s="12">
        <f>IFERROR(VLOOKUP(AK131,'CRUCE OPORTUNIDADES'!$C$10:$D$109,2,FALSE),"")</f>
        <v/>
      </c>
      <c r="AM131" s="12" t="n">
        <v>14.6400000000001</v>
      </c>
      <c r="AN131" s="12">
        <f>IFERROR(VLOOKUP(AM131,'CRUCE OPORTUNIDADES'!$C$10:$D$109,2,FALSE),"")</f>
        <v/>
      </c>
      <c r="AO131" s="12" t="n">
        <v>15.6400000000001</v>
      </c>
      <c r="AP131" s="12">
        <f>IFERROR(VLOOKUP(AO131,'CRUCE OPORTUNIDADES'!$C$10:$D$109,2,FALSE),"")</f>
        <v/>
      </c>
      <c r="AQ131" s="12" t="n">
        <v>16.6400000000001</v>
      </c>
      <c r="AR131" s="12">
        <f>IFERROR(VLOOKUP(AQ131,'CRUCE OPORTUNIDADES'!$C$10:$D$109,2,FALSE),"")</f>
        <v/>
      </c>
      <c r="AS131" s="12" t="n">
        <v>17.6400000000002</v>
      </c>
      <c r="AT131" s="12">
        <f>IFERROR(VLOOKUP(AS131,'CRUCE OPORTUNIDADES'!$C$10:$D$109,2,FALSE),"")</f>
        <v/>
      </c>
      <c r="AU131" s="12" t="n">
        <v>18.6400000000002</v>
      </c>
      <c r="AV131" s="12">
        <f>IFERROR(VLOOKUP(AU131,'CRUCE OPORTUNIDADES'!$C$10:$D$109,2,FALSE),"")</f>
        <v/>
      </c>
      <c r="AW131" s="12" t="n">
        <v>19.6400000000002</v>
      </c>
      <c r="AX131" s="12">
        <f>IFERROR(VLOOKUP(AW131,'CRUCE OPORTUNIDADES'!$C$10:$D$109,2,FALSE),"")</f>
        <v/>
      </c>
      <c r="AY131" s="12" t="n">
        <v>20.6400000000002</v>
      </c>
      <c r="AZ131" s="12">
        <f>IFERROR(VLOOKUP(AY131,'CRUCE OPORTUNIDADES'!$C$10:$D$109,2,FALSE),"")</f>
        <v/>
      </c>
      <c r="BA131" s="12" t="n">
        <v>21.6400000000002</v>
      </c>
      <c r="BB131" s="12">
        <f>IFERROR(VLOOKUP(BA131,'CRUCE OPORTUNIDADES'!$C$10:$D$109,2,FALSE),"")</f>
        <v/>
      </c>
      <c r="BC131" s="12" t="n">
        <v>22.6400000000002</v>
      </c>
      <c r="BD131" s="12">
        <f>IFERROR(VLOOKUP(BC131,'CRUCE OPORTUNIDADES'!$C$10:$D$109,2,FALSE),"")</f>
        <v/>
      </c>
      <c r="BE131" s="12" t="n">
        <v>23.6400000000002</v>
      </c>
      <c r="BF131" s="12">
        <f>IFERROR(VLOOKUP(BE131,'CRUCE OPORTUNIDADES'!$C$10:$D$109,2,FALSE),"")</f>
        <v/>
      </c>
      <c r="BG131" s="12" t="n">
        <v>24.6400000000002</v>
      </c>
      <c r="BH131" s="12">
        <f>IFERROR(VLOOKUP(BG131,'CRUCE OPORTUNIDADES'!$C$10:$D$109,2,FALSE),"")</f>
        <v/>
      </c>
      <c r="BI131" s="12" t="n">
        <v>25.6400000000002</v>
      </c>
      <c r="BJ131" s="12">
        <f>IFERROR(VLOOKUP(BI131,'CRUCE OPORTUNIDADES'!$C$10:$D$109,2,FALSE),"")</f>
        <v/>
      </c>
    </row>
    <row r="132">
      <c r="N132" s="12">
        <f>IF(N133&lt;&gt;""," -O","")</f>
        <v/>
      </c>
      <c r="P132" s="12">
        <f>IF(P133&lt;&gt;""," -O","")</f>
        <v/>
      </c>
      <c r="R132" s="12">
        <f>IF(R133&lt;&gt;""," -O","")</f>
        <v/>
      </c>
      <c r="T132" s="12">
        <f>IF(T133&lt;&gt;""," -O","")</f>
        <v/>
      </c>
      <c r="V132" s="12">
        <f>IF(V133&lt;&gt;""," -O","")</f>
        <v/>
      </c>
      <c r="X132" s="12">
        <f>IF(X133&lt;&gt;""," -O","")</f>
        <v/>
      </c>
      <c r="Z132" s="12">
        <f>IF(Z133&lt;&gt;""," -O","")</f>
        <v/>
      </c>
      <c r="AB132" s="12">
        <f>IF(AB133&lt;&gt;""," -O","")</f>
        <v/>
      </c>
      <c r="AD132" s="12">
        <f>IF(AD133&lt;&gt;""," -O","")</f>
        <v/>
      </c>
      <c r="AF132" s="12">
        <f>IF(AF133&lt;&gt;""," -O","")</f>
        <v/>
      </c>
      <c r="AH132" s="12">
        <f>IF(AH133&lt;&gt;""," -O","")</f>
        <v/>
      </c>
      <c r="AJ132" s="12">
        <f>IF(AJ133&lt;&gt;""," -O","")</f>
        <v/>
      </c>
      <c r="AL132" s="12">
        <f>IF(AL133&lt;&gt;""," -O","")</f>
        <v/>
      </c>
      <c r="AN132" s="12">
        <f>IF(AN133&lt;&gt;""," -O","")</f>
        <v/>
      </c>
      <c r="AP132" s="12">
        <f>IF(AP133&lt;&gt;""," -O","")</f>
        <v/>
      </c>
      <c r="AR132" s="12">
        <f>IF(AR133&lt;&gt;""," -O","")</f>
        <v/>
      </c>
      <c r="AT132" s="12">
        <f>IF(AT133&lt;&gt;""," -O","")</f>
        <v/>
      </c>
      <c r="AV132" s="12">
        <f>IF(AV133&lt;&gt;""," -O","")</f>
        <v/>
      </c>
      <c r="AX132" s="12">
        <f>IF(AX133&lt;&gt;""," -O","")</f>
        <v/>
      </c>
      <c r="AZ132" s="12">
        <f>IF(AZ133&lt;&gt;""," -O","")</f>
        <v/>
      </c>
      <c r="BB132" s="12">
        <f>IF(BB133&lt;&gt;""," -O","")</f>
        <v/>
      </c>
      <c r="BD132" s="12">
        <f>IF(BD133&lt;&gt;""," -O","")</f>
        <v/>
      </c>
      <c r="BF132" s="12">
        <f>IF(BF133&lt;&gt;""," -O","")</f>
        <v/>
      </c>
      <c r="BH132" s="12">
        <f>IF(BH133&lt;&gt;""," -O","")</f>
        <v/>
      </c>
      <c r="BJ132" s="12">
        <f>IF(BJ133&lt;&gt;""," -O","")</f>
        <v/>
      </c>
    </row>
    <row r="133">
      <c r="M133" s="12" t="n">
        <v>1.65</v>
      </c>
      <c r="N133" s="12">
        <f>IFERROR(VLOOKUP(M133,'CRUCE OPORTUNIDADES'!$C$10:$D$109,2,FALSE),"")</f>
        <v/>
      </c>
      <c r="O133" s="12" t="n">
        <v>2.65000000000001</v>
      </c>
      <c r="P133" s="12">
        <f>IFERROR(VLOOKUP(O133,'CRUCE OPORTUNIDADES'!$C$10:$D$109,2,FALSE),"")</f>
        <v/>
      </c>
      <c r="Q133" s="12" t="n">
        <v>3.65000000000002</v>
      </c>
      <c r="R133" s="12">
        <f>IFERROR(VLOOKUP(Q133,'CRUCE OPORTUNIDADES'!$C$10:$D$109,2,FALSE),"")</f>
        <v/>
      </c>
      <c r="S133" s="12" t="n">
        <v>4.65000000000003</v>
      </c>
      <c r="T133" s="12">
        <f>IFERROR(VLOOKUP(S133,'CRUCE OPORTUNIDADES'!$C$10:$D$109,2,FALSE),"")</f>
        <v/>
      </c>
      <c r="U133" s="12" t="n">
        <v>5.65000000000004</v>
      </c>
      <c r="V133" s="12">
        <f>IFERROR(VLOOKUP(U133,'CRUCE OPORTUNIDADES'!$C$10:$D$109,2,FALSE),"")</f>
        <v/>
      </c>
      <c r="W133" s="12" t="n">
        <v>6.65000000000005</v>
      </c>
      <c r="X133" s="12">
        <f>IFERROR(VLOOKUP(W133,'CRUCE OPORTUNIDADES'!$C$10:$D$109,2,FALSE),"")</f>
        <v/>
      </c>
      <c r="Y133" s="12" t="n">
        <v>7.65000000000006</v>
      </c>
      <c r="Z133" s="12">
        <f>IFERROR(VLOOKUP(Y133,'CRUCE OPORTUNIDADES'!$C$10:$D$109,2,FALSE),"")</f>
        <v/>
      </c>
      <c r="AA133" s="12" t="n">
        <v>8.65000000000007</v>
      </c>
      <c r="AB133" s="12">
        <f>IFERROR(VLOOKUP(AA133,'CRUCE OPORTUNIDADES'!$C$10:$D$109,2,FALSE),"")</f>
        <v/>
      </c>
      <c r="AC133" s="12" t="n">
        <v>9.65000000000008</v>
      </c>
      <c r="AD133" s="12">
        <f>IFERROR(VLOOKUP(AC133,'CRUCE OPORTUNIDADES'!$C$10:$D$109,2,FALSE),"")</f>
        <v/>
      </c>
      <c r="AE133" s="12" t="n">
        <v>10.6500000000001</v>
      </c>
      <c r="AF133" s="12">
        <f>IFERROR(VLOOKUP(AE133,'CRUCE OPORTUNIDADES'!$C$10:$D$109,2,FALSE),"")</f>
        <v/>
      </c>
      <c r="AG133" s="12" t="n">
        <v>11.6500000000001</v>
      </c>
      <c r="AH133" s="12">
        <f>IFERROR(VLOOKUP(AG133,'CRUCE OPORTUNIDADES'!$C$10:$D$109,2,FALSE),"")</f>
        <v/>
      </c>
      <c r="AI133" s="12" t="n">
        <v>12.6500000000001</v>
      </c>
      <c r="AJ133" s="12">
        <f>IFERROR(VLOOKUP(AI133,'CRUCE OPORTUNIDADES'!$C$10:$D$109,2,FALSE),"")</f>
        <v/>
      </c>
      <c r="AK133" s="12" t="n">
        <v>13.6500000000001</v>
      </c>
      <c r="AL133" s="12">
        <f>IFERROR(VLOOKUP(AK133,'CRUCE OPORTUNIDADES'!$C$10:$D$109,2,FALSE),"")</f>
        <v/>
      </c>
      <c r="AM133" s="12" t="n">
        <v>14.6500000000001</v>
      </c>
      <c r="AN133" s="12">
        <f>IFERROR(VLOOKUP(AM133,'CRUCE OPORTUNIDADES'!$C$10:$D$109,2,FALSE),"")</f>
        <v/>
      </c>
      <c r="AO133" s="12" t="n">
        <v>15.6500000000001</v>
      </c>
      <c r="AP133" s="12">
        <f>IFERROR(VLOOKUP(AO133,'CRUCE OPORTUNIDADES'!$C$10:$D$109,2,FALSE),"")</f>
        <v/>
      </c>
      <c r="AQ133" s="12" t="n">
        <v>16.6500000000002</v>
      </c>
      <c r="AR133" s="12">
        <f>IFERROR(VLOOKUP(AQ133,'CRUCE OPORTUNIDADES'!$C$10:$D$109,2,FALSE),"")</f>
        <v/>
      </c>
      <c r="AS133" s="12" t="n">
        <v>17.6500000000002</v>
      </c>
      <c r="AT133" s="12">
        <f>IFERROR(VLOOKUP(AS133,'CRUCE OPORTUNIDADES'!$C$10:$D$109,2,FALSE),"")</f>
        <v/>
      </c>
      <c r="AU133" s="12" t="n">
        <v>18.6500000000002</v>
      </c>
      <c r="AV133" s="12">
        <f>IFERROR(VLOOKUP(AU133,'CRUCE OPORTUNIDADES'!$C$10:$D$109,2,FALSE),"")</f>
        <v/>
      </c>
      <c r="AW133" s="12" t="n">
        <v>19.6500000000002</v>
      </c>
      <c r="AX133" s="12">
        <f>IFERROR(VLOOKUP(AW133,'CRUCE OPORTUNIDADES'!$C$10:$D$109,2,FALSE),"")</f>
        <v/>
      </c>
      <c r="AY133" s="12" t="n">
        <v>20.6500000000002</v>
      </c>
      <c r="AZ133" s="12">
        <f>IFERROR(VLOOKUP(AY133,'CRUCE OPORTUNIDADES'!$C$10:$D$109,2,FALSE),"")</f>
        <v/>
      </c>
      <c r="BA133" s="12" t="n">
        <v>21.6500000000002</v>
      </c>
      <c r="BB133" s="12">
        <f>IFERROR(VLOOKUP(BA133,'CRUCE OPORTUNIDADES'!$C$10:$D$109,2,FALSE),"")</f>
        <v/>
      </c>
      <c r="BC133" s="12" t="n">
        <v>22.6500000000002</v>
      </c>
      <c r="BD133" s="12">
        <f>IFERROR(VLOOKUP(BC133,'CRUCE OPORTUNIDADES'!$C$10:$D$109,2,FALSE),"")</f>
        <v/>
      </c>
      <c r="BE133" s="12" t="n">
        <v>23.6500000000002</v>
      </c>
      <c r="BF133" s="12">
        <f>IFERROR(VLOOKUP(BE133,'CRUCE OPORTUNIDADES'!$C$10:$D$109,2,FALSE),"")</f>
        <v/>
      </c>
      <c r="BG133" s="12" t="n">
        <v>24.6500000000002</v>
      </c>
      <c r="BH133" s="12">
        <f>IFERROR(VLOOKUP(BG133,'CRUCE OPORTUNIDADES'!$C$10:$D$109,2,FALSE),"")</f>
        <v/>
      </c>
      <c r="BI133" s="12" t="n">
        <v>25.6500000000002</v>
      </c>
      <c r="BJ133" s="12">
        <f>IFERROR(VLOOKUP(BI133,'CRUCE OPORTUNIDADES'!$C$10:$D$109,2,FALSE),"")</f>
        <v/>
      </c>
    </row>
    <row r="134">
      <c r="N134" s="12">
        <f>IF(N135&lt;&gt;""," -O","")</f>
        <v/>
      </c>
      <c r="P134" s="12">
        <f>IF(P135&lt;&gt;""," -O","")</f>
        <v/>
      </c>
      <c r="R134" s="12">
        <f>IF(R135&lt;&gt;""," -O","")</f>
        <v/>
      </c>
      <c r="T134" s="12">
        <f>IF(T135&lt;&gt;""," -O","")</f>
        <v/>
      </c>
      <c r="V134" s="12">
        <f>IF(V135&lt;&gt;""," -O","")</f>
        <v/>
      </c>
      <c r="X134" s="12">
        <f>IF(X135&lt;&gt;""," -O","")</f>
        <v/>
      </c>
      <c r="Z134" s="12">
        <f>IF(Z135&lt;&gt;""," -O","")</f>
        <v/>
      </c>
      <c r="AB134" s="12">
        <f>IF(AB135&lt;&gt;""," -O","")</f>
        <v/>
      </c>
      <c r="AD134" s="12">
        <f>IF(AD135&lt;&gt;""," -O","")</f>
        <v/>
      </c>
      <c r="AF134" s="12">
        <f>IF(AF135&lt;&gt;""," -O","")</f>
        <v/>
      </c>
      <c r="AH134" s="12">
        <f>IF(AH135&lt;&gt;""," -O","")</f>
        <v/>
      </c>
      <c r="AJ134" s="12">
        <f>IF(AJ135&lt;&gt;""," -O","")</f>
        <v/>
      </c>
      <c r="AL134" s="12">
        <f>IF(AL135&lt;&gt;""," -O","")</f>
        <v/>
      </c>
      <c r="AN134" s="12">
        <f>IF(AN135&lt;&gt;""," -O","")</f>
        <v/>
      </c>
      <c r="AP134" s="12">
        <f>IF(AP135&lt;&gt;""," -O","")</f>
        <v/>
      </c>
      <c r="AR134" s="12">
        <f>IF(AR135&lt;&gt;""," -O","")</f>
        <v/>
      </c>
      <c r="AT134" s="12">
        <f>IF(AT135&lt;&gt;""," -O","")</f>
        <v/>
      </c>
      <c r="AV134" s="12">
        <f>IF(AV135&lt;&gt;""," -O","")</f>
        <v/>
      </c>
      <c r="AX134" s="12">
        <f>IF(AX135&lt;&gt;""," -O","")</f>
        <v/>
      </c>
      <c r="AZ134" s="12">
        <f>IF(AZ135&lt;&gt;""," -O","")</f>
        <v/>
      </c>
      <c r="BB134" s="12">
        <f>IF(BB135&lt;&gt;""," -O","")</f>
        <v/>
      </c>
      <c r="BD134" s="12">
        <f>IF(BD135&lt;&gt;""," -O","")</f>
        <v/>
      </c>
      <c r="BF134" s="12">
        <f>IF(BF135&lt;&gt;""," -O","")</f>
        <v/>
      </c>
      <c r="BH134" s="12">
        <f>IF(BH135&lt;&gt;""," -O","")</f>
        <v/>
      </c>
      <c r="BJ134" s="12">
        <f>IF(BJ135&lt;&gt;""," -O","")</f>
        <v/>
      </c>
    </row>
    <row r="135">
      <c r="M135" s="12" t="n">
        <v>1.66</v>
      </c>
      <c r="N135" s="12">
        <f>IFERROR(VLOOKUP(M135,'CRUCE OPORTUNIDADES'!$C$10:$D$109,2,FALSE),"")</f>
        <v/>
      </c>
      <c r="O135" s="12" t="n">
        <v>2.66000000000001</v>
      </c>
      <c r="P135" s="12">
        <f>IFERROR(VLOOKUP(O135,'CRUCE OPORTUNIDADES'!$C$10:$D$109,2,FALSE),"")</f>
        <v/>
      </c>
      <c r="Q135" s="12" t="n">
        <v>3.66000000000002</v>
      </c>
      <c r="R135" s="12">
        <f>IFERROR(VLOOKUP(Q135,'CRUCE OPORTUNIDADES'!$C$10:$D$109,2,FALSE),"")</f>
        <v/>
      </c>
      <c r="S135" s="12" t="n">
        <v>4.66000000000003</v>
      </c>
      <c r="T135" s="12">
        <f>IFERROR(VLOOKUP(S135,'CRUCE OPORTUNIDADES'!$C$10:$D$109,2,FALSE),"")</f>
        <v/>
      </c>
      <c r="U135" s="12" t="n">
        <v>5.66000000000004</v>
      </c>
      <c r="V135" s="12">
        <f>IFERROR(VLOOKUP(U135,'CRUCE OPORTUNIDADES'!$C$10:$D$109,2,FALSE),"")</f>
        <v/>
      </c>
      <c r="W135" s="12" t="n">
        <v>6.66000000000005</v>
      </c>
      <c r="X135" s="12">
        <f>IFERROR(VLOOKUP(W135,'CRUCE OPORTUNIDADES'!$C$10:$D$109,2,FALSE),"")</f>
        <v/>
      </c>
      <c r="Y135" s="12" t="n">
        <v>7.66000000000006</v>
      </c>
      <c r="Z135" s="12">
        <f>IFERROR(VLOOKUP(Y135,'CRUCE OPORTUNIDADES'!$C$10:$D$109,2,FALSE),"")</f>
        <v/>
      </c>
      <c r="AA135" s="12" t="n">
        <v>8.660000000000069</v>
      </c>
      <c r="AB135" s="12">
        <f>IFERROR(VLOOKUP(AA135,'CRUCE OPORTUNIDADES'!$C$10:$D$109,2,FALSE),"")</f>
        <v/>
      </c>
      <c r="AC135" s="12" t="n">
        <v>9.66000000000008</v>
      </c>
      <c r="AD135" s="12">
        <f>IFERROR(VLOOKUP(AC135,'CRUCE OPORTUNIDADES'!$C$10:$D$109,2,FALSE),"")</f>
        <v/>
      </c>
      <c r="AE135" s="12" t="n">
        <v>10.6600000000001</v>
      </c>
      <c r="AF135" s="12">
        <f>IFERROR(VLOOKUP(AE135,'CRUCE OPORTUNIDADES'!$C$10:$D$109,2,FALSE),"")</f>
        <v/>
      </c>
      <c r="AG135" s="12" t="n">
        <v>11.6600000000001</v>
      </c>
      <c r="AH135" s="12">
        <f>IFERROR(VLOOKUP(AG135,'CRUCE OPORTUNIDADES'!$C$10:$D$109,2,FALSE),"")</f>
        <v/>
      </c>
      <c r="AI135" s="12" t="n">
        <v>12.6600000000001</v>
      </c>
      <c r="AJ135" s="12">
        <f>IFERROR(VLOOKUP(AI135,'CRUCE OPORTUNIDADES'!$C$10:$D$109,2,FALSE),"")</f>
        <v/>
      </c>
      <c r="AK135" s="12" t="n">
        <v>13.6600000000001</v>
      </c>
      <c r="AL135" s="12">
        <f>IFERROR(VLOOKUP(AK135,'CRUCE OPORTUNIDADES'!$C$10:$D$109,2,FALSE),"")</f>
        <v/>
      </c>
      <c r="AM135" s="12" t="n">
        <v>14.6600000000001</v>
      </c>
      <c r="AN135" s="12">
        <f>IFERROR(VLOOKUP(AM135,'CRUCE OPORTUNIDADES'!$C$10:$D$109,2,FALSE),"")</f>
        <v/>
      </c>
      <c r="AO135" s="12" t="n">
        <v>15.6600000000001</v>
      </c>
      <c r="AP135" s="12">
        <f>IFERROR(VLOOKUP(AO135,'CRUCE OPORTUNIDADES'!$C$10:$D$109,2,FALSE),"")</f>
        <v/>
      </c>
      <c r="AQ135" s="12" t="n">
        <v>16.6600000000001</v>
      </c>
      <c r="AR135" s="12">
        <f>IFERROR(VLOOKUP(AQ135,'CRUCE OPORTUNIDADES'!$C$10:$D$109,2,FALSE),"")</f>
        <v/>
      </c>
      <c r="AS135" s="12" t="n">
        <v>17.6600000000002</v>
      </c>
      <c r="AT135" s="12">
        <f>IFERROR(VLOOKUP(AS135,'CRUCE OPORTUNIDADES'!$C$10:$D$109,2,FALSE),"")</f>
        <v/>
      </c>
      <c r="AU135" s="12" t="n">
        <v>18.6600000000002</v>
      </c>
      <c r="AV135" s="12">
        <f>IFERROR(VLOOKUP(AU135,'CRUCE OPORTUNIDADES'!$C$10:$D$109,2,FALSE),"")</f>
        <v/>
      </c>
      <c r="AW135" s="12" t="n">
        <v>19.6600000000002</v>
      </c>
      <c r="AX135" s="12">
        <f>IFERROR(VLOOKUP(AW135,'CRUCE OPORTUNIDADES'!$C$10:$D$109,2,FALSE),"")</f>
        <v/>
      </c>
      <c r="AY135" s="12" t="n">
        <v>20.6600000000002</v>
      </c>
      <c r="AZ135" s="12">
        <f>IFERROR(VLOOKUP(AY135,'CRUCE OPORTUNIDADES'!$C$10:$D$109,2,FALSE),"")</f>
        <v/>
      </c>
      <c r="BA135" s="12" t="n">
        <v>21.6600000000002</v>
      </c>
      <c r="BB135" s="12">
        <f>IFERROR(VLOOKUP(BA135,'CRUCE OPORTUNIDADES'!$C$10:$D$109,2,FALSE),"")</f>
        <v/>
      </c>
      <c r="BC135" s="12" t="n">
        <v>22.6600000000002</v>
      </c>
      <c r="BD135" s="12">
        <f>IFERROR(VLOOKUP(BC135,'CRUCE OPORTUNIDADES'!$C$10:$D$109,2,FALSE),"")</f>
        <v/>
      </c>
      <c r="BE135" s="12" t="n">
        <v>23.6600000000002</v>
      </c>
      <c r="BF135" s="12">
        <f>IFERROR(VLOOKUP(BE135,'CRUCE OPORTUNIDADES'!$C$10:$D$109,2,FALSE),"")</f>
        <v/>
      </c>
      <c r="BG135" s="12" t="n">
        <v>24.6600000000002</v>
      </c>
      <c r="BH135" s="12">
        <f>IFERROR(VLOOKUP(BG135,'CRUCE OPORTUNIDADES'!$C$10:$D$109,2,FALSE),"")</f>
        <v/>
      </c>
      <c r="BI135" s="12" t="n">
        <v>25.6600000000002</v>
      </c>
      <c r="BJ135" s="12">
        <f>IFERROR(VLOOKUP(BI135,'CRUCE OPORTUNIDADES'!$C$10:$D$109,2,FALSE),"")</f>
        <v/>
      </c>
    </row>
    <row r="136">
      <c r="N136" s="12">
        <f>IF(N137&lt;&gt;""," -O","")</f>
        <v/>
      </c>
      <c r="P136" s="12">
        <f>IF(P137&lt;&gt;""," -O","")</f>
        <v/>
      </c>
      <c r="R136" s="12">
        <f>IF(R137&lt;&gt;""," -O","")</f>
        <v/>
      </c>
      <c r="T136" s="12">
        <f>IF(T137&lt;&gt;""," -O","")</f>
        <v/>
      </c>
      <c r="V136" s="12">
        <f>IF(V137&lt;&gt;""," -O","")</f>
        <v/>
      </c>
      <c r="X136" s="12">
        <f>IF(X137&lt;&gt;""," -O","")</f>
        <v/>
      </c>
      <c r="Z136" s="12">
        <f>IF(Z137&lt;&gt;""," -O","")</f>
        <v/>
      </c>
      <c r="AB136" s="12">
        <f>IF(AB137&lt;&gt;""," -O","")</f>
        <v/>
      </c>
      <c r="AD136" s="12">
        <f>IF(AD137&lt;&gt;""," -O","")</f>
        <v/>
      </c>
      <c r="AF136" s="12">
        <f>IF(AF137&lt;&gt;""," -O","")</f>
        <v/>
      </c>
      <c r="AH136" s="12">
        <f>IF(AH137&lt;&gt;""," -O","")</f>
        <v/>
      </c>
      <c r="AJ136" s="12">
        <f>IF(AJ137&lt;&gt;""," -O","")</f>
        <v/>
      </c>
      <c r="AL136" s="12">
        <f>IF(AL137&lt;&gt;""," -O","")</f>
        <v/>
      </c>
      <c r="AN136" s="12">
        <f>IF(AN137&lt;&gt;""," -O","")</f>
        <v/>
      </c>
      <c r="AP136" s="12">
        <f>IF(AP137&lt;&gt;""," -O","")</f>
        <v/>
      </c>
      <c r="AR136" s="12">
        <f>IF(AR137&lt;&gt;""," -O","")</f>
        <v/>
      </c>
      <c r="AT136" s="12">
        <f>IF(AT137&lt;&gt;""," -O","")</f>
        <v/>
      </c>
      <c r="AV136" s="12">
        <f>IF(AV137&lt;&gt;""," -O","")</f>
        <v/>
      </c>
      <c r="AX136" s="12">
        <f>IF(AX137&lt;&gt;""," -O","")</f>
        <v/>
      </c>
      <c r="AZ136" s="12">
        <f>IF(AZ137&lt;&gt;""," -O","")</f>
        <v/>
      </c>
      <c r="BB136" s="12">
        <f>IF(BB137&lt;&gt;""," -O","")</f>
        <v/>
      </c>
      <c r="BD136" s="12">
        <f>IF(BD137&lt;&gt;""," -O","")</f>
        <v/>
      </c>
      <c r="BF136" s="12">
        <f>IF(BF137&lt;&gt;""," -O","")</f>
        <v/>
      </c>
      <c r="BH136" s="12">
        <f>IF(BH137&lt;&gt;""," -O","")</f>
        <v/>
      </c>
      <c r="BJ136" s="12">
        <f>IF(BJ137&lt;&gt;""," -O","")</f>
        <v/>
      </c>
    </row>
    <row r="137">
      <c r="M137" s="12" t="n">
        <v>1.67</v>
      </c>
      <c r="N137" s="12">
        <f>IFERROR(VLOOKUP(M137,'CRUCE OPORTUNIDADES'!$C$10:$D$109,2,FALSE),"")</f>
        <v/>
      </c>
      <c r="O137" s="12" t="n">
        <v>2.67000000000002</v>
      </c>
      <c r="P137" s="12">
        <f>IFERROR(VLOOKUP(O137,'CRUCE OPORTUNIDADES'!$C$10:$D$109,2,FALSE),"")</f>
        <v/>
      </c>
      <c r="Q137" s="12" t="n">
        <v>3.67000000000004</v>
      </c>
      <c r="R137" s="12">
        <f>IFERROR(VLOOKUP(Q137,'CRUCE OPORTUNIDADES'!$C$10:$D$109,2,FALSE),"")</f>
        <v/>
      </c>
      <c r="S137" s="12" t="n">
        <v>4.67000000000006</v>
      </c>
      <c r="T137" s="12">
        <f>IFERROR(VLOOKUP(S137,'CRUCE OPORTUNIDADES'!$C$10:$D$109,2,FALSE),"")</f>
        <v/>
      </c>
      <c r="U137" s="12" t="n">
        <v>5.67000000000008</v>
      </c>
      <c r="V137" s="12">
        <f>IFERROR(VLOOKUP(U137,'CRUCE OPORTUNIDADES'!$C$10:$D$109,2,FALSE),"")</f>
        <v/>
      </c>
      <c r="W137" s="12" t="n">
        <v>6.6700000000001</v>
      </c>
      <c r="X137" s="12">
        <f>IFERROR(VLOOKUP(W137,'CRUCE OPORTUNIDADES'!$C$10:$D$109,2,FALSE),"")</f>
        <v/>
      </c>
      <c r="Y137" s="12" t="n">
        <v>7.67000000000012</v>
      </c>
      <c r="Z137" s="12">
        <f>IFERROR(VLOOKUP(Y137,'CRUCE OPORTUNIDADES'!$C$10:$D$109,2,FALSE),"")</f>
        <v/>
      </c>
      <c r="AA137" s="12" t="n">
        <v>8.67000000000014</v>
      </c>
      <c r="AB137" s="12">
        <f>IFERROR(VLOOKUP(AA137,'CRUCE OPORTUNIDADES'!$C$10:$D$109,2,FALSE),"")</f>
        <v/>
      </c>
      <c r="AC137" s="12" t="n">
        <v>9.67000000000016</v>
      </c>
      <c r="AD137" s="12">
        <f>IFERROR(VLOOKUP(AC137,'CRUCE OPORTUNIDADES'!$C$10:$D$109,2,FALSE),"")</f>
        <v/>
      </c>
      <c r="AE137" s="12" t="n">
        <v>10.6700000000002</v>
      </c>
      <c r="AF137" s="12">
        <f>IFERROR(VLOOKUP(AE137,'CRUCE OPORTUNIDADES'!$C$10:$D$109,2,FALSE),"")</f>
        <v/>
      </c>
      <c r="AG137" s="12" t="n">
        <v>11.6700000000002</v>
      </c>
      <c r="AH137" s="12">
        <f>IFERROR(VLOOKUP(AG137,'CRUCE OPORTUNIDADES'!$C$10:$D$109,2,FALSE),"")</f>
        <v/>
      </c>
      <c r="AI137" s="12" t="n">
        <v>12.6700000000002</v>
      </c>
      <c r="AJ137" s="12">
        <f>IFERROR(VLOOKUP(AI137,'CRUCE OPORTUNIDADES'!$C$10:$D$109,2,FALSE),"")</f>
        <v/>
      </c>
      <c r="AK137" s="12" t="n">
        <v>13.6700000000002</v>
      </c>
      <c r="AL137" s="12">
        <f>IFERROR(VLOOKUP(AK137,'CRUCE OPORTUNIDADES'!$C$10:$D$109,2,FALSE),"")</f>
        <v/>
      </c>
      <c r="AM137" s="12" t="n">
        <v>14.6700000000003</v>
      </c>
      <c r="AN137" s="12">
        <f>IFERROR(VLOOKUP(AM137,'CRUCE OPORTUNIDADES'!$C$10:$D$109,2,FALSE),"")</f>
        <v/>
      </c>
      <c r="AO137" s="12" t="n">
        <v>15.6700000000003</v>
      </c>
      <c r="AP137" s="12">
        <f>IFERROR(VLOOKUP(AO137,'CRUCE OPORTUNIDADES'!$C$10:$D$109,2,FALSE),"")</f>
        <v/>
      </c>
      <c r="AQ137" s="12" t="n">
        <v>16.6700000000003</v>
      </c>
      <c r="AR137" s="12">
        <f>IFERROR(VLOOKUP(AQ137,'CRUCE OPORTUNIDADES'!$C$10:$D$109,2,FALSE),"")</f>
        <v/>
      </c>
      <c r="AS137" s="12" t="n">
        <v>17.6700000000003</v>
      </c>
      <c r="AT137" s="12">
        <f>IFERROR(VLOOKUP(AS137,'CRUCE OPORTUNIDADES'!$C$10:$D$109,2,FALSE),"")</f>
        <v/>
      </c>
      <c r="AU137" s="12" t="n">
        <v>18.6700000000003</v>
      </c>
      <c r="AV137" s="12">
        <f>IFERROR(VLOOKUP(AU137,'CRUCE OPORTUNIDADES'!$C$10:$D$109,2,FALSE),"")</f>
        <v/>
      </c>
      <c r="AW137" s="12" t="n">
        <v>19.6700000000004</v>
      </c>
      <c r="AX137" s="12">
        <f>IFERROR(VLOOKUP(AW137,'CRUCE OPORTUNIDADES'!$C$10:$D$109,2,FALSE),"")</f>
        <v/>
      </c>
      <c r="AY137" s="12" t="n">
        <v>20.6700000000004</v>
      </c>
      <c r="AZ137" s="12">
        <f>IFERROR(VLOOKUP(AY137,'CRUCE OPORTUNIDADES'!$C$10:$D$109,2,FALSE),"")</f>
        <v/>
      </c>
      <c r="BA137" s="12" t="n">
        <v>21.6700000000004</v>
      </c>
      <c r="BB137" s="12">
        <f>IFERROR(VLOOKUP(BA137,'CRUCE OPORTUNIDADES'!$C$10:$D$109,2,FALSE),"")</f>
        <v/>
      </c>
      <c r="BC137" s="12" t="n">
        <v>22.6700000000004</v>
      </c>
      <c r="BD137" s="12">
        <f>IFERROR(VLOOKUP(BC137,'CRUCE OPORTUNIDADES'!$C$10:$D$109,2,FALSE),"")</f>
        <v/>
      </c>
      <c r="BE137" s="12" t="n">
        <v>23.6700000000004</v>
      </c>
      <c r="BF137" s="12">
        <f>IFERROR(VLOOKUP(BE137,'CRUCE OPORTUNIDADES'!$C$10:$D$109,2,FALSE),"")</f>
        <v/>
      </c>
      <c r="BG137" s="12" t="n">
        <v>24.6700000000005</v>
      </c>
      <c r="BH137" s="12">
        <f>IFERROR(VLOOKUP(BG137,'CRUCE OPORTUNIDADES'!$C$10:$D$109,2,FALSE),"")</f>
        <v/>
      </c>
      <c r="BI137" s="12" t="n">
        <v>25.6700000000005</v>
      </c>
      <c r="BJ137" s="12">
        <f>IFERROR(VLOOKUP(BI137,'CRUCE OPORTUNIDADES'!$C$10:$D$109,2,FALSE),"")</f>
        <v/>
      </c>
    </row>
    <row r="138">
      <c r="N138" s="12">
        <f>IF(N139&lt;&gt;""," -O","")</f>
        <v/>
      </c>
      <c r="P138" s="12">
        <f>IF(P139&lt;&gt;""," -O","")</f>
        <v/>
      </c>
      <c r="R138" s="12">
        <f>IF(R139&lt;&gt;""," -O","")</f>
        <v/>
      </c>
      <c r="T138" s="12">
        <f>IF(T139&lt;&gt;""," -O","")</f>
        <v/>
      </c>
      <c r="V138" s="12">
        <f>IF(V139&lt;&gt;""," -O","")</f>
        <v/>
      </c>
      <c r="X138" s="12">
        <f>IF(X139&lt;&gt;""," -O","")</f>
        <v/>
      </c>
      <c r="Z138" s="12">
        <f>IF(Z139&lt;&gt;""," -O","")</f>
        <v/>
      </c>
      <c r="AB138" s="12">
        <f>IF(AB139&lt;&gt;""," -O","")</f>
        <v/>
      </c>
      <c r="AD138" s="12">
        <f>IF(AD139&lt;&gt;""," -O","")</f>
        <v/>
      </c>
      <c r="AF138" s="12">
        <f>IF(AF139&lt;&gt;""," -O","")</f>
        <v/>
      </c>
      <c r="AH138" s="12">
        <f>IF(AH139&lt;&gt;""," -O","")</f>
        <v/>
      </c>
      <c r="AJ138" s="12">
        <f>IF(AJ139&lt;&gt;""," -O","")</f>
        <v/>
      </c>
      <c r="AL138" s="12">
        <f>IF(AL139&lt;&gt;""," -O","")</f>
        <v/>
      </c>
      <c r="AN138" s="12">
        <f>IF(AN139&lt;&gt;""," -O","")</f>
        <v/>
      </c>
      <c r="AP138" s="12">
        <f>IF(AP139&lt;&gt;""," -O","")</f>
        <v/>
      </c>
      <c r="AR138" s="12">
        <f>IF(AR139&lt;&gt;""," -O","")</f>
        <v/>
      </c>
      <c r="AT138" s="12">
        <f>IF(AT139&lt;&gt;""," -O","")</f>
        <v/>
      </c>
      <c r="AV138" s="12">
        <f>IF(AV139&lt;&gt;""," -O","")</f>
        <v/>
      </c>
      <c r="AX138" s="12">
        <f>IF(AX139&lt;&gt;""," -O","")</f>
        <v/>
      </c>
      <c r="AZ138" s="12">
        <f>IF(AZ139&lt;&gt;""," -O","")</f>
        <v/>
      </c>
      <c r="BB138" s="12">
        <f>IF(BB139&lt;&gt;""," -O","")</f>
        <v/>
      </c>
      <c r="BD138" s="12">
        <f>IF(BD139&lt;&gt;""," -O","")</f>
        <v/>
      </c>
      <c r="BF138" s="12">
        <f>IF(BF139&lt;&gt;""," -O","")</f>
        <v/>
      </c>
      <c r="BH138" s="12">
        <f>IF(BH139&lt;&gt;""," -O","")</f>
        <v/>
      </c>
      <c r="BJ138" s="12">
        <f>IF(BJ139&lt;&gt;""," -O","")</f>
        <v/>
      </c>
    </row>
    <row r="139">
      <c r="M139" s="12" t="n">
        <v>1.68</v>
      </c>
      <c r="N139" s="12">
        <f>IFERROR(VLOOKUP(M139,'CRUCE OPORTUNIDADES'!$C$10:$D$109,2,FALSE),"")</f>
        <v/>
      </c>
      <c r="O139" s="12" t="n">
        <v>2.68000000000001</v>
      </c>
      <c r="P139" s="12">
        <f>IFERROR(VLOOKUP(O139,'CRUCE OPORTUNIDADES'!$C$10:$D$109,2,FALSE),"")</f>
        <v/>
      </c>
      <c r="Q139" s="12" t="n">
        <v>3.68000000000002</v>
      </c>
      <c r="R139" s="12">
        <f>IFERROR(VLOOKUP(Q139,'CRUCE OPORTUNIDADES'!$C$10:$D$109,2,FALSE),"")</f>
        <v/>
      </c>
      <c r="S139" s="12" t="n">
        <v>4.68000000000003</v>
      </c>
      <c r="T139" s="12">
        <f>IFERROR(VLOOKUP(S139,'CRUCE OPORTUNIDADES'!$C$10:$D$109,2,FALSE),"")</f>
        <v/>
      </c>
      <c r="U139" s="12" t="n">
        <v>5.68000000000004</v>
      </c>
      <c r="V139" s="12">
        <f>IFERROR(VLOOKUP(U139,'CRUCE OPORTUNIDADES'!$C$10:$D$109,2,FALSE),"")</f>
        <v/>
      </c>
      <c r="W139" s="12" t="n">
        <v>6.68000000000005</v>
      </c>
      <c r="X139" s="12">
        <f>IFERROR(VLOOKUP(W139,'CRUCE OPORTUNIDADES'!$C$10:$D$109,2,FALSE),"")</f>
        <v/>
      </c>
      <c r="Y139" s="12" t="n">
        <v>7.68000000000006</v>
      </c>
      <c r="Z139" s="12">
        <f>IFERROR(VLOOKUP(Y139,'CRUCE OPORTUNIDADES'!$C$10:$D$109,2,FALSE),"")</f>
        <v/>
      </c>
      <c r="AA139" s="12" t="n">
        <v>8.680000000000071</v>
      </c>
      <c r="AB139" s="12">
        <f>IFERROR(VLOOKUP(AA139,'CRUCE OPORTUNIDADES'!$C$10:$D$109,2,FALSE),"")</f>
        <v/>
      </c>
      <c r="AC139" s="12" t="n">
        <v>9.68000000000008</v>
      </c>
      <c r="AD139" s="12">
        <f>IFERROR(VLOOKUP(AC139,'CRUCE OPORTUNIDADES'!$C$10:$D$109,2,FALSE),"")</f>
        <v/>
      </c>
      <c r="AE139" s="12" t="n">
        <v>10.6800000000001</v>
      </c>
      <c r="AF139" s="12">
        <f>IFERROR(VLOOKUP(AE139,'CRUCE OPORTUNIDADES'!$C$10:$D$109,2,FALSE),"")</f>
        <v/>
      </c>
      <c r="AG139" s="12" t="n">
        <v>11.6800000000001</v>
      </c>
      <c r="AH139" s="12">
        <f>IFERROR(VLOOKUP(AG139,'CRUCE OPORTUNIDADES'!$C$10:$D$109,2,FALSE),"")</f>
        <v/>
      </c>
      <c r="AI139" s="12" t="n">
        <v>12.6800000000001</v>
      </c>
      <c r="AJ139" s="12">
        <f>IFERROR(VLOOKUP(AI139,'CRUCE OPORTUNIDADES'!$C$10:$D$109,2,FALSE),"")</f>
        <v/>
      </c>
      <c r="AK139" s="12" t="n">
        <v>13.6800000000001</v>
      </c>
      <c r="AL139" s="12">
        <f>IFERROR(VLOOKUP(AK139,'CRUCE OPORTUNIDADES'!$C$10:$D$109,2,FALSE),"")</f>
        <v/>
      </c>
      <c r="AM139" s="12" t="n">
        <v>14.6800000000001</v>
      </c>
      <c r="AN139" s="12">
        <f>IFERROR(VLOOKUP(AM139,'CRUCE OPORTUNIDADES'!$C$10:$D$109,2,FALSE),"")</f>
        <v/>
      </c>
      <c r="AO139" s="12" t="n">
        <v>15.6800000000001</v>
      </c>
      <c r="AP139" s="12">
        <f>IFERROR(VLOOKUP(AO139,'CRUCE OPORTUNIDADES'!$C$10:$D$109,2,FALSE),"")</f>
        <v/>
      </c>
      <c r="AQ139" s="12" t="n">
        <v>16.6800000000001</v>
      </c>
      <c r="AR139" s="12">
        <f>IFERROR(VLOOKUP(AQ139,'CRUCE OPORTUNIDADES'!$C$10:$D$109,2,FALSE),"")</f>
        <v/>
      </c>
      <c r="AS139" s="12" t="n">
        <v>17.6800000000002</v>
      </c>
      <c r="AT139" s="12">
        <f>IFERROR(VLOOKUP(AS139,'CRUCE OPORTUNIDADES'!$C$10:$D$109,2,FALSE),"")</f>
        <v/>
      </c>
      <c r="AU139" s="12" t="n">
        <v>18.6800000000002</v>
      </c>
      <c r="AV139" s="12">
        <f>IFERROR(VLOOKUP(AU139,'CRUCE OPORTUNIDADES'!$C$10:$D$109,2,FALSE),"")</f>
        <v/>
      </c>
      <c r="AW139" s="12" t="n">
        <v>19.6800000000002</v>
      </c>
      <c r="AX139" s="12">
        <f>IFERROR(VLOOKUP(AW139,'CRUCE OPORTUNIDADES'!$C$10:$D$109,2,FALSE),"")</f>
        <v/>
      </c>
      <c r="AY139" s="12" t="n">
        <v>20.6800000000002</v>
      </c>
      <c r="AZ139" s="12">
        <f>IFERROR(VLOOKUP(AY139,'CRUCE OPORTUNIDADES'!$C$10:$D$109,2,FALSE),"")</f>
        <v/>
      </c>
      <c r="BA139" s="12" t="n">
        <v>21.6800000000002</v>
      </c>
      <c r="BB139" s="12">
        <f>IFERROR(VLOOKUP(BA139,'CRUCE OPORTUNIDADES'!$C$10:$D$109,2,FALSE),"")</f>
        <v/>
      </c>
      <c r="BC139" s="12" t="n">
        <v>22.6800000000002</v>
      </c>
      <c r="BD139" s="12">
        <f>IFERROR(VLOOKUP(BC139,'CRUCE OPORTUNIDADES'!$C$10:$D$109,2,FALSE),"")</f>
        <v/>
      </c>
      <c r="BE139" s="12" t="n">
        <v>23.6800000000002</v>
      </c>
      <c r="BF139" s="12">
        <f>IFERROR(VLOOKUP(BE139,'CRUCE OPORTUNIDADES'!$C$10:$D$109,2,FALSE),"")</f>
        <v/>
      </c>
      <c r="BG139" s="12" t="n">
        <v>24.6800000000002</v>
      </c>
      <c r="BH139" s="12">
        <f>IFERROR(VLOOKUP(BG139,'CRUCE OPORTUNIDADES'!$C$10:$D$109,2,FALSE),"")</f>
        <v/>
      </c>
      <c r="BI139" s="12" t="n">
        <v>25.6800000000002</v>
      </c>
      <c r="BJ139" s="12">
        <f>IFERROR(VLOOKUP(BI139,'CRUCE OPORTUNIDADES'!$C$10:$D$109,2,FALSE),"")</f>
        <v/>
      </c>
    </row>
    <row r="140">
      <c r="N140" s="12">
        <f>IF(N141&lt;&gt;""," -O","")</f>
        <v/>
      </c>
      <c r="P140" s="12">
        <f>IF(P141&lt;&gt;""," -O","")</f>
        <v/>
      </c>
      <c r="R140" s="12">
        <f>IF(R141&lt;&gt;""," -O","")</f>
        <v/>
      </c>
      <c r="T140" s="12">
        <f>IF(T141&lt;&gt;""," -O","")</f>
        <v/>
      </c>
      <c r="V140" s="12">
        <f>IF(V141&lt;&gt;""," -O","")</f>
        <v/>
      </c>
      <c r="X140" s="12">
        <f>IF(X141&lt;&gt;""," -O","")</f>
        <v/>
      </c>
      <c r="Z140" s="12">
        <f>IF(Z141&lt;&gt;""," -O","")</f>
        <v/>
      </c>
      <c r="AB140" s="12">
        <f>IF(AB141&lt;&gt;""," -O","")</f>
        <v/>
      </c>
      <c r="AD140" s="12">
        <f>IF(AD141&lt;&gt;""," -O","")</f>
        <v/>
      </c>
      <c r="AF140" s="12">
        <f>IF(AF141&lt;&gt;""," -O","")</f>
        <v/>
      </c>
      <c r="AH140" s="12">
        <f>IF(AH141&lt;&gt;""," -O","")</f>
        <v/>
      </c>
      <c r="AJ140" s="12">
        <f>IF(AJ141&lt;&gt;""," -O","")</f>
        <v/>
      </c>
      <c r="AL140" s="12">
        <f>IF(AL141&lt;&gt;""," -O","")</f>
        <v/>
      </c>
      <c r="AN140" s="12">
        <f>IF(AN141&lt;&gt;""," -O","")</f>
        <v/>
      </c>
      <c r="AP140" s="12">
        <f>IF(AP141&lt;&gt;""," -O","")</f>
        <v/>
      </c>
      <c r="AR140" s="12">
        <f>IF(AR141&lt;&gt;""," -O","")</f>
        <v/>
      </c>
      <c r="AT140" s="12">
        <f>IF(AT141&lt;&gt;""," -O","")</f>
        <v/>
      </c>
      <c r="AV140" s="12">
        <f>IF(AV141&lt;&gt;""," -O","")</f>
        <v/>
      </c>
      <c r="AX140" s="12">
        <f>IF(AX141&lt;&gt;""," -O","")</f>
        <v/>
      </c>
      <c r="AZ140" s="12">
        <f>IF(AZ141&lt;&gt;""," -O","")</f>
        <v/>
      </c>
      <c r="BB140" s="12">
        <f>IF(BB141&lt;&gt;""," -O","")</f>
        <v/>
      </c>
      <c r="BD140" s="12">
        <f>IF(BD141&lt;&gt;""," -O","")</f>
        <v/>
      </c>
      <c r="BF140" s="12">
        <f>IF(BF141&lt;&gt;""," -O","")</f>
        <v/>
      </c>
      <c r="BH140" s="12">
        <f>IF(BH141&lt;&gt;""," -O","")</f>
        <v/>
      </c>
      <c r="BJ140" s="12">
        <f>IF(BJ141&lt;&gt;""," -O","")</f>
        <v/>
      </c>
    </row>
    <row r="141">
      <c r="M141" s="12" t="n">
        <v>1.69</v>
      </c>
      <c r="N141" s="12">
        <f>IFERROR(VLOOKUP(M141,'CRUCE OPORTUNIDADES'!$C$10:$D$109,2,FALSE),"")</f>
        <v/>
      </c>
      <c r="O141" s="12" t="n">
        <v>2.69000000000001</v>
      </c>
      <c r="P141" s="12">
        <f>IFERROR(VLOOKUP(O141,'CRUCE OPORTUNIDADES'!$C$10:$D$109,2,FALSE),"")</f>
        <v/>
      </c>
      <c r="Q141" s="12" t="n">
        <v>3.69000000000002</v>
      </c>
      <c r="R141" s="12">
        <f>IFERROR(VLOOKUP(Q141,'CRUCE OPORTUNIDADES'!$C$10:$D$109,2,FALSE),"")</f>
        <v/>
      </c>
      <c r="S141" s="12" t="n">
        <v>4.69000000000003</v>
      </c>
      <c r="T141" s="12">
        <f>IFERROR(VLOOKUP(S141,'CRUCE OPORTUNIDADES'!$C$10:$D$109,2,FALSE),"")</f>
        <v/>
      </c>
      <c r="U141" s="12" t="n">
        <v>5.69000000000004</v>
      </c>
      <c r="V141" s="12">
        <f>IFERROR(VLOOKUP(U141,'CRUCE OPORTUNIDADES'!$C$10:$D$109,2,FALSE),"")</f>
        <v/>
      </c>
      <c r="W141" s="12" t="n">
        <v>6.69000000000005</v>
      </c>
      <c r="X141" s="12">
        <f>IFERROR(VLOOKUP(W141,'CRUCE OPORTUNIDADES'!$C$10:$D$109,2,FALSE),"")</f>
        <v/>
      </c>
      <c r="Y141" s="12" t="n">
        <v>7.69000000000006</v>
      </c>
      <c r="Z141" s="12">
        <f>IFERROR(VLOOKUP(Y141,'CRUCE OPORTUNIDADES'!$C$10:$D$109,2,FALSE),"")</f>
        <v/>
      </c>
      <c r="AA141" s="12" t="n">
        <v>8.690000000000071</v>
      </c>
      <c r="AB141" s="12">
        <f>IFERROR(VLOOKUP(AA141,'CRUCE OPORTUNIDADES'!$C$10:$D$109,2,FALSE),"")</f>
        <v/>
      </c>
      <c r="AC141" s="12" t="n">
        <v>9.690000000000079</v>
      </c>
      <c r="AD141" s="12">
        <f>IFERROR(VLOOKUP(AC141,'CRUCE OPORTUNIDADES'!$C$10:$D$109,2,FALSE),"")</f>
        <v/>
      </c>
      <c r="AE141" s="12" t="n">
        <v>10.6900000000001</v>
      </c>
      <c r="AF141" s="12">
        <f>IFERROR(VLOOKUP(AE141,'CRUCE OPORTUNIDADES'!$C$10:$D$109,2,FALSE),"")</f>
        <v/>
      </c>
      <c r="AG141" s="12" t="n">
        <v>11.6900000000001</v>
      </c>
      <c r="AH141" s="12">
        <f>IFERROR(VLOOKUP(AG141,'CRUCE OPORTUNIDADES'!$C$10:$D$109,2,FALSE),"")</f>
        <v/>
      </c>
      <c r="AI141" s="12" t="n">
        <v>12.6900000000001</v>
      </c>
      <c r="AJ141" s="12">
        <f>IFERROR(VLOOKUP(AI141,'CRUCE OPORTUNIDADES'!$C$10:$D$109,2,FALSE),"")</f>
        <v/>
      </c>
      <c r="AK141" s="12" t="n">
        <v>13.6900000000001</v>
      </c>
      <c r="AL141" s="12">
        <f>IFERROR(VLOOKUP(AK141,'CRUCE OPORTUNIDADES'!$C$10:$D$109,2,FALSE),"")</f>
        <v/>
      </c>
      <c r="AM141" s="12" t="n">
        <v>14.6900000000001</v>
      </c>
      <c r="AN141" s="12">
        <f>IFERROR(VLOOKUP(AM141,'CRUCE OPORTUNIDADES'!$C$10:$D$109,2,FALSE),"")</f>
        <v/>
      </c>
      <c r="AO141" s="12" t="n">
        <v>15.6900000000001</v>
      </c>
      <c r="AP141" s="12">
        <f>IFERROR(VLOOKUP(AO141,'CRUCE OPORTUNIDADES'!$C$10:$D$109,2,FALSE),"")</f>
        <v/>
      </c>
      <c r="AQ141" s="12" t="n">
        <v>16.6900000000002</v>
      </c>
      <c r="AR141" s="12">
        <f>IFERROR(VLOOKUP(AQ141,'CRUCE OPORTUNIDADES'!$C$10:$D$109,2,FALSE),"")</f>
        <v/>
      </c>
      <c r="AS141" s="12" t="n">
        <v>17.6900000000002</v>
      </c>
      <c r="AT141" s="12">
        <f>IFERROR(VLOOKUP(AS141,'CRUCE OPORTUNIDADES'!$C$10:$D$109,2,FALSE),"")</f>
        <v/>
      </c>
      <c r="AU141" s="12" t="n">
        <v>18.6900000000002</v>
      </c>
      <c r="AV141" s="12">
        <f>IFERROR(VLOOKUP(AU141,'CRUCE OPORTUNIDADES'!$C$10:$D$109,2,FALSE),"")</f>
        <v/>
      </c>
      <c r="AW141" s="12" t="n">
        <v>19.6900000000002</v>
      </c>
      <c r="AX141" s="12">
        <f>IFERROR(VLOOKUP(AW141,'CRUCE OPORTUNIDADES'!$C$10:$D$109,2,FALSE),"")</f>
        <v/>
      </c>
      <c r="AY141" s="12" t="n">
        <v>20.6900000000002</v>
      </c>
      <c r="AZ141" s="12">
        <f>IFERROR(VLOOKUP(AY141,'CRUCE OPORTUNIDADES'!$C$10:$D$109,2,FALSE),"")</f>
        <v/>
      </c>
      <c r="BA141" s="12" t="n">
        <v>21.6900000000002</v>
      </c>
      <c r="BB141" s="12">
        <f>IFERROR(VLOOKUP(BA141,'CRUCE OPORTUNIDADES'!$C$10:$D$109,2,FALSE),"")</f>
        <v/>
      </c>
      <c r="BC141" s="12" t="n">
        <v>22.6900000000002</v>
      </c>
      <c r="BD141" s="12">
        <f>IFERROR(VLOOKUP(BC141,'CRUCE OPORTUNIDADES'!$C$10:$D$109,2,FALSE),"")</f>
        <v/>
      </c>
      <c r="BE141" s="12" t="n">
        <v>23.6900000000002</v>
      </c>
      <c r="BF141" s="12">
        <f>IFERROR(VLOOKUP(BE141,'CRUCE OPORTUNIDADES'!$C$10:$D$109,2,FALSE),"")</f>
        <v/>
      </c>
      <c r="BG141" s="12" t="n">
        <v>24.6900000000002</v>
      </c>
      <c r="BH141" s="12">
        <f>IFERROR(VLOOKUP(BG141,'CRUCE OPORTUNIDADES'!$C$10:$D$109,2,FALSE),"")</f>
        <v/>
      </c>
      <c r="BI141" s="12" t="n">
        <v>25.6900000000002</v>
      </c>
      <c r="BJ141" s="12">
        <f>IFERROR(VLOOKUP(BI141,'CRUCE OPORTUNIDADES'!$C$10:$D$109,2,FALSE),"")</f>
        <v/>
      </c>
    </row>
    <row r="142">
      <c r="N142" s="12">
        <f>IF(N143&lt;&gt;""," -O","")</f>
        <v/>
      </c>
      <c r="P142" s="12">
        <f>IF(P143&lt;&gt;""," -O","")</f>
        <v/>
      </c>
      <c r="R142" s="12">
        <f>IF(R143&lt;&gt;""," -O","")</f>
        <v/>
      </c>
      <c r="T142" s="12">
        <f>IF(T143&lt;&gt;""," -O","")</f>
        <v/>
      </c>
      <c r="V142" s="12">
        <f>IF(V143&lt;&gt;""," -O","")</f>
        <v/>
      </c>
      <c r="X142" s="12">
        <f>IF(X143&lt;&gt;""," -O","")</f>
        <v/>
      </c>
      <c r="Z142" s="12">
        <f>IF(Z143&lt;&gt;""," -O","")</f>
        <v/>
      </c>
      <c r="AB142" s="12">
        <f>IF(AB143&lt;&gt;""," -O","")</f>
        <v/>
      </c>
      <c r="AD142" s="12">
        <f>IF(AD143&lt;&gt;""," -O","")</f>
        <v/>
      </c>
      <c r="AF142" s="12">
        <f>IF(AF143&lt;&gt;""," -O","")</f>
        <v/>
      </c>
      <c r="AH142" s="12">
        <f>IF(AH143&lt;&gt;""," -O","")</f>
        <v/>
      </c>
      <c r="AJ142" s="12">
        <f>IF(AJ143&lt;&gt;""," -O","")</f>
        <v/>
      </c>
      <c r="AL142" s="12">
        <f>IF(AL143&lt;&gt;""," -O","")</f>
        <v/>
      </c>
      <c r="AN142" s="12">
        <f>IF(AN143&lt;&gt;""," -O","")</f>
        <v/>
      </c>
      <c r="AP142" s="12">
        <f>IF(AP143&lt;&gt;""," -O","")</f>
        <v/>
      </c>
      <c r="AR142" s="12">
        <f>IF(AR143&lt;&gt;""," -O","")</f>
        <v/>
      </c>
      <c r="AT142" s="12">
        <f>IF(AT143&lt;&gt;""," -O","")</f>
        <v/>
      </c>
      <c r="AV142" s="12">
        <f>IF(AV143&lt;&gt;""," -O","")</f>
        <v/>
      </c>
      <c r="AX142" s="12">
        <f>IF(AX143&lt;&gt;""," -O","")</f>
        <v/>
      </c>
      <c r="AZ142" s="12">
        <f>IF(AZ143&lt;&gt;""," -O","")</f>
        <v/>
      </c>
      <c r="BB142" s="12">
        <f>IF(BB143&lt;&gt;""," -O","")</f>
        <v/>
      </c>
      <c r="BD142" s="12">
        <f>IF(BD143&lt;&gt;""," -O","")</f>
        <v/>
      </c>
      <c r="BF142" s="12">
        <f>IF(BF143&lt;&gt;""," -O","")</f>
        <v/>
      </c>
      <c r="BH142" s="12">
        <f>IF(BH143&lt;&gt;""," -O","")</f>
        <v/>
      </c>
      <c r="BJ142" s="12">
        <f>IF(BJ143&lt;&gt;""," -O","")</f>
        <v/>
      </c>
    </row>
    <row r="143">
      <c r="M143" s="12" t="n">
        <v>1.7</v>
      </c>
      <c r="N143" s="12">
        <f>IFERROR(VLOOKUP(M143,'CRUCE OPORTUNIDADES'!$C$10:$D$109,2,FALSE),"")</f>
        <v/>
      </c>
      <c r="O143" s="12" t="n">
        <v>2.70000000000001</v>
      </c>
      <c r="P143" s="12">
        <f>IFERROR(VLOOKUP(O143,'CRUCE OPORTUNIDADES'!$C$10:$D$109,2,FALSE),"")</f>
        <v/>
      </c>
      <c r="Q143" s="12" t="n">
        <v>3.70000000000002</v>
      </c>
      <c r="R143" s="12">
        <f>IFERROR(VLOOKUP(Q143,'CRUCE OPORTUNIDADES'!$C$10:$D$109,2,FALSE),"")</f>
        <v/>
      </c>
      <c r="S143" s="12" t="n">
        <v>4.70000000000003</v>
      </c>
      <c r="T143" s="12">
        <f>IFERROR(VLOOKUP(S143,'CRUCE OPORTUNIDADES'!$C$10:$D$109,2,FALSE),"")</f>
        <v/>
      </c>
      <c r="U143" s="12" t="n">
        <v>5.70000000000004</v>
      </c>
      <c r="V143" s="12">
        <f>IFERROR(VLOOKUP(U143,'CRUCE OPORTUNIDADES'!$C$10:$D$109,2,FALSE),"")</f>
        <v/>
      </c>
      <c r="W143" s="12" t="n">
        <v>6.70000000000005</v>
      </c>
      <c r="X143" s="12">
        <f>IFERROR(VLOOKUP(W143,'CRUCE OPORTUNIDADES'!$C$10:$D$109,2,FALSE),"")</f>
        <v/>
      </c>
      <c r="Y143" s="12" t="n">
        <v>7.70000000000006</v>
      </c>
      <c r="Z143" s="12">
        <f>IFERROR(VLOOKUP(Y143,'CRUCE OPORTUNIDADES'!$C$10:$D$109,2,FALSE),"")</f>
        <v/>
      </c>
      <c r="AA143" s="12" t="n">
        <v>8.70000000000007</v>
      </c>
      <c r="AB143" s="12">
        <f>IFERROR(VLOOKUP(AA143,'CRUCE OPORTUNIDADES'!$C$10:$D$109,2,FALSE),"")</f>
        <v/>
      </c>
      <c r="AC143" s="12" t="n">
        <v>9.700000000000079</v>
      </c>
      <c r="AD143" s="12">
        <f>IFERROR(VLOOKUP(AC143,'CRUCE OPORTUNIDADES'!$C$10:$D$109,2,FALSE),"")</f>
        <v/>
      </c>
      <c r="AE143" s="12" t="n">
        <v>10.7000000000001</v>
      </c>
      <c r="AF143" s="12">
        <f>IFERROR(VLOOKUP(AE143,'CRUCE OPORTUNIDADES'!$C$10:$D$109,2,FALSE),"")</f>
        <v/>
      </c>
      <c r="AG143" s="12" t="n">
        <v>11.7000000000001</v>
      </c>
      <c r="AH143" s="12">
        <f>IFERROR(VLOOKUP(AG143,'CRUCE OPORTUNIDADES'!$C$10:$D$109,2,FALSE),"")</f>
        <v/>
      </c>
      <c r="AI143" s="12" t="n">
        <v>12.7000000000001</v>
      </c>
      <c r="AJ143" s="12">
        <f>IFERROR(VLOOKUP(AI143,'CRUCE OPORTUNIDADES'!$C$10:$D$109,2,FALSE),"")</f>
        <v/>
      </c>
      <c r="AK143" s="12" t="n">
        <v>13.7000000000001</v>
      </c>
      <c r="AL143" s="12">
        <f>IFERROR(VLOOKUP(AK143,'CRUCE OPORTUNIDADES'!$C$10:$D$109,2,FALSE),"")</f>
        <v/>
      </c>
      <c r="AM143" s="12" t="n">
        <v>14.7000000000001</v>
      </c>
      <c r="AN143" s="12">
        <f>IFERROR(VLOOKUP(AM143,'CRUCE OPORTUNIDADES'!$C$10:$D$109,2,FALSE),"")</f>
        <v/>
      </c>
      <c r="AO143" s="12" t="n">
        <v>15.7000000000001</v>
      </c>
      <c r="AP143" s="12">
        <f>IFERROR(VLOOKUP(AO143,'CRUCE OPORTUNIDADES'!$C$10:$D$109,2,FALSE),"")</f>
        <v/>
      </c>
      <c r="AQ143" s="12" t="n">
        <v>16.7000000000001</v>
      </c>
      <c r="AR143" s="12">
        <f>IFERROR(VLOOKUP(AQ143,'CRUCE OPORTUNIDADES'!$C$10:$D$109,2,FALSE),"")</f>
        <v/>
      </c>
      <c r="AS143" s="12" t="n">
        <v>17.7000000000002</v>
      </c>
      <c r="AT143" s="12">
        <f>IFERROR(VLOOKUP(AS143,'CRUCE OPORTUNIDADES'!$C$10:$D$109,2,FALSE),"")</f>
        <v/>
      </c>
      <c r="AU143" s="12" t="n">
        <v>18.7000000000002</v>
      </c>
      <c r="AV143" s="12">
        <f>IFERROR(VLOOKUP(AU143,'CRUCE OPORTUNIDADES'!$C$10:$D$109,2,FALSE),"")</f>
        <v/>
      </c>
      <c r="AW143" s="12" t="n">
        <v>19.7000000000002</v>
      </c>
      <c r="AX143" s="12">
        <f>IFERROR(VLOOKUP(AW143,'CRUCE OPORTUNIDADES'!$C$10:$D$109,2,FALSE),"")</f>
        <v/>
      </c>
      <c r="AY143" s="12" t="n">
        <v>20.7000000000002</v>
      </c>
      <c r="AZ143" s="12">
        <f>IFERROR(VLOOKUP(AY143,'CRUCE OPORTUNIDADES'!$C$10:$D$109,2,FALSE),"")</f>
        <v/>
      </c>
      <c r="BA143" s="12" t="n">
        <v>21.7000000000002</v>
      </c>
      <c r="BB143" s="12">
        <f>IFERROR(VLOOKUP(BA143,'CRUCE OPORTUNIDADES'!$C$10:$D$109,2,FALSE),"")</f>
        <v/>
      </c>
      <c r="BC143" s="12" t="n">
        <v>22.7000000000002</v>
      </c>
      <c r="BD143" s="12">
        <f>IFERROR(VLOOKUP(BC143,'CRUCE OPORTUNIDADES'!$C$10:$D$109,2,FALSE),"")</f>
        <v/>
      </c>
      <c r="BE143" s="12" t="n">
        <v>23.7000000000002</v>
      </c>
      <c r="BF143" s="12">
        <f>IFERROR(VLOOKUP(BE143,'CRUCE OPORTUNIDADES'!$C$10:$D$109,2,FALSE),"")</f>
        <v/>
      </c>
      <c r="BG143" s="12" t="n">
        <v>24.7000000000002</v>
      </c>
      <c r="BH143" s="12">
        <f>IFERROR(VLOOKUP(BG143,'CRUCE OPORTUNIDADES'!$C$10:$D$109,2,FALSE),"")</f>
        <v/>
      </c>
      <c r="BI143" s="12" t="n">
        <v>25.7000000000002</v>
      </c>
      <c r="BJ143" s="12">
        <f>IFERROR(VLOOKUP(BI143,'CRUCE OPORTUNIDADES'!$C$10:$D$109,2,FALSE),"")</f>
        <v/>
      </c>
    </row>
    <row r="144">
      <c r="N144" s="12">
        <f>IF(N145&lt;&gt;""," -O","")</f>
        <v/>
      </c>
      <c r="P144" s="12">
        <f>IF(P145&lt;&gt;""," -O","")</f>
        <v/>
      </c>
      <c r="R144" s="12">
        <f>IF(R145&lt;&gt;""," -O","")</f>
        <v/>
      </c>
      <c r="T144" s="12">
        <f>IF(T145&lt;&gt;""," -O","")</f>
        <v/>
      </c>
      <c r="V144" s="12">
        <f>IF(V145&lt;&gt;""," -O","")</f>
        <v/>
      </c>
      <c r="X144" s="12">
        <f>IF(X145&lt;&gt;""," -O","")</f>
        <v/>
      </c>
      <c r="Z144" s="12">
        <f>IF(Z145&lt;&gt;""," -O","")</f>
        <v/>
      </c>
      <c r="AB144" s="12">
        <f>IF(AB145&lt;&gt;""," -O","")</f>
        <v/>
      </c>
      <c r="AD144" s="12">
        <f>IF(AD145&lt;&gt;""," -O","")</f>
        <v/>
      </c>
      <c r="AF144" s="12">
        <f>IF(AF145&lt;&gt;""," -O","")</f>
        <v/>
      </c>
      <c r="AH144" s="12">
        <f>IF(AH145&lt;&gt;""," -O","")</f>
        <v/>
      </c>
      <c r="AJ144" s="12">
        <f>IF(AJ145&lt;&gt;""," -O","")</f>
        <v/>
      </c>
      <c r="AL144" s="12">
        <f>IF(AL145&lt;&gt;""," -O","")</f>
        <v/>
      </c>
      <c r="AN144" s="12">
        <f>IF(AN145&lt;&gt;""," -O","")</f>
        <v/>
      </c>
      <c r="AP144" s="12">
        <f>IF(AP145&lt;&gt;""," -O","")</f>
        <v/>
      </c>
      <c r="AR144" s="12">
        <f>IF(AR145&lt;&gt;""," -O","")</f>
        <v/>
      </c>
      <c r="AT144" s="12">
        <f>IF(AT145&lt;&gt;""," -O","")</f>
        <v/>
      </c>
      <c r="AV144" s="12">
        <f>IF(AV145&lt;&gt;""," -O","")</f>
        <v/>
      </c>
      <c r="AX144" s="12">
        <f>IF(AX145&lt;&gt;""," -O","")</f>
        <v/>
      </c>
      <c r="AZ144" s="12">
        <f>IF(AZ145&lt;&gt;""," -O","")</f>
        <v/>
      </c>
      <c r="BB144" s="12">
        <f>IF(BB145&lt;&gt;""," -O","")</f>
        <v/>
      </c>
      <c r="BD144" s="12">
        <f>IF(BD145&lt;&gt;""," -O","")</f>
        <v/>
      </c>
      <c r="BF144" s="12">
        <f>IF(BF145&lt;&gt;""," -O","")</f>
        <v/>
      </c>
      <c r="BH144" s="12">
        <f>IF(BH145&lt;&gt;""," -O","")</f>
        <v/>
      </c>
      <c r="BJ144" s="12">
        <f>IF(BJ145&lt;&gt;""," -O","")</f>
        <v/>
      </c>
    </row>
    <row r="145">
      <c r="M145" s="12" t="n">
        <v>1.71</v>
      </c>
      <c r="N145" s="12">
        <f>IFERROR(VLOOKUP(M145,'CRUCE OPORTUNIDADES'!$C$10:$D$109,2,FALSE),"")</f>
        <v/>
      </c>
      <c r="O145" s="12" t="n">
        <v>2.71000000000002</v>
      </c>
      <c r="P145" s="12">
        <f>IFERROR(VLOOKUP(O145,'CRUCE OPORTUNIDADES'!$C$10:$D$109,2,FALSE),"")</f>
        <v/>
      </c>
      <c r="Q145" s="12" t="n">
        <v>3.71000000000004</v>
      </c>
      <c r="R145" s="12">
        <f>IFERROR(VLOOKUP(Q145,'CRUCE OPORTUNIDADES'!$C$10:$D$109,2,FALSE),"")</f>
        <v/>
      </c>
      <c r="S145" s="12" t="n">
        <v>4.71000000000006</v>
      </c>
      <c r="T145" s="12">
        <f>IFERROR(VLOOKUP(S145,'CRUCE OPORTUNIDADES'!$C$10:$D$109,2,FALSE),"")</f>
        <v/>
      </c>
      <c r="U145" s="12" t="n">
        <v>5.71000000000008</v>
      </c>
      <c r="V145" s="12">
        <f>IFERROR(VLOOKUP(U145,'CRUCE OPORTUNIDADES'!$C$10:$D$109,2,FALSE),"")</f>
        <v/>
      </c>
      <c r="W145" s="12" t="n">
        <v>6.7100000000001</v>
      </c>
      <c r="X145" s="12">
        <f>IFERROR(VLOOKUP(W145,'CRUCE OPORTUNIDADES'!$C$10:$D$109,2,FALSE),"")</f>
        <v/>
      </c>
      <c r="Y145" s="12" t="n">
        <v>7.71000000000012</v>
      </c>
      <c r="Z145" s="12">
        <f>IFERROR(VLOOKUP(Y145,'CRUCE OPORTUNIDADES'!$C$10:$D$109,2,FALSE),"")</f>
        <v/>
      </c>
      <c r="AA145" s="12" t="n">
        <v>8.710000000000139</v>
      </c>
      <c r="AB145" s="12">
        <f>IFERROR(VLOOKUP(AA145,'CRUCE OPORTUNIDADES'!$C$10:$D$109,2,FALSE),"")</f>
        <v/>
      </c>
      <c r="AC145" s="12" t="n">
        <v>9.710000000000161</v>
      </c>
      <c r="AD145" s="12">
        <f>IFERROR(VLOOKUP(AC145,'CRUCE OPORTUNIDADES'!$C$10:$D$109,2,FALSE),"")</f>
        <v/>
      </c>
      <c r="AE145" s="12" t="n">
        <v>10.7100000000002</v>
      </c>
      <c r="AF145" s="12">
        <f>IFERROR(VLOOKUP(AE145,'CRUCE OPORTUNIDADES'!$C$10:$D$109,2,FALSE),"")</f>
        <v/>
      </c>
      <c r="AG145" s="12" t="n">
        <v>11.7100000000002</v>
      </c>
      <c r="AH145" s="12">
        <f>IFERROR(VLOOKUP(AG145,'CRUCE OPORTUNIDADES'!$C$10:$D$109,2,FALSE),"")</f>
        <v/>
      </c>
      <c r="AI145" s="12" t="n">
        <v>12.7100000000002</v>
      </c>
      <c r="AJ145" s="12">
        <f>IFERROR(VLOOKUP(AI145,'CRUCE OPORTUNIDADES'!$C$10:$D$109,2,FALSE),"")</f>
        <v/>
      </c>
      <c r="AK145" s="12" t="n">
        <v>13.7100000000002</v>
      </c>
      <c r="AL145" s="12">
        <f>IFERROR(VLOOKUP(AK145,'CRUCE OPORTUNIDADES'!$C$10:$D$109,2,FALSE),"")</f>
        <v/>
      </c>
      <c r="AM145" s="12" t="n">
        <v>14.7100000000003</v>
      </c>
      <c r="AN145" s="12">
        <f>IFERROR(VLOOKUP(AM145,'CRUCE OPORTUNIDADES'!$C$10:$D$109,2,FALSE),"")</f>
        <v/>
      </c>
      <c r="AO145" s="12" t="n">
        <v>15.7100000000003</v>
      </c>
      <c r="AP145" s="12">
        <f>IFERROR(VLOOKUP(AO145,'CRUCE OPORTUNIDADES'!$C$10:$D$109,2,FALSE),"")</f>
        <v/>
      </c>
      <c r="AQ145" s="12" t="n">
        <v>16.7100000000003</v>
      </c>
      <c r="AR145" s="12">
        <f>IFERROR(VLOOKUP(AQ145,'CRUCE OPORTUNIDADES'!$C$10:$D$109,2,FALSE),"")</f>
        <v/>
      </c>
      <c r="AS145" s="12" t="n">
        <v>17.7100000000003</v>
      </c>
      <c r="AT145" s="12">
        <f>IFERROR(VLOOKUP(AS145,'CRUCE OPORTUNIDADES'!$C$10:$D$109,2,FALSE),"")</f>
        <v/>
      </c>
      <c r="AU145" s="12" t="n">
        <v>18.7100000000003</v>
      </c>
      <c r="AV145" s="12">
        <f>IFERROR(VLOOKUP(AU145,'CRUCE OPORTUNIDADES'!$C$10:$D$109,2,FALSE),"")</f>
        <v/>
      </c>
      <c r="AW145" s="12" t="n">
        <v>19.7100000000004</v>
      </c>
      <c r="AX145" s="12">
        <f>IFERROR(VLOOKUP(AW145,'CRUCE OPORTUNIDADES'!$C$10:$D$109,2,FALSE),"")</f>
        <v/>
      </c>
      <c r="AY145" s="12" t="n">
        <v>20.7100000000004</v>
      </c>
      <c r="AZ145" s="12">
        <f>IFERROR(VLOOKUP(AY145,'CRUCE OPORTUNIDADES'!$C$10:$D$109,2,FALSE),"")</f>
        <v/>
      </c>
      <c r="BA145" s="12" t="n">
        <v>21.7100000000004</v>
      </c>
      <c r="BB145" s="12">
        <f>IFERROR(VLOOKUP(BA145,'CRUCE OPORTUNIDADES'!$C$10:$D$109,2,FALSE),"")</f>
        <v/>
      </c>
      <c r="BC145" s="12" t="n">
        <v>22.7100000000004</v>
      </c>
      <c r="BD145" s="12">
        <f>IFERROR(VLOOKUP(BC145,'CRUCE OPORTUNIDADES'!$C$10:$D$109,2,FALSE),"")</f>
        <v/>
      </c>
      <c r="BE145" s="12" t="n">
        <v>23.7100000000004</v>
      </c>
      <c r="BF145" s="12">
        <f>IFERROR(VLOOKUP(BE145,'CRUCE OPORTUNIDADES'!$C$10:$D$109,2,FALSE),"")</f>
        <v/>
      </c>
      <c r="BG145" s="12" t="n">
        <v>24.7100000000005</v>
      </c>
      <c r="BH145" s="12">
        <f>IFERROR(VLOOKUP(BG145,'CRUCE OPORTUNIDADES'!$C$10:$D$109,2,FALSE),"")</f>
        <v/>
      </c>
      <c r="BI145" s="12" t="n">
        <v>25.7100000000005</v>
      </c>
      <c r="BJ145" s="12">
        <f>IFERROR(VLOOKUP(BI145,'CRUCE OPORTUNIDADES'!$C$10:$D$109,2,FALSE),"")</f>
        <v/>
      </c>
    </row>
    <row r="146">
      <c r="N146" s="12">
        <f>IF(N147&lt;&gt;""," -O","")</f>
        <v/>
      </c>
      <c r="P146" s="12">
        <f>IF(P147&lt;&gt;""," -O","")</f>
        <v/>
      </c>
      <c r="R146" s="12">
        <f>IF(R147&lt;&gt;""," -O","")</f>
        <v/>
      </c>
      <c r="T146" s="12">
        <f>IF(T147&lt;&gt;""," -O","")</f>
        <v/>
      </c>
      <c r="V146" s="12">
        <f>IF(V147&lt;&gt;""," -O","")</f>
        <v/>
      </c>
      <c r="X146" s="12">
        <f>IF(X147&lt;&gt;""," -O","")</f>
        <v/>
      </c>
      <c r="Z146" s="12">
        <f>IF(Z147&lt;&gt;""," -O","")</f>
        <v/>
      </c>
      <c r="AB146" s="12">
        <f>IF(AB147&lt;&gt;""," -O","")</f>
        <v/>
      </c>
      <c r="AD146" s="12">
        <f>IF(AD147&lt;&gt;""," -O","")</f>
        <v/>
      </c>
      <c r="AF146" s="12">
        <f>IF(AF147&lt;&gt;""," -O","")</f>
        <v/>
      </c>
      <c r="AH146" s="12">
        <f>IF(AH147&lt;&gt;""," -O","")</f>
        <v/>
      </c>
      <c r="AJ146" s="12">
        <f>IF(AJ147&lt;&gt;""," -O","")</f>
        <v/>
      </c>
      <c r="AL146" s="12">
        <f>IF(AL147&lt;&gt;""," -O","")</f>
        <v/>
      </c>
      <c r="AN146" s="12">
        <f>IF(AN147&lt;&gt;""," -O","")</f>
        <v/>
      </c>
      <c r="AP146" s="12">
        <f>IF(AP147&lt;&gt;""," -O","")</f>
        <v/>
      </c>
      <c r="AR146" s="12">
        <f>IF(AR147&lt;&gt;""," -O","")</f>
        <v/>
      </c>
      <c r="AT146" s="12">
        <f>IF(AT147&lt;&gt;""," -O","")</f>
        <v/>
      </c>
      <c r="AV146" s="12">
        <f>IF(AV147&lt;&gt;""," -O","")</f>
        <v/>
      </c>
      <c r="AX146" s="12">
        <f>IF(AX147&lt;&gt;""," -O","")</f>
        <v/>
      </c>
      <c r="AZ146" s="12">
        <f>IF(AZ147&lt;&gt;""," -O","")</f>
        <v/>
      </c>
      <c r="BB146" s="12">
        <f>IF(BB147&lt;&gt;""," -O","")</f>
        <v/>
      </c>
      <c r="BD146" s="12">
        <f>IF(BD147&lt;&gt;""," -O","")</f>
        <v/>
      </c>
      <c r="BF146" s="12">
        <f>IF(BF147&lt;&gt;""," -O","")</f>
        <v/>
      </c>
      <c r="BH146" s="12">
        <f>IF(BH147&lt;&gt;""," -O","")</f>
        <v/>
      </c>
      <c r="BJ146" s="12">
        <f>IF(BJ147&lt;&gt;""," -O","")</f>
        <v/>
      </c>
    </row>
    <row r="147">
      <c r="M147" s="12" t="n">
        <v>1.72</v>
      </c>
      <c r="N147" s="12">
        <f>IFERROR(VLOOKUP(M147,'CRUCE OPORTUNIDADES'!$C$10:$D$109,2,FALSE),"")</f>
        <v/>
      </c>
      <c r="O147" s="12" t="n">
        <v>2.72000000000002</v>
      </c>
      <c r="P147" s="12">
        <f>IFERROR(VLOOKUP(O147,'CRUCE OPORTUNIDADES'!$C$10:$D$109,2,FALSE),"")</f>
        <v/>
      </c>
      <c r="Q147" s="12" t="n">
        <v>3.72000000000004</v>
      </c>
      <c r="R147" s="12">
        <f>IFERROR(VLOOKUP(Q147,'CRUCE OPORTUNIDADES'!$C$10:$D$109,2,FALSE),"")</f>
        <v/>
      </c>
      <c r="S147" s="12" t="n">
        <v>4.72000000000006</v>
      </c>
      <c r="T147" s="12">
        <f>IFERROR(VLOOKUP(S147,'CRUCE OPORTUNIDADES'!$C$10:$D$109,2,FALSE),"")</f>
        <v/>
      </c>
      <c r="U147" s="12" t="n">
        <v>5.72000000000008</v>
      </c>
      <c r="V147" s="12">
        <f>IFERROR(VLOOKUP(U147,'CRUCE OPORTUNIDADES'!$C$10:$D$109,2,FALSE),"")</f>
        <v/>
      </c>
      <c r="W147" s="12" t="n">
        <v>6.7200000000001</v>
      </c>
      <c r="X147" s="12">
        <f>IFERROR(VLOOKUP(W147,'CRUCE OPORTUNIDADES'!$C$10:$D$109,2,FALSE),"")</f>
        <v/>
      </c>
      <c r="Y147" s="12" t="n">
        <v>7.72000000000012</v>
      </c>
      <c r="Z147" s="12">
        <f>IFERROR(VLOOKUP(Y147,'CRUCE OPORTUNIDADES'!$C$10:$D$109,2,FALSE),"")</f>
        <v/>
      </c>
      <c r="AA147" s="12" t="n">
        <v>8.720000000000139</v>
      </c>
      <c r="AB147" s="12">
        <f>IFERROR(VLOOKUP(AA147,'CRUCE OPORTUNIDADES'!$C$10:$D$109,2,FALSE),"")</f>
        <v/>
      </c>
      <c r="AC147" s="12" t="n">
        <v>9.720000000000161</v>
      </c>
      <c r="AD147" s="12">
        <f>IFERROR(VLOOKUP(AC147,'CRUCE OPORTUNIDADES'!$C$10:$D$109,2,FALSE),"")</f>
        <v/>
      </c>
      <c r="AE147" s="12" t="n">
        <v>10.7200000000002</v>
      </c>
      <c r="AF147" s="12">
        <f>IFERROR(VLOOKUP(AE147,'CRUCE OPORTUNIDADES'!$C$10:$D$109,2,FALSE),"")</f>
        <v/>
      </c>
      <c r="AG147" s="12" t="n">
        <v>11.7200000000002</v>
      </c>
      <c r="AH147" s="12">
        <f>IFERROR(VLOOKUP(AG147,'CRUCE OPORTUNIDADES'!$C$10:$D$109,2,FALSE),"")</f>
        <v/>
      </c>
      <c r="AI147" s="12" t="n">
        <v>12.7200000000002</v>
      </c>
      <c r="AJ147" s="12">
        <f>IFERROR(VLOOKUP(AI147,'CRUCE OPORTUNIDADES'!$C$10:$D$109,2,FALSE),"")</f>
        <v/>
      </c>
      <c r="AK147" s="12" t="n">
        <v>13.7200000000002</v>
      </c>
      <c r="AL147" s="12">
        <f>IFERROR(VLOOKUP(AK147,'CRUCE OPORTUNIDADES'!$C$10:$D$109,2,FALSE),"")</f>
        <v/>
      </c>
      <c r="AM147" s="12" t="n">
        <v>14.7200000000003</v>
      </c>
      <c r="AN147" s="12">
        <f>IFERROR(VLOOKUP(AM147,'CRUCE OPORTUNIDADES'!$C$10:$D$109,2,FALSE),"")</f>
        <v/>
      </c>
      <c r="AO147" s="12" t="n">
        <v>15.7200000000003</v>
      </c>
      <c r="AP147" s="12">
        <f>IFERROR(VLOOKUP(AO147,'CRUCE OPORTUNIDADES'!$C$10:$D$109,2,FALSE),"")</f>
        <v/>
      </c>
      <c r="AQ147" s="12" t="n">
        <v>16.7200000000003</v>
      </c>
      <c r="AR147" s="12">
        <f>IFERROR(VLOOKUP(AQ147,'CRUCE OPORTUNIDADES'!$C$10:$D$109,2,FALSE),"")</f>
        <v/>
      </c>
      <c r="AS147" s="12" t="n">
        <v>17.7200000000003</v>
      </c>
      <c r="AT147" s="12">
        <f>IFERROR(VLOOKUP(AS147,'CRUCE OPORTUNIDADES'!$C$10:$D$109,2,FALSE),"")</f>
        <v/>
      </c>
      <c r="AU147" s="12" t="n">
        <v>18.7200000000003</v>
      </c>
      <c r="AV147" s="12">
        <f>IFERROR(VLOOKUP(AU147,'CRUCE OPORTUNIDADES'!$C$10:$D$109,2,FALSE),"")</f>
        <v/>
      </c>
      <c r="AW147" s="12" t="n">
        <v>19.7200000000004</v>
      </c>
      <c r="AX147" s="12">
        <f>IFERROR(VLOOKUP(AW147,'CRUCE OPORTUNIDADES'!$C$10:$D$109,2,FALSE),"")</f>
        <v/>
      </c>
      <c r="AY147" s="12" t="n">
        <v>20.7200000000004</v>
      </c>
      <c r="AZ147" s="12">
        <f>IFERROR(VLOOKUP(AY147,'CRUCE OPORTUNIDADES'!$C$10:$D$109,2,FALSE),"")</f>
        <v/>
      </c>
      <c r="BA147" s="12" t="n">
        <v>21.7200000000004</v>
      </c>
      <c r="BB147" s="12">
        <f>IFERROR(VLOOKUP(BA147,'CRUCE OPORTUNIDADES'!$C$10:$D$109,2,FALSE),"")</f>
        <v/>
      </c>
      <c r="BC147" s="12" t="n">
        <v>22.7200000000004</v>
      </c>
      <c r="BD147" s="12">
        <f>IFERROR(VLOOKUP(BC147,'CRUCE OPORTUNIDADES'!$C$10:$D$109,2,FALSE),"")</f>
        <v/>
      </c>
      <c r="BE147" s="12" t="n">
        <v>23.7200000000004</v>
      </c>
      <c r="BF147" s="12">
        <f>IFERROR(VLOOKUP(BE147,'CRUCE OPORTUNIDADES'!$C$10:$D$109,2,FALSE),"")</f>
        <v/>
      </c>
      <c r="BG147" s="12" t="n">
        <v>24.7200000000005</v>
      </c>
      <c r="BH147" s="12">
        <f>IFERROR(VLOOKUP(BG147,'CRUCE OPORTUNIDADES'!$C$10:$D$109,2,FALSE),"")</f>
        <v/>
      </c>
      <c r="BI147" s="12" t="n">
        <v>25.7200000000005</v>
      </c>
      <c r="BJ147" s="12">
        <f>IFERROR(VLOOKUP(BI147,'CRUCE OPORTUNIDADES'!$C$10:$D$109,2,FALSE),"")</f>
        <v/>
      </c>
    </row>
    <row r="148">
      <c r="N148" s="12">
        <f>IF(N149&lt;&gt;""," -O","")</f>
        <v/>
      </c>
      <c r="P148" s="12">
        <f>IF(P149&lt;&gt;""," -O","")</f>
        <v/>
      </c>
      <c r="R148" s="12">
        <f>IF(R149&lt;&gt;""," -O","")</f>
        <v/>
      </c>
      <c r="T148" s="12">
        <f>IF(T149&lt;&gt;""," -O","")</f>
        <v/>
      </c>
      <c r="V148" s="12">
        <f>IF(V149&lt;&gt;""," -O","")</f>
        <v/>
      </c>
      <c r="X148" s="12">
        <f>IF(X149&lt;&gt;""," -O","")</f>
        <v/>
      </c>
      <c r="Z148" s="12">
        <f>IF(Z149&lt;&gt;""," -O","")</f>
        <v/>
      </c>
      <c r="AB148" s="12">
        <f>IF(AB149&lt;&gt;""," -O","")</f>
        <v/>
      </c>
      <c r="AD148" s="12">
        <f>IF(AD149&lt;&gt;""," -O","")</f>
        <v/>
      </c>
      <c r="AF148" s="12">
        <f>IF(AF149&lt;&gt;""," -O","")</f>
        <v/>
      </c>
      <c r="AH148" s="12">
        <f>IF(AH149&lt;&gt;""," -O","")</f>
        <v/>
      </c>
      <c r="AJ148" s="12">
        <f>IF(AJ149&lt;&gt;""," -O","")</f>
        <v/>
      </c>
      <c r="AL148" s="12">
        <f>IF(AL149&lt;&gt;""," -O","")</f>
        <v/>
      </c>
      <c r="AN148" s="12">
        <f>IF(AN149&lt;&gt;""," -O","")</f>
        <v/>
      </c>
      <c r="AP148" s="12">
        <f>IF(AP149&lt;&gt;""," -O","")</f>
        <v/>
      </c>
      <c r="AR148" s="12">
        <f>IF(AR149&lt;&gt;""," -O","")</f>
        <v/>
      </c>
      <c r="AT148" s="12">
        <f>IF(AT149&lt;&gt;""," -O","")</f>
        <v/>
      </c>
      <c r="AV148" s="12">
        <f>IF(AV149&lt;&gt;""," -O","")</f>
        <v/>
      </c>
      <c r="AX148" s="12">
        <f>IF(AX149&lt;&gt;""," -O","")</f>
        <v/>
      </c>
      <c r="AZ148" s="12">
        <f>IF(AZ149&lt;&gt;""," -O","")</f>
        <v/>
      </c>
      <c r="BB148" s="12">
        <f>IF(BB149&lt;&gt;""," -O","")</f>
        <v/>
      </c>
      <c r="BD148" s="12">
        <f>IF(BD149&lt;&gt;""," -O","")</f>
        <v/>
      </c>
      <c r="BF148" s="12">
        <f>IF(BF149&lt;&gt;""," -O","")</f>
        <v/>
      </c>
      <c r="BH148" s="12">
        <f>IF(BH149&lt;&gt;""," -O","")</f>
        <v/>
      </c>
      <c r="BJ148" s="12">
        <f>IF(BJ149&lt;&gt;""," -O","")</f>
        <v/>
      </c>
    </row>
    <row r="149">
      <c r="M149" s="12" t="n">
        <v>1.73</v>
      </c>
      <c r="N149" s="12">
        <f>IFERROR(VLOOKUP(M149,'CRUCE OPORTUNIDADES'!$C$10:$D$109,2,FALSE),"")</f>
        <v/>
      </c>
      <c r="O149" s="12" t="n">
        <v>2.73000000000002</v>
      </c>
      <c r="P149" s="12">
        <f>IFERROR(VLOOKUP(O149,'CRUCE OPORTUNIDADES'!$C$10:$D$109,2,FALSE),"")</f>
        <v/>
      </c>
      <c r="Q149" s="12" t="n">
        <v>3.73000000000004</v>
      </c>
      <c r="R149" s="12">
        <f>IFERROR(VLOOKUP(Q149,'CRUCE OPORTUNIDADES'!$C$10:$D$109,2,FALSE),"")</f>
        <v/>
      </c>
      <c r="S149" s="12" t="n">
        <v>4.73000000000006</v>
      </c>
      <c r="T149" s="12">
        <f>IFERROR(VLOOKUP(S149,'CRUCE OPORTUNIDADES'!$C$10:$D$109,2,FALSE),"")</f>
        <v/>
      </c>
      <c r="U149" s="12" t="n">
        <v>5.73000000000008</v>
      </c>
      <c r="V149" s="12">
        <f>IFERROR(VLOOKUP(U149,'CRUCE OPORTUNIDADES'!$C$10:$D$109,2,FALSE),"")</f>
        <v/>
      </c>
      <c r="W149" s="12" t="n">
        <v>6.7300000000001</v>
      </c>
      <c r="X149" s="12">
        <f>IFERROR(VLOOKUP(W149,'CRUCE OPORTUNIDADES'!$C$10:$D$109,2,FALSE),"")</f>
        <v/>
      </c>
      <c r="Y149" s="12" t="n">
        <v>7.73000000000012</v>
      </c>
      <c r="Z149" s="12">
        <f>IFERROR(VLOOKUP(Y149,'CRUCE OPORTUNIDADES'!$C$10:$D$109,2,FALSE),"")</f>
        <v/>
      </c>
      <c r="AA149" s="12" t="n">
        <v>8.730000000000141</v>
      </c>
      <c r="AB149" s="12">
        <f>IFERROR(VLOOKUP(AA149,'CRUCE OPORTUNIDADES'!$C$10:$D$109,2,FALSE),"")</f>
        <v/>
      </c>
      <c r="AC149" s="12" t="n">
        <v>9.73000000000016</v>
      </c>
      <c r="AD149" s="12">
        <f>IFERROR(VLOOKUP(AC149,'CRUCE OPORTUNIDADES'!$C$10:$D$109,2,FALSE),"")</f>
        <v/>
      </c>
      <c r="AE149" s="12" t="n">
        <v>10.7300000000002</v>
      </c>
      <c r="AF149" s="12">
        <f>IFERROR(VLOOKUP(AE149,'CRUCE OPORTUNIDADES'!$C$10:$D$109,2,FALSE),"")</f>
        <v/>
      </c>
      <c r="AG149" s="12" t="n">
        <v>11.7300000000002</v>
      </c>
      <c r="AH149" s="12">
        <f>IFERROR(VLOOKUP(AG149,'CRUCE OPORTUNIDADES'!$C$10:$D$109,2,FALSE),"")</f>
        <v/>
      </c>
      <c r="AI149" s="12" t="n">
        <v>12.7300000000002</v>
      </c>
      <c r="AJ149" s="12">
        <f>IFERROR(VLOOKUP(AI149,'CRUCE OPORTUNIDADES'!$C$10:$D$109,2,FALSE),"")</f>
        <v/>
      </c>
      <c r="AK149" s="12" t="n">
        <v>13.7300000000002</v>
      </c>
      <c r="AL149" s="12">
        <f>IFERROR(VLOOKUP(AK149,'CRUCE OPORTUNIDADES'!$C$10:$D$109,2,FALSE),"")</f>
        <v/>
      </c>
      <c r="AM149" s="12" t="n">
        <v>14.7300000000003</v>
      </c>
      <c r="AN149" s="12">
        <f>IFERROR(VLOOKUP(AM149,'CRUCE OPORTUNIDADES'!$C$10:$D$109,2,FALSE),"")</f>
        <v/>
      </c>
      <c r="AO149" s="12" t="n">
        <v>15.7300000000003</v>
      </c>
      <c r="AP149" s="12">
        <f>IFERROR(VLOOKUP(AO149,'CRUCE OPORTUNIDADES'!$C$10:$D$109,2,FALSE),"")</f>
        <v/>
      </c>
      <c r="AQ149" s="12" t="n">
        <v>16.7300000000003</v>
      </c>
      <c r="AR149" s="12">
        <f>IFERROR(VLOOKUP(AQ149,'CRUCE OPORTUNIDADES'!$C$10:$D$109,2,FALSE),"")</f>
        <v/>
      </c>
      <c r="AS149" s="12" t="n">
        <v>17.7300000000003</v>
      </c>
      <c r="AT149" s="12">
        <f>IFERROR(VLOOKUP(AS149,'CRUCE OPORTUNIDADES'!$C$10:$D$109,2,FALSE),"")</f>
        <v/>
      </c>
      <c r="AU149" s="12" t="n">
        <v>18.7300000000003</v>
      </c>
      <c r="AV149" s="12">
        <f>IFERROR(VLOOKUP(AU149,'CRUCE OPORTUNIDADES'!$C$10:$D$109,2,FALSE),"")</f>
        <v/>
      </c>
      <c r="AW149" s="12" t="n">
        <v>19.7300000000004</v>
      </c>
      <c r="AX149" s="12">
        <f>IFERROR(VLOOKUP(AW149,'CRUCE OPORTUNIDADES'!$C$10:$D$109,2,FALSE),"")</f>
        <v/>
      </c>
      <c r="AY149" s="12" t="n">
        <v>20.7300000000004</v>
      </c>
      <c r="AZ149" s="12">
        <f>IFERROR(VLOOKUP(AY149,'CRUCE OPORTUNIDADES'!$C$10:$D$109,2,FALSE),"")</f>
        <v/>
      </c>
      <c r="BA149" s="12" t="n">
        <v>21.7300000000004</v>
      </c>
      <c r="BB149" s="12">
        <f>IFERROR(VLOOKUP(BA149,'CRUCE OPORTUNIDADES'!$C$10:$D$109,2,FALSE),"")</f>
        <v/>
      </c>
      <c r="BC149" s="12" t="n">
        <v>22.7300000000004</v>
      </c>
      <c r="BD149" s="12">
        <f>IFERROR(VLOOKUP(BC149,'CRUCE OPORTUNIDADES'!$C$10:$D$109,2,FALSE),"")</f>
        <v/>
      </c>
      <c r="BE149" s="12" t="n">
        <v>23.7300000000004</v>
      </c>
      <c r="BF149" s="12">
        <f>IFERROR(VLOOKUP(BE149,'CRUCE OPORTUNIDADES'!$C$10:$D$109,2,FALSE),"")</f>
        <v/>
      </c>
      <c r="BG149" s="12" t="n">
        <v>24.7300000000005</v>
      </c>
      <c r="BH149" s="12">
        <f>IFERROR(VLOOKUP(BG149,'CRUCE OPORTUNIDADES'!$C$10:$D$109,2,FALSE),"")</f>
        <v/>
      </c>
      <c r="BI149" s="12" t="n">
        <v>25.7300000000005</v>
      </c>
      <c r="BJ149" s="12">
        <f>IFERROR(VLOOKUP(BI149,'CRUCE OPORTUNIDADES'!$C$10:$D$109,2,FALSE),"")</f>
        <v/>
      </c>
    </row>
    <row r="150">
      <c r="N150" s="12">
        <f>IF(N151&lt;&gt;""," -O","")</f>
        <v/>
      </c>
      <c r="P150" s="12">
        <f>IF(P151&lt;&gt;""," -O","")</f>
        <v/>
      </c>
      <c r="R150" s="12">
        <f>IF(R151&lt;&gt;""," -O","")</f>
        <v/>
      </c>
      <c r="T150" s="12">
        <f>IF(T151&lt;&gt;""," -O","")</f>
        <v/>
      </c>
      <c r="V150" s="12">
        <f>IF(V151&lt;&gt;""," -O","")</f>
        <v/>
      </c>
      <c r="X150" s="12">
        <f>IF(X151&lt;&gt;""," -O","")</f>
        <v/>
      </c>
      <c r="Z150" s="12">
        <f>IF(Z151&lt;&gt;""," -O","")</f>
        <v/>
      </c>
      <c r="AB150" s="12">
        <f>IF(AB151&lt;&gt;""," -O","")</f>
        <v/>
      </c>
      <c r="AD150" s="12">
        <f>IF(AD151&lt;&gt;""," -O","")</f>
        <v/>
      </c>
      <c r="AF150" s="12">
        <f>IF(AF151&lt;&gt;""," -O","")</f>
        <v/>
      </c>
      <c r="AH150" s="12">
        <f>IF(AH151&lt;&gt;""," -O","")</f>
        <v/>
      </c>
      <c r="AJ150" s="12">
        <f>IF(AJ151&lt;&gt;""," -O","")</f>
        <v/>
      </c>
      <c r="AL150" s="12">
        <f>IF(AL151&lt;&gt;""," -O","")</f>
        <v/>
      </c>
      <c r="AN150" s="12">
        <f>IF(AN151&lt;&gt;""," -O","")</f>
        <v/>
      </c>
      <c r="AP150" s="12">
        <f>IF(AP151&lt;&gt;""," -O","")</f>
        <v/>
      </c>
      <c r="AR150" s="12">
        <f>IF(AR151&lt;&gt;""," -O","")</f>
        <v/>
      </c>
      <c r="AT150" s="12">
        <f>IF(AT151&lt;&gt;""," -O","")</f>
        <v/>
      </c>
      <c r="AV150" s="12">
        <f>IF(AV151&lt;&gt;""," -O","")</f>
        <v/>
      </c>
      <c r="AX150" s="12">
        <f>IF(AX151&lt;&gt;""," -O","")</f>
        <v/>
      </c>
      <c r="AZ150" s="12">
        <f>IF(AZ151&lt;&gt;""," -O","")</f>
        <v/>
      </c>
      <c r="BB150" s="12">
        <f>IF(BB151&lt;&gt;""," -O","")</f>
        <v/>
      </c>
      <c r="BD150" s="12">
        <f>IF(BD151&lt;&gt;""," -O","")</f>
        <v/>
      </c>
      <c r="BF150" s="12">
        <f>IF(BF151&lt;&gt;""," -O","")</f>
        <v/>
      </c>
      <c r="BH150" s="12">
        <f>IF(BH151&lt;&gt;""," -O","")</f>
        <v/>
      </c>
      <c r="BJ150" s="12">
        <f>IF(BJ151&lt;&gt;""," -O","")</f>
        <v/>
      </c>
    </row>
    <row r="151">
      <c r="M151" s="12" t="n">
        <v>1.74</v>
      </c>
      <c r="N151" s="12">
        <f>IFERROR(VLOOKUP(M151,'CRUCE OPORTUNIDADES'!$C$10:$D$109,2,FALSE),"")</f>
        <v/>
      </c>
      <c r="O151" s="12" t="n">
        <v>2.74000000000002</v>
      </c>
      <c r="P151" s="12">
        <f>IFERROR(VLOOKUP(O151,'CRUCE OPORTUNIDADES'!$C$10:$D$109,2,FALSE),"")</f>
        <v/>
      </c>
      <c r="Q151" s="12" t="n">
        <v>3.74000000000004</v>
      </c>
      <c r="R151" s="12">
        <f>IFERROR(VLOOKUP(Q151,'CRUCE OPORTUNIDADES'!$C$10:$D$109,2,FALSE),"")</f>
        <v/>
      </c>
      <c r="S151" s="12" t="n">
        <v>4.74000000000006</v>
      </c>
      <c r="T151" s="12">
        <f>IFERROR(VLOOKUP(S151,'CRUCE OPORTUNIDADES'!$C$10:$D$109,2,FALSE),"")</f>
        <v/>
      </c>
      <c r="U151" s="12" t="n">
        <v>5.74000000000008</v>
      </c>
      <c r="V151" s="12">
        <f>IFERROR(VLOOKUP(U151,'CRUCE OPORTUNIDADES'!$C$10:$D$109,2,FALSE),"")</f>
        <v/>
      </c>
      <c r="W151" s="12" t="n">
        <v>6.7400000000001</v>
      </c>
      <c r="X151" s="12">
        <f>IFERROR(VLOOKUP(W151,'CRUCE OPORTUNIDADES'!$C$10:$D$109,2,FALSE),"")</f>
        <v/>
      </c>
      <c r="Y151" s="12" t="n">
        <v>7.74000000000012</v>
      </c>
      <c r="Z151" s="12">
        <f>IFERROR(VLOOKUP(Y151,'CRUCE OPORTUNIDADES'!$C$10:$D$109,2,FALSE),"")</f>
        <v/>
      </c>
      <c r="AA151" s="12" t="n">
        <v>8.740000000000141</v>
      </c>
      <c r="AB151" s="12">
        <f>IFERROR(VLOOKUP(AA151,'CRUCE OPORTUNIDADES'!$C$10:$D$109,2,FALSE),"")</f>
        <v/>
      </c>
      <c r="AC151" s="12" t="n">
        <v>9.74000000000016</v>
      </c>
      <c r="AD151" s="12">
        <f>IFERROR(VLOOKUP(AC151,'CRUCE OPORTUNIDADES'!$C$10:$D$109,2,FALSE),"")</f>
        <v/>
      </c>
      <c r="AE151" s="12" t="n">
        <v>10.7400000000002</v>
      </c>
      <c r="AF151" s="12">
        <f>IFERROR(VLOOKUP(AE151,'CRUCE OPORTUNIDADES'!$C$10:$D$109,2,FALSE),"")</f>
        <v/>
      </c>
      <c r="AG151" s="12" t="n">
        <v>11.7400000000002</v>
      </c>
      <c r="AH151" s="12">
        <f>IFERROR(VLOOKUP(AG151,'CRUCE OPORTUNIDADES'!$C$10:$D$109,2,FALSE),"")</f>
        <v/>
      </c>
      <c r="AI151" s="12" t="n">
        <v>12.7400000000002</v>
      </c>
      <c r="AJ151" s="12">
        <f>IFERROR(VLOOKUP(AI151,'CRUCE OPORTUNIDADES'!$C$10:$D$109,2,FALSE),"")</f>
        <v/>
      </c>
      <c r="AK151" s="12" t="n">
        <v>13.7400000000002</v>
      </c>
      <c r="AL151" s="12">
        <f>IFERROR(VLOOKUP(AK151,'CRUCE OPORTUNIDADES'!$C$10:$D$109,2,FALSE),"")</f>
        <v/>
      </c>
      <c r="AM151" s="12" t="n">
        <v>14.7400000000003</v>
      </c>
      <c r="AN151" s="12">
        <f>IFERROR(VLOOKUP(AM151,'CRUCE OPORTUNIDADES'!$C$10:$D$109,2,FALSE),"")</f>
        <v/>
      </c>
      <c r="AO151" s="12" t="n">
        <v>15.7400000000003</v>
      </c>
      <c r="AP151" s="12">
        <f>IFERROR(VLOOKUP(AO151,'CRUCE OPORTUNIDADES'!$C$10:$D$109,2,FALSE),"")</f>
        <v/>
      </c>
      <c r="AQ151" s="12" t="n">
        <v>16.7400000000003</v>
      </c>
      <c r="AR151" s="12">
        <f>IFERROR(VLOOKUP(AQ151,'CRUCE OPORTUNIDADES'!$C$10:$D$109,2,FALSE),"")</f>
        <v/>
      </c>
      <c r="AS151" s="12" t="n">
        <v>17.7400000000003</v>
      </c>
      <c r="AT151" s="12">
        <f>IFERROR(VLOOKUP(AS151,'CRUCE OPORTUNIDADES'!$C$10:$D$109,2,FALSE),"")</f>
        <v/>
      </c>
      <c r="AU151" s="12" t="n">
        <v>18.7400000000003</v>
      </c>
      <c r="AV151" s="12">
        <f>IFERROR(VLOOKUP(AU151,'CRUCE OPORTUNIDADES'!$C$10:$D$109,2,FALSE),"")</f>
        <v/>
      </c>
      <c r="AW151" s="12" t="n">
        <v>19.7400000000004</v>
      </c>
      <c r="AX151" s="12">
        <f>IFERROR(VLOOKUP(AW151,'CRUCE OPORTUNIDADES'!$C$10:$D$109,2,FALSE),"")</f>
        <v/>
      </c>
      <c r="AY151" s="12" t="n">
        <v>20.7400000000004</v>
      </c>
      <c r="AZ151" s="12">
        <f>IFERROR(VLOOKUP(AY151,'CRUCE OPORTUNIDADES'!$C$10:$D$109,2,FALSE),"")</f>
        <v/>
      </c>
      <c r="BA151" s="12" t="n">
        <v>21.7400000000004</v>
      </c>
      <c r="BB151" s="12">
        <f>IFERROR(VLOOKUP(BA151,'CRUCE OPORTUNIDADES'!$C$10:$D$109,2,FALSE),"")</f>
        <v/>
      </c>
      <c r="BC151" s="12" t="n">
        <v>22.7400000000004</v>
      </c>
      <c r="BD151" s="12">
        <f>IFERROR(VLOOKUP(BC151,'CRUCE OPORTUNIDADES'!$C$10:$D$109,2,FALSE),"")</f>
        <v/>
      </c>
      <c r="BE151" s="12" t="n">
        <v>23.7400000000004</v>
      </c>
      <c r="BF151" s="12">
        <f>IFERROR(VLOOKUP(BE151,'CRUCE OPORTUNIDADES'!$C$10:$D$109,2,FALSE),"")</f>
        <v/>
      </c>
      <c r="BG151" s="12" t="n">
        <v>24.7400000000005</v>
      </c>
      <c r="BH151" s="12">
        <f>IFERROR(VLOOKUP(BG151,'CRUCE OPORTUNIDADES'!$C$10:$D$109,2,FALSE),"")</f>
        <v/>
      </c>
      <c r="BI151" s="12" t="n">
        <v>25.7400000000005</v>
      </c>
      <c r="BJ151" s="12">
        <f>IFERROR(VLOOKUP(BI151,'CRUCE OPORTUNIDADES'!$C$10:$D$109,2,FALSE),"")</f>
        <v/>
      </c>
    </row>
    <row r="152">
      <c r="N152" s="12">
        <f>IF(N153&lt;&gt;""," -O","")</f>
        <v/>
      </c>
      <c r="P152" s="12">
        <f>IF(P153&lt;&gt;""," -O","")</f>
        <v/>
      </c>
      <c r="R152" s="12">
        <f>IF(R153&lt;&gt;""," -O","")</f>
        <v/>
      </c>
      <c r="T152" s="12">
        <f>IF(T153&lt;&gt;""," -O","")</f>
        <v/>
      </c>
      <c r="V152" s="12">
        <f>IF(V153&lt;&gt;""," -O","")</f>
        <v/>
      </c>
      <c r="X152" s="12">
        <f>IF(X153&lt;&gt;""," -O","")</f>
        <v/>
      </c>
      <c r="Z152" s="12">
        <f>IF(Z153&lt;&gt;""," -O","")</f>
        <v/>
      </c>
      <c r="AB152" s="12">
        <f>IF(AB153&lt;&gt;""," -O","")</f>
        <v/>
      </c>
      <c r="AD152" s="12">
        <f>IF(AD153&lt;&gt;""," -O","")</f>
        <v/>
      </c>
      <c r="AF152" s="12">
        <f>IF(AF153&lt;&gt;""," -O","")</f>
        <v/>
      </c>
      <c r="AH152" s="12">
        <f>IF(AH153&lt;&gt;""," -O","")</f>
        <v/>
      </c>
      <c r="AJ152" s="12">
        <f>IF(AJ153&lt;&gt;""," -O","")</f>
        <v/>
      </c>
      <c r="AL152" s="12">
        <f>IF(AL153&lt;&gt;""," -O","")</f>
        <v/>
      </c>
      <c r="AN152" s="12">
        <f>IF(AN153&lt;&gt;""," -O","")</f>
        <v/>
      </c>
      <c r="AP152" s="12">
        <f>IF(AP153&lt;&gt;""," -O","")</f>
        <v/>
      </c>
      <c r="AR152" s="12">
        <f>IF(AR153&lt;&gt;""," -O","")</f>
        <v/>
      </c>
      <c r="AT152" s="12">
        <f>IF(AT153&lt;&gt;""," -O","")</f>
        <v/>
      </c>
      <c r="AV152" s="12">
        <f>IF(AV153&lt;&gt;""," -O","")</f>
        <v/>
      </c>
      <c r="AX152" s="12">
        <f>IF(AX153&lt;&gt;""," -O","")</f>
        <v/>
      </c>
      <c r="AZ152" s="12">
        <f>IF(AZ153&lt;&gt;""," -O","")</f>
        <v/>
      </c>
      <c r="BB152" s="12">
        <f>IF(BB153&lt;&gt;""," -O","")</f>
        <v/>
      </c>
      <c r="BD152" s="12">
        <f>IF(BD153&lt;&gt;""," -O","")</f>
        <v/>
      </c>
      <c r="BF152" s="12">
        <f>IF(BF153&lt;&gt;""," -O","")</f>
        <v/>
      </c>
      <c r="BH152" s="12">
        <f>IF(BH153&lt;&gt;""," -O","")</f>
        <v/>
      </c>
      <c r="BJ152" s="12">
        <f>IF(BJ153&lt;&gt;""," -O","")</f>
        <v/>
      </c>
    </row>
    <row r="153">
      <c r="M153" s="12" t="n">
        <v>1.75</v>
      </c>
      <c r="N153" s="12">
        <f>IFERROR(VLOOKUP(M153,'CRUCE OPORTUNIDADES'!$C$10:$D$109,2,FALSE),"")</f>
        <v/>
      </c>
      <c r="O153" s="12" t="n">
        <v>2.75000000000002</v>
      </c>
      <c r="P153" s="12">
        <f>IFERROR(VLOOKUP(O153,'CRUCE OPORTUNIDADES'!$C$10:$D$109,2,FALSE),"")</f>
        <v/>
      </c>
      <c r="Q153" s="12" t="n">
        <v>3.75000000000004</v>
      </c>
      <c r="R153" s="12">
        <f>IFERROR(VLOOKUP(Q153,'CRUCE OPORTUNIDADES'!$C$10:$D$109,2,FALSE),"")</f>
        <v/>
      </c>
      <c r="S153" s="12" t="n">
        <v>4.75000000000006</v>
      </c>
      <c r="T153" s="12">
        <f>IFERROR(VLOOKUP(S153,'CRUCE OPORTUNIDADES'!$C$10:$D$109,2,FALSE),"")</f>
        <v/>
      </c>
      <c r="U153" s="12" t="n">
        <v>5.75000000000008</v>
      </c>
      <c r="V153" s="12">
        <f>IFERROR(VLOOKUP(U153,'CRUCE OPORTUNIDADES'!$C$10:$D$109,2,FALSE),"")</f>
        <v/>
      </c>
      <c r="W153" s="12" t="n">
        <v>6.7500000000001</v>
      </c>
      <c r="X153" s="12">
        <f>IFERROR(VLOOKUP(W153,'CRUCE OPORTUNIDADES'!$C$10:$D$109,2,FALSE),"")</f>
        <v/>
      </c>
      <c r="Y153" s="12" t="n">
        <v>7.75000000000012</v>
      </c>
      <c r="Z153" s="12">
        <f>IFERROR(VLOOKUP(Y153,'CRUCE OPORTUNIDADES'!$C$10:$D$109,2,FALSE),"")</f>
        <v/>
      </c>
      <c r="AA153" s="12" t="n">
        <v>8.75000000000014</v>
      </c>
      <c r="AB153" s="12">
        <f>IFERROR(VLOOKUP(AA153,'CRUCE OPORTUNIDADES'!$C$10:$D$109,2,FALSE),"")</f>
        <v/>
      </c>
      <c r="AC153" s="12" t="n">
        <v>9.75000000000016</v>
      </c>
      <c r="AD153" s="12">
        <f>IFERROR(VLOOKUP(AC153,'CRUCE OPORTUNIDADES'!$C$10:$D$109,2,FALSE),"")</f>
        <v/>
      </c>
      <c r="AE153" s="12" t="n">
        <v>10.7500000000002</v>
      </c>
      <c r="AF153" s="12">
        <f>IFERROR(VLOOKUP(AE153,'CRUCE OPORTUNIDADES'!$C$10:$D$109,2,FALSE),"")</f>
        <v/>
      </c>
      <c r="AG153" s="12" t="n">
        <v>11.7500000000002</v>
      </c>
      <c r="AH153" s="12">
        <f>IFERROR(VLOOKUP(AG153,'CRUCE OPORTUNIDADES'!$C$10:$D$109,2,FALSE),"")</f>
        <v/>
      </c>
      <c r="AI153" s="12" t="n">
        <v>12.7500000000002</v>
      </c>
      <c r="AJ153" s="12">
        <f>IFERROR(VLOOKUP(AI153,'CRUCE OPORTUNIDADES'!$C$10:$D$109,2,FALSE),"")</f>
        <v/>
      </c>
      <c r="AK153" s="12" t="n">
        <v>13.7500000000002</v>
      </c>
      <c r="AL153" s="12">
        <f>IFERROR(VLOOKUP(AK153,'CRUCE OPORTUNIDADES'!$C$10:$D$109,2,FALSE),"")</f>
        <v/>
      </c>
      <c r="AM153" s="12" t="n">
        <v>14.7500000000003</v>
      </c>
      <c r="AN153" s="12">
        <f>IFERROR(VLOOKUP(AM153,'CRUCE OPORTUNIDADES'!$C$10:$D$109,2,FALSE),"")</f>
        <v/>
      </c>
      <c r="AO153" s="12" t="n">
        <v>15.7500000000003</v>
      </c>
      <c r="AP153" s="12">
        <f>IFERROR(VLOOKUP(AO153,'CRUCE OPORTUNIDADES'!$C$10:$D$109,2,FALSE),"")</f>
        <v/>
      </c>
      <c r="AQ153" s="12" t="n">
        <v>16.7500000000003</v>
      </c>
      <c r="AR153" s="12">
        <f>IFERROR(VLOOKUP(AQ153,'CRUCE OPORTUNIDADES'!$C$10:$D$109,2,FALSE),"")</f>
        <v/>
      </c>
      <c r="AS153" s="12" t="n">
        <v>17.7500000000003</v>
      </c>
      <c r="AT153" s="12">
        <f>IFERROR(VLOOKUP(AS153,'CRUCE OPORTUNIDADES'!$C$10:$D$109,2,FALSE),"")</f>
        <v/>
      </c>
      <c r="AU153" s="12" t="n">
        <v>18.7500000000003</v>
      </c>
      <c r="AV153" s="12">
        <f>IFERROR(VLOOKUP(AU153,'CRUCE OPORTUNIDADES'!$C$10:$D$109,2,FALSE),"")</f>
        <v/>
      </c>
      <c r="AW153" s="12" t="n">
        <v>19.7500000000004</v>
      </c>
      <c r="AX153" s="12">
        <f>IFERROR(VLOOKUP(AW153,'CRUCE OPORTUNIDADES'!$C$10:$D$109,2,FALSE),"")</f>
        <v/>
      </c>
      <c r="AY153" s="12" t="n">
        <v>20.7500000000004</v>
      </c>
      <c r="AZ153" s="12">
        <f>IFERROR(VLOOKUP(AY153,'CRUCE OPORTUNIDADES'!$C$10:$D$109,2,FALSE),"")</f>
        <v/>
      </c>
      <c r="BA153" s="12" t="n">
        <v>21.7500000000004</v>
      </c>
      <c r="BB153" s="12">
        <f>IFERROR(VLOOKUP(BA153,'CRUCE OPORTUNIDADES'!$C$10:$D$109,2,FALSE),"")</f>
        <v/>
      </c>
      <c r="BC153" s="12" t="n">
        <v>22.7500000000004</v>
      </c>
      <c r="BD153" s="12">
        <f>IFERROR(VLOOKUP(BC153,'CRUCE OPORTUNIDADES'!$C$10:$D$109,2,FALSE),"")</f>
        <v/>
      </c>
      <c r="BE153" s="12" t="n">
        <v>23.7500000000004</v>
      </c>
      <c r="BF153" s="12">
        <f>IFERROR(VLOOKUP(BE153,'CRUCE OPORTUNIDADES'!$C$10:$D$109,2,FALSE),"")</f>
        <v/>
      </c>
      <c r="BG153" s="12" t="n">
        <v>24.7500000000005</v>
      </c>
      <c r="BH153" s="12">
        <f>IFERROR(VLOOKUP(BG153,'CRUCE OPORTUNIDADES'!$C$10:$D$109,2,FALSE),"")</f>
        <v/>
      </c>
      <c r="BI153" s="12" t="n">
        <v>25.7500000000005</v>
      </c>
      <c r="BJ153" s="12">
        <f>IFERROR(VLOOKUP(BI153,'CRUCE OPORTUNIDADES'!$C$10:$D$109,2,FALSE),"")</f>
        <v/>
      </c>
    </row>
    <row r="154">
      <c r="N154" s="12">
        <f>IF(N155&lt;&gt;""," -O","")</f>
        <v/>
      </c>
      <c r="P154" s="12">
        <f>IF(P155&lt;&gt;""," -O","")</f>
        <v/>
      </c>
      <c r="R154" s="12">
        <f>IF(R155&lt;&gt;""," -O","")</f>
        <v/>
      </c>
      <c r="T154" s="12">
        <f>IF(T155&lt;&gt;""," -O","")</f>
        <v/>
      </c>
      <c r="V154" s="12">
        <f>IF(V155&lt;&gt;""," -O","")</f>
        <v/>
      </c>
      <c r="X154" s="12">
        <f>IF(X155&lt;&gt;""," -O","")</f>
        <v/>
      </c>
      <c r="Z154" s="12">
        <f>IF(Z155&lt;&gt;""," -O","")</f>
        <v/>
      </c>
      <c r="AB154" s="12">
        <f>IF(AB155&lt;&gt;""," -O","")</f>
        <v/>
      </c>
      <c r="AD154" s="12">
        <f>IF(AD155&lt;&gt;""," -O","")</f>
        <v/>
      </c>
      <c r="AF154" s="12">
        <f>IF(AF155&lt;&gt;""," -O","")</f>
        <v/>
      </c>
      <c r="AH154" s="12">
        <f>IF(AH155&lt;&gt;""," -O","")</f>
        <v/>
      </c>
      <c r="AJ154" s="12">
        <f>IF(AJ155&lt;&gt;""," -O","")</f>
        <v/>
      </c>
      <c r="AL154" s="12">
        <f>IF(AL155&lt;&gt;""," -O","")</f>
        <v/>
      </c>
      <c r="AN154" s="12">
        <f>IF(AN155&lt;&gt;""," -O","")</f>
        <v/>
      </c>
      <c r="AP154" s="12">
        <f>IF(AP155&lt;&gt;""," -O","")</f>
        <v/>
      </c>
      <c r="AR154" s="12">
        <f>IF(AR155&lt;&gt;""," -O","")</f>
        <v/>
      </c>
      <c r="AT154" s="12">
        <f>IF(AT155&lt;&gt;""," -O","")</f>
        <v/>
      </c>
      <c r="AV154" s="12">
        <f>IF(AV155&lt;&gt;""," -O","")</f>
        <v/>
      </c>
      <c r="AX154" s="12">
        <f>IF(AX155&lt;&gt;""," -O","")</f>
        <v/>
      </c>
      <c r="AZ154" s="12">
        <f>IF(AZ155&lt;&gt;""," -O","")</f>
        <v/>
      </c>
      <c r="BB154" s="12">
        <f>IF(BB155&lt;&gt;""," -O","")</f>
        <v/>
      </c>
      <c r="BD154" s="12">
        <f>IF(BD155&lt;&gt;""," -O","")</f>
        <v/>
      </c>
      <c r="BF154" s="12">
        <f>IF(BF155&lt;&gt;""," -O","")</f>
        <v/>
      </c>
      <c r="BH154" s="12">
        <f>IF(BH155&lt;&gt;""," -O","")</f>
        <v/>
      </c>
      <c r="BJ154" s="12">
        <f>IF(BJ155&lt;&gt;""," -O","")</f>
        <v/>
      </c>
    </row>
    <row r="155">
      <c r="M155" s="12" t="n">
        <v>1.76</v>
      </c>
      <c r="N155" s="12">
        <f>IFERROR(VLOOKUP(M155,'CRUCE OPORTUNIDADES'!$C$10:$D$109,2,FALSE),"")</f>
        <v/>
      </c>
      <c r="O155" s="12" t="n">
        <v>2.76000000000002</v>
      </c>
      <c r="P155" s="12">
        <f>IFERROR(VLOOKUP(O155,'CRUCE OPORTUNIDADES'!$C$10:$D$109,2,FALSE),"")</f>
        <v/>
      </c>
      <c r="Q155" s="12" t="n">
        <v>3.76000000000004</v>
      </c>
      <c r="R155" s="12">
        <f>IFERROR(VLOOKUP(Q155,'CRUCE OPORTUNIDADES'!$C$10:$D$109,2,FALSE),"")</f>
        <v/>
      </c>
      <c r="S155" s="12" t="n">
        <v>4.76000000000006</v>
      </c>
      <c r="T155" s="12">
        <f>IFERROR(VLOOKUP(S155,'CRUCE OPORTUNIDADES'!$C$10:$D$109,2,FALSE),"")</f>
        <v/>
      </c>
      <c r="U155" s="12" t="n">
        <v>5.76000000000008</v>
      </c>
      <c r="V155" s="12">
        <f>IFERROR(VLOOKUP(U155,'CRUCE OPORTUNIDADES'!$C$10:$D$109,2,FALSE),"")</f>
        <v/>
      </c>
      <c r="W155" s="12" t="n">
        <v>6.7600000000001</v>
      </c>
      <c r="X155" s="12">
        <f>IFERROR(VLOOKUP(W155,'CRUCE OPORTUNIDADES'!$C$10:$D$109,2,FALSE),"")</f>
        <v/>
      </c>
      <c r="Y155" s="12" t="n">
        <v>7.76000000000012</v>
      </c>
      <c r="Z155" s="12">
        <f>IFERROR(VLOOKUP(Y155,'CRUCE OPORTUNIDADES'!$C$10:$D$109,2,FALSE),"")</f>
        <v/>
      </c>
      <c r="AA155" s="12" t="n">
        <v>8.76000000000014</v>
      </c>
      <c r="AB155" s="12">
        <f>IFERROR(VLOOKUP(AA155,'CRUCE OPORTUNIDADES'!$C$10:$D$109,2,FALSE),"")</f>
        <v/>
      </c>
      <c r="AC155" s="12" t="n">
        <v>9.76000000000016</v>
      </c>
      <c r="AD155" s="12">
        <f>IFERROR(VLOOKUP(AC155,'CRUCE OPORTUNIDADES'!$C$10:$D$109,2,FALSE),"")</f>
        <v/>
      </c>
      <c r="AE155" s="12" t="n">
        <v>10.7600000000002</v>
      </c>
      <c r="AF155" s="12">
        <f>IFERROR(VLOOKUP(AE155,'CRUCE OPORTUNIDADES'!$C$10:$D$109,2,FALSE),"")</f>
        <v/>
      </c>
      <c r="AG155" s="12" t="n">
        <v>11.7600000000002</v>
      </c>
      <c r="AH155" s="12">
        <f>IFERROR(VLOOKUP(AG155,'CRUCE OPORTUNIDADES'!$C$10:$D$109,2,FALSE),"")</f>
        <v/>
      </c>
      <c r="AI155" s="12" t="n">
        <v>12.7600000000002</v>
      </c>
      <c r="AJ155" s="12">
        <f>IFERROR(VLOOKUP(AI155,'CRUCE OPORTUNIDADES'!$C$10:$D$109,2,FALSE),"")</f>
        <v/>
      </c>
      <c r="AK155" s="12" t="n">
        <v>13.7600000000002</v>
      </c>
      <c r="AL155" s="12">
        <f>IFERROR(VLOOKUP(AK155,'CRUCE OPORTUNIDADES'!$C$10:$D$109,2,FALSE),"")</f>
        <v/>
      </c>
      <c r="AM155" s="12" t="n">
        <v>14.7600000000003</v>
      </c>
      <c r="AN155" s="12">
        <f>IFERROR(VLOOKUP(AM155,'CRUCE OPORTUNIDADES'!$C$10:$D$109,2,FALSE),"")</f>
        <v/>
      </c>
      <c r="AO155" s="12" t="n">
        <v>15.7600000000003</v>
      </c>
      <c r="AP155" s="12">
        <f>IFERROR(VLOOKUP(AO155,'CRUCE OPORTUNIDADES'!$C$10:$D$109,2,FALSE),"")</f>
        <v/>
      </c>
      <c r="AQ155" s="12" t="n">
        <v>16.7600000000003</v>
      </c>
      <c r="AR155" s="12">
        <f>IFERROR(VLOOKUP(AQ155,'CRUCE OPORTUNIDADES'!$C$10:$D$109,2,FALSE),"")</f>
        <v/>
      </c>
      <c r="AS155" s="12" t="n">
        <v>17.7600000000003</v>
      </c>
      <c r="AT155" s="12">
        <f>IFERROR(VLOOKUP(AS155,'CRUCE OPORTUNIDADES'!$C$10:$D$109,2,FALSE),"")</f>
        <v/>
      </c>
      <c r="AU155" s="12" t="n">
        <v>18.7600000000003</v>
      </c>
      <c r="AV155" s="12">
        <f>IFERROR(VLOOKUP(AU155,'CRUCE OPORTUNIDADES'!$C$10:$D$109,2,FALSE),"")</f>
        <v/>
      </c>
      <c r="AW155" s="12" t="n">
        <v>19.7600000000004</v>
      </c>
      <c r="AX155" s="12">
        <f>IFERROR(VLOOKUP(AW155,'CRUCE OPORTUNIDADES'!$C$10:$D$109,2,FALSE),"")</f>
        <v/>
      </c>
      <c r="AY155" s="12" t="n">
        <v>20.7600000000004</v>
      </c>
      <c r="AZ155" s="12">
        <f>IFERROR(VLOOKUP(AY155,'CRUCE OPORTUNIDADES'!$C$10:$D$109,2,FALSE),"")</f>
        <v/>
      </c>
      <c r="BA155" s="12" t="n">
        <v>21.7600000000004</v>
      </c>
      <c r="BB155" s="12">
        <f>IFERROR(VLOOKUP(BA155,'CRUCE OPORTUNIDADES'!$C$10:$D$109,2,FALSE),"")</f>
        <v/>
      </c>
      <c r="BC155" s="12" t="n">
        <v>22.7600000000004</v>
      </c>
      <c r="BD155" s="12">
        <f>IFERROR(VLOOKUP(BC155,'CRUCE OPORTUNIDADES'!$C$10:$D$109,2,FALSE),"")</f>
        <v/>
      </c>
      <c r="BE155" s="12" t="n">
        <v>23.7600000000004</v>
      </c>
      <c r="BF155" s="12">
        <f>IFERROR(VLOOKUP(BE155,'CRUCE OPORTUNIDADES'!$C$10:$D$109,2,FALSE),"")</f>
        <v/>
      </c>
      <c r="BG155" s="12" t="n">
        <v>24.7600000000005</v>
      </c>
      <c r="BH155" s="12">
        <f>IFERROR(VLOOKUP(BG155,'CRUCE OPORTUNIDADES'!$C$10:$D$109,2,FALSE),"")</f>
        <v/>
      </c>
      <c r="BI155" s="12" t="n">
        <v>25.7600000000005</v>
      </c>
      <c r="BJ155" s="12">
        <f>IFERROR(VLOOKUP(BI155,'CRUCE OPORTUNIDADES'!$C$10:$D$109,2,FALSE),"")</f>
        <v/>
      </c>
    </row>
    <row r="156">
      <c r="N156" s="12">
        <f>IF(N157&lt;&gt;""," -O","")</f>
        <v/>
      </c>
      <c r="P156" s="12">
        <f>IF(P157&lt;&gt;""," -O","")</f>
        <v/>
      </c>
      <c r="R156" s="12">
        <f>IF(R157&lt;&gt;""," -O","")</f>
        <v/>
      </c>
      <c r="T156" s="12">
        <f>IF(T157&lt;&gt;""," -O","")</f>
        <v/>
      </c>
      <c r="V156" s="12">
        <f>IF(V157&lt;&gt;""," -O","")</f>
        <v/>
      </c>
      <c r="X156" s="12">
        <f>IF(X157&lt;&gt;""," -O","")</f>
        <v/>
      </c>
      <c r="Z156" s="12">
        <f>IF(Z157&lt;&gt;""," -O","")</f>
        <v/>
      </c>
      <c r="AB156" s="12">
        <f>IF(AB157&lt;&gt;""," -O","")</f>
        <v/>
      </c>
      <c r="AD156" s="12">
        <f>IF(AD157&lt;&gt;""," -O","")</f>
        <v/>
      </c>
      <c r="AF156" s="12">
        <f>IF(AF157&lt;&gt;""," -O","")</f>
        <v/>
      </c>
      <c r="AH156" s="12">
        <f>IF(AH157&lt;&gt;""," -O","")</f>
        <v/>
      </c>
      <c r="AJ156" s="12">
        <f>IF(AJ157&lt;&gt;""," -O","")</f>
        <v/>
      </c>
      <c r="AL156" s="12">
        <f>IF(AL157&lt;&gt;""," -O","")</f>
        <v/>
      </c>
      <c r="AN156" s="12">
        <f>IF(AN157&lt;&gt;""," -O","")</f>
        <v/>
      </c>
      <c r="AP156" s="12">
        <f>IF(AP157&lt;&gt;""," -O","")</f>
        <v/>
      </c>
      <c r="AR156" s="12">
        <f>IF(AR157&lt;&gt;""," -O","")</f>
        <v/>
      </c>
      <c r="AT156" s="12">
        <f>IF(AT157&lt;&gt;""," -O","")</f>
        <v/>
      </c>
      <c r="AV156" s="12">
        <f>IF(AV157&lt;&gt;""," -O","")</f>
        <v/>
      </c>
      <c r="AX156" s="12">
        <f>IF(AX157&lt;&gt;""," -O","")</f>
        <v/>
      </c>
      <c r="AZ156" s="12">
        <f>IF(AZ157&lt;&gt;""," -O","")</f>
        <v/>
      </c>
      <c r="BB156" s="12">
        <f>IF(BB157&lt;&gt;""," -O","")</f>
        <v/>
      </c>
      <c r="BD156" s="12">
        <f>IF(BD157&lt;&gt;""," -O","")</f>
        <v/>
      </c>
      <c r="BF156" s="12">
        <f>IF(BF157&lt;&gt;""," -O","")</f>
        <v/>
      </c>
      <c r="BH156" s="12">
        <f>IF(BH157&lt;&gt;""," -O","")</f>
        <v/>
      </c>
      <c r="BJ156" s="12">
        <f>IF(BJ157&lt;&gt;""," -O","")</f>
        <v/>
      </c>
    </row>
    <row r="157">
      <c r="M157" s="12" t="n">
        <v>1.77</v>
      </c>
      <c r="N157" s="12">
        <f>IFERROR(VLOOKUP(M157,'CRUCE OPORTUNIDADES'!$C$10:$D$109,2,FALSE),"")</f>
        <v/>
      </c>
      <c r="O157" s="12" t="n">
        <v>2.77000000000002</v>
      </c>
      <c r="P157" s="12">
        <f>IFERROR(VLOOKUP(O157,'CRUCE OPORTUNIDADES'!$C$10:$D$109,2,FALSE),"")</f>
        <v/>
      </c>
      <c r="Q157" s="12" t="n">
        <v>3.77000000000004</v>
      </c>
      <c r="R157" s="12">
        <f>IFERROR(VLOOKUP(Q157,'CRUCE OPORTUNIDADES'!$C$10:$D$109,2,FALSE),"")</f>
        <v/>
      </c>
      <c r="S157" s="12" t="n">
        <v>4.77000000000006</v>
      </c>
      <c r="T157" s="12">
        <f>IFERROR(VLOOKUP(S157,'CRUCE OPORTUNIDADES'!$C$10:$D$109,2,FALSE),"")</f>
        <v/>
      </c>
      <c r="U157" s="12" t="n">
        <v>5.77000000000008</v>
      </c>
      <c r="V157" s="12">
        <f>IFERROR(VLOOKUP(U157,'CRUCE OPORTUNIDADES'!$C$10:$D$109,2,FALSE),"")</f>
        <v/>
      </c>
      <c r="W157" s="12" t="n">
        <v>6.7700000000001</v>
      </c>
      <c r="X157" s="12">
        <f>IFERROR(VLOOKUP(W157,'CRUCE OPORTUNIDADES'!$C$10:$D$109,2,FALSE),"")</f>
        <v/>
      </c>
      <c r="Y157" s="12" t="n">
        <v>7.77000000000012</v>
      </c>
      <c r="Z157" s="12">
        <f>IFERROR(VLOOKUP(Y157,'CRUCE OPORTUNIDADES'!$C$10:$D$109,2,FALSE),"")</f>
        <v/>
      </c>
      <c r="AA157" s="12" t="n">
        <v>8.77000000000014</v>
      </c>
      <c r="AB157" s="12">
        <f>IFERROR(VLOOKUP(AA157,'CRUCE OPORTUNIDADES'!$C$10:$D$109,2,FALSE),"")</f>
        <v/>
      </c>
      <c r="AC157" s="12" t="n">
        <v>9.770000000000159</v>
      </c>
      <c r="AD157" s="12">
        <f>IFERROR(VLOOKUP(AC157,'CRUCE OPORTUNIDADES'!$C$10:$D$109,2,FALSE),"")</f>
        <v/>
      </c>
      <c r="AE157" s="12" t="n">
        <v>10.7700000000002</v>
      </c>
      <c r="AF157" s="12">
        <f>IFERROR(VLOOKUP(AE157,'CRUCE OPORTUNIDADES'!$C$10:$D$109,2,FALSE),"")</f>
        <v/>
      </c>
      <c r="AG157" s="12" t="n">
        <v>11.7700000000002</v>
      </c>
      <c r="AH157" s="12">
        <f>IFERROR(VLOOKUP(AG157,'CRUCE OPORTUNIDADES'!$C$10:$D$109,2,FALSE),"")</f>
        <v/>
      </c>
      <c r="AI157" s="12" t="n">
        <v>12.7700000000002</v>
      </c>
      <c r="AJ157" s="12">
        <f>IFERROR(VLOOKUP(AI157,'CRUCE OPORTUNIDADES'!$C$10:$D$109,2,FALSE),"")</f>
        <v/>
      </c>
      <c r="AK157" s="12" t="n">
        <v>13.7700000000002</v>
      </c>
      <c r="AL157" s="12">
        <f>IFERROR(VLOOKUP(AK157,'CRUCE OPORTUNIDADES'!$C$10:$D$109,2,FALSE),"")</f>
        <v/>
      </c>
      <c r="AM157" s="12" t="n">
        <v>14.7700000000003</v>
      </c>
      <c r="AN157" s="12">
        <f>IFERROR(VLOOKUP(AM157,'CRUCE OPORTUNIDADES'!$C$10:$D$109,2,FALSE),"")</f>
        <v/>
      </c>
      <c r="AO157" s="12" t="n">
        <v>15.7700000000003</v>
      </c>
      <c r="AP157" s="12">
        <f>IFERROR(VLOOKUP(AO157,'CRUCE OPORTUNIDADES'!$C$10:$D$109,2,FALSE),"")</f>
        <v/>
      </c>
      <c r="AQ157" s="12" t="n">
        <v>16.7700000000003</v>
      </c>
      <c r="AR157" s="12">
        <f>IFERROR(VLOOKUP(AQ157,'CRUCE OPORTUNIDADES'!$C$10:$D$109,2,FALSE),"")</f>
        <v/>
      </c>
      <c r="AS157" s="12" t="n">
        <v>17.7700000000003</v>
      </c>
      <c r="AT157" s="12">
        <f>IFERROR(VLOOKUP(AS157,'CRUCE OPORTUNIDADES'!$C$10:$D$109,2,FALSE),"")</f>
        <v/>
      </c>
      <c r="AU157" s="12" t="n">
        <v>18.7700000000003</v>
      </c>
      <c r="AV157" s="12">
        <f>IFERROR(VLOOKUP(AU157,'CRUCE OPORTUNIDADES'!$C$10:$D$109,2,FALSE),"")</f>
        <v/>
      </c>
      <c r="AW157" s="12" t="n">
        <v>19.7700000000004</v>
      </c>
      <c r="AX157" s="12">
        <f>IFERROR(VLOOKUP(AW157,'CRUCE OPORTUNIDADES'!$C$10:$D$109,2,FALSE),"")</f>
        <v/>
      </c>
      <c r="AY157" s="12" t="n">
        <v>20.7700000000004</v>
      </c>
      <c r="AZ157" s="12">
        <f>IFERROR(VLOOKUP(AY157,'CRUCE OPORTUNIDADES'!$C$10:$D$109,2,FALSE),"")</f>
        <v/>
      </c>
      <c r="BA157" s="12" t="n">
        <v>21.7700000000004</v>
      </c>
      <c r="BB157" s="12">
        <f>IFERROR(VLOOKUP(BA157,'CRUCE OPORTUNIDADES'!$C$10:$D$109,2,FALSE),"")</f>
        <v/>
      </c>
      <c r="BC157" s="12" t="n">
        <v>22.7700000000004</v>
      </c>
      <c r="BD157" s="12">
        <f>IFERROR(VLOOKUP(BC157,'CRUCE OPORTUNIDADES'!$C$10:$D$109,2,FALSE),"")</f>
        <v/>
      </c>
      <c r="BE157" s="12" t="n">
        <v>23.7700000000004</v>
      </c>
      <c r="BF157" s="12">
        <f>IFERROR(VLOOKUP(BE157,'CRUCE OPORTUNIDADES'!$C$10:$D$109,2,FALSE),"")</f>
        <v/>
      </c>
      <c r="BG157" s="12" t="n">
        <v>24.7700000000005</v>
      </c>
      <c r="BH157" s="12">
        <f>IFERROR(VLOOKUP(BG157,'CRUCE OPORTUNIDADES'!$C$10:$D$109,2,FALSE),"")</f>
        <v/>
      </c>
      <c r="BI157" s="12" t="n">
        <v>25.7700000000005</v>
      </c>
      <c r="BJ157" s="12">
        <f>IFERROR(VLOOKUP(BI157,'CRUCE OPORTUNIDADES'!$C$10:$D$109,2,FALSE),"")</f>
        <v/>
      </c>
    </row>
    <row r="158">
      <c r="N158" s="12">
        <f>IF(N159&lt;&gt;""," -O","")</f>
        <v/>
      </c>
      <c r="P158" s="12">
        <f>IF(P159&lt;&gt;""," -O","")</f>
        <v/>
      </c>
      <c r="R158" s="12">
        <f>IF(R159&lt;&gt;""," -O","")</f>
        <v/>
      </c>
      <c r="T158" s="12">
        <f>IF(T159&lt;&gt;""," -O","")</f>
        <v/>
      </c>
      <c r="V158" s="12">
        <f>IF(V159&lt;&gt;""," -O","")</f>
        <v/>
      </c>
      <c r="X158" s="12">
        <f>IF(X159&lt;&gt;""," -O","")</f>
        <v/>
      </c>
      <c r="Z158" s="12">
        <f>IF(Z159&lt;&gt;""," -O","")</f>
        <v/>
      </c>
      <c r="AB158" s="12">
        <f>IF(AB159&lt;&gt;""," -O","")</f>
        <v/>
      </c>
      <c r="AD158" s="12">
        <f>IF(AD159&lt;&gt;""," -O","")</f>
        <v/>
      </c>
      <c r="AF158" s="12">
        <f>IF(AF159&lt;&gt;""," -O","")</f>
        <v/>
      </c>
      <c r="AH158" s="12">
        <f>IF(AH159&lt;&gt;""," -O","")</f>
        <v/>
      </c>
      <c r="AJ158" s="12">
        <f>IF(AJ159&lt;&gt;""," -O","")</f>
        <v/>
      </c>
      <c r="AL158" s="12">
        <f>IF(AL159&lt;&gt;""," -O","")</f>
        <v/>
      </c>
      <c r="AN158" s="12">
        <f>IF(AN159&lt;&gt;""," -O","")</f>
        <v/>
      </c>
      <c r="AP158" s="12">
        <f>IF(AP159&lt;&gt;""," -O","")</f>
        <v/>
      </c>
      <c r="AR158" s="12">
        <f>IF(AR159&lt;&gt;""," -O","")</f>
        <v/>
      </c>
      <c r="AT158" s="12">
        <f>IF(AT159&lt;&gt;""," -O","")</f>
        <v/>
      </c>
      <c r="AV158" s="12">
        <f>IF(AV159&lt;&gt;""," -O","")</f>
        <v/>
      </c>
      <c r="AX158" s="12">
        <f>IF(AX159&lt;&gt;""," -O","")</f>
        <v/>
      </c>
      <c r="AZ158" s="12">
        <f>IF(AZ159&lt;&gt;""," -O","")</f>
        <v/>
      </c>
      <c r="BB158" s="12">
        <f>IF(BB159&lt;&gt;""," -O","")</f>
        <v/>
      </c>
      <c r="BD158" s="12">
        <f>IF(BD159&lt;&gt;""," -O","")</f>
        <v/>
      </c>
      <c r="BF158" s="12">
        <f>IF(BF159&lt;&gt;""," -O","")</f>
        <v/>
      </c>
      <c r="BH158" s="12">
        <f>IF(BH159&lt;&gt;""," -O","")</f>
        <v/>
      </c>
      <c r="BJ158" s="12">
        <f>IF(BJ159&lt;&gt;""," -O","")</f>
        <v/>
      </c>
    </row>
    <row r="159">
      <c r="M159" s="12" t="n">
        <v>1.78</v>
      </c>
      <c r="N159" s="12">
        <f>IFERROR(VLOOKUP(M159,'CRUCE OPORTUNIDADES'!$C$10:$D$109,2,FALSE),"")</f>
        <v/>
      </c>
      <c r="O159" s="12" t="n">
        <v>2.78000000000002</v>
      </c>
      <c r="P159" s="12">
        <f>IFERROR(VLOOKUP(O159,'CRUCE OPORTUNIDADES'!$C$10:$D$109,2,FALSE),"")</f>
        <v/>
      </c>
      <c r="Q159" s="12" t="n">
        <v>3.78000000000004</v>
      </c>
      <c r="R159" s="12">
        <f>IFERROR(VLOOKUP(Q159,'CRUCE OPORTUNIDADES'!$C$10:$D$109,2,FALSE),"")</f>
        <v/>
      </c>
      <c r="S159" s="12" t="n">
        <v>4.78000000000006</v>
      </c>
      <c r="T159" s="12">
        <f>IFERROR(VLOOKUP(S159,'CRUCE OPORTUNIDADES'!$C$10:$D$109,2,FALSE),"")</f>
        <v/>
      </c>
      <c r="U159" s="12" t="n">
        <v>5.78000000000008</v>
      </c>
      <c r="V159" s="12">
        <f>IFERROR(VLOOKUP(U159,'CRUCE OPORTUNIDADES'!$C$10:$D$109,2,FALSE),"")</f>
        <v/>
      </c>
      <c r="W159" s="12" t="n">
        <v>6.7800000000001</v>
      </c>
      <c r="X159" s="12">
        <f>IFERROR(VLOOKUP(W159,'CRUCE OPORTUNIDADES'!$C$10:$D$109,2,FALSE),"")</f>
        <v/>
      </c>
      <c r="Y159" s="12" t="n">
        <v>7.78000000000012</v>
      </c>
      <c r="Z159" s="12">
        <f>IFERROR(VLOOKUP(Y159,'CRUCE OPORTUNIDADES'!$C$10:$D$109,2,FALSE),"")</f>
        <v/>
      </c>
      <c r="AA159" s="12" t="n">
        <v>8.78000000000014</v>
      </c>
      <c r="AB159" s="12">
        <f>IFERROR(VLOOKUP(AA159,'CRUCE OPORTUNIDADES'!$C$10:$D$109,2,FALSE),"")</f>
        <v/>
      </c>
      <c r="AC159" s="12" t="n">
        <v>9.780000000000159</v>
      </c>
      <c r="AD159" s="12">
        <f>IFERROR(VLOOKUP(AC159,'CRUCE OPORTUNIDADES'!$C$10:$D$109,2,FALSE),"")</f>
        <v/>
      </c>
      <c r="AE159" s="12" t="n">
        <v>10.7800000000002</v>
      </c>
      <c r="AF159" s="12">
        <f>IFERROR(VLOOKUP(AE159,'CRUCE OPORTUNIDADES'!$C$10:$D$109,2,FALSE),"")</f>
        <v/>
      </c>
      <c r="AG159" s="12" t="n">
        <v>11.7800000000002</v>
      </c>
      <c r="AH159" s="12">
        <f>IFERROR(VLOOKUP(AG159,'CRUCE OPORTUNIDADES'!$C$10:$D$109,2,FALSE),"")</f>
        <v/>
      </c>
      <c r="AI159" s="12" t="n">
        <v>12.7800000000002</v>
      </c>
      <c r="AJ159" s="12">
        <f>IFERROR(VLOOKUP(AI159,'CRUCE OPORTUNIDADES'!$C$10:$D$109,2,FALSE),"")</f>
        <v/>
      </c>
      <c r="AK159" s="12" t="n">
        <v>13.7800000000002</v>
      </c>
      <c r="AL159" s="12">
        <f>IFERROR(VLOOKUP(AK159,'CRUCE OPORTUNIDADES'!$C$10:$D$109,2,FALSE),"")</f>
        <v/>
      </c>
      <c r="AM159" s="12" t="n">
        <v>14.7800000000003</v>
      </c>
      <c r="AN159" s="12">
        <f>IFERROR(VLOOKUP(AM159,'CRUCE OPORTUNIDADES'!$C$10:$D$109,2,FALSE),"")</f>
        <v/>
      </c>
      <c r="AO159" s="12" t="n">
        <v>15.7800000000003</v>
      </c>
      <c r="AP159" s="12">
        <f>IFERROR(VLOOKUP(AO159,'CRUCE OPORTUNIDADES'!$C$10:$D$109,2,FALSE),"")</f>
        <v/>
      </c>
      <c r="AQ159" s="12" t="n">
        <v>16.7800000000003</v>
      </c>
      <c r="AR159" s="12">
        <f>IFERROR(VLOOKUP(AQ159,'CRUCE OPORTUNIDADES'!$C$10:$D$109,2,FALSE),"")</f>
        <v/>
      </c>
      <c r="AS159" s="12" t="n">
        <v>17.7800000000003</v>
      </c>
      <c r="AT159" s="12">
        <f>IFERROR(VLOOKUP(AS159,'CRUCE OPORTUNIDADES'!$C$10:$D$109,2,FALSE),"")</f>
        <v/>
      </c>
      <c r="AU159" s="12" t="n">
        <v>18.7800000000003</v>
      </c>
      <c r="AV159" s="12">
        <f>IFERROR(VLOOKUP(AU159,'CRUCE OPORTUNIDADES'!$C$10:$D$109,2,FALSE),"")</f>
        <v/>
      </c>
      <c r="AW159" s="12" t="n">
        <v>19.7800000000004</v>
      </c>
      <c r="AX159" s="12">
        <f>IFERROR(VLOOKUP(AW159,'CRUCE OPORTUNIDADES'!$C$10:$D$109,2,FALSE),"")</f>
        <v/>
      </c>
      <c r="AY159" s="12" t="n">
        <v>20.7800000000004</v>
      </c>
      <c r="AZ159" s="12">
        <f>IFERROR(VLOOKUP(AY159,'CRUCE OPORTUNIDADES'!$C$10:$D$109,2,FALSE),"")</f>
        <v/>
      </c>
      <c r="BA159" s="12" t="n">
        <v>21.7800000000004</v>
      </c>
      <c r="BB159" s="12">
        <f>IFERROR(VLOOKUP(BA159,'CRUCE OPORTUNIDADES'!$C$10:$D$109,2,FALSE),"")</f>
        <v/>
      </c>
      <c r="BC159" s="12" t="n">
        <v>22.7800000000004</v>
      </c>
      <c r="BD159" s="12">
        <f>IFERROR(VLOOKUP(BC159,'CRUCE OPORTUNIDADES'!$C$10:$D$109,2,FALSE),"")</f>
        <v/>
      </c>
      <c r="BE159" s="12" t="n">
        <v>23.7800000000004</v>
      </c>
      <c r="BF159" s="12">
        <f>IFERROR(VLOOKUP(BE159,'CRUCE OPORTUNIDADES'!$C$10:$D$109,2,FALSE),"")</f>
        <v/>
      </c>
      <c r="BG159" s="12" t="n">
        <v>24.7800000000005</v>
      </c>
      <c r="BH159" s="12">
        <f>IFERROR(VLOOKUP(BG159,'CRUCE OPORTUNIDADES'!$C$10:$D$109,2,FALSE),"")</f>
        <v/>
      </c>
      <c r="BI159" s="12" t="n">
        <v>25.7800000000005</v>
      </c>
      <c r="BJ159" s="12">
        <f>IFERROR(VLOOKUP(BI159,'CRUCE OPORTUNIDADES'!$C$10:$D$109,2,FALSE),"")</f>
        <v/>
      </c>
    </row>
    <row r="160">
      <c r="N160" s="12">
        <f>IF(N161&lt;&gt;""," -O","")</f>
        <v/>
      </c>
      <c r="P160" s="12">
        <f>IF(P161&lt;&gt;""," -O","")</f>
        <v/>
      </c>
      <c r="R160" s="12">
        <f>IF(R161&lt;&gt;""," -O","")</f>
        <v/>
      </c>
      <c r="T160" s="12">
        <f>IF(T161&lt;&gt;""," -O","")</f>
        <v/>
      </c>
      <c r="V160" s="12">
        <f>IF(V161&lt;&gt;""," -O","")</f>
        <v/>
      </c>
      <c r="X160" s="12">
        <f>IF(X161&lt;&gt;""," -O","")</f>
        <v/>
      </c>
      <c r="Z160" s="12">
        <f>IF(Z161&lt;&gt;""," -O","")</f>
        <v/>
      </c>
      <c r="AB160" s="12">
        <f>IF(AB161&lt;&gt;""," -O","")</f>
        <v/>
      </c>
      <c r="AD160" s="12">
        <f>IF(AD161&lt;&gt;""," -O","")</f>
        <v/>
      </c>
      <c r="AF160" s="12">
        <f>IF(AF161&lt;&gt;""," -O","")</f>
        <v/>
      </c>
      <c r="AH160" s="12">
        <f>IF(AH161&lt;&gt;""," -O","")</f>
        <v/>
      </c>
      <c r="AJ160" s="12">
        <f>IF(AJ161&lt;&gt;""," -O","")</f>
        <v/>
      </c>
      <c r="AL160" s="12">
        <f>IF(AL161&lt;&gt;""," -O","")</f>
        <v/>
      </c>
      <c r="AN160" s="12">
        <f>IF(AN161&lt;&gt;""," -O","")</f>
        <v/>
      </c>
      <c r="AP160" s="12">
        <f>IF(AP161&lt;&gt;""," -O","")</f>
        <v/>
      </c>
      <c r="AR160" s="12">
        <f>IF(AR161&lt;&gt;""," -O","")</f>
        <v/>
      </c>
      <c r="AT160" s="12">
        <f>IF(AT161&lt;&gt;""," -O","")</f>
        <v/>
      </c>
      <c r="AV160" s="12">
        <f>IF(AV161&lt;&gt;""," -O","")</f>
        <v/>
      </c>
      <c r="AX160" s="12">
        <f>IF(AX161&lt;&gt;""," -O","")</f>
        <v/>
      </c>
      <c r="AZ160" s="12">
        <f>IF(AZ161&lt;&gt;""," -O","")</f>
        <v/>
      </c>
      <c r="BB160" s="12">
        <f>IF(BB161&lt;&gt;""," -O","")</f>
        <v/>
      </c>
      <c r="BD160" s="12">
        <f>IF(BD161&lt;&gt;""," -O","")</f>
        <v/>
      </c>
      <c r="BF160" s="12">
        <f>IF(BF161&lt;&gt;""," -O","")</f>
        <v/>
      </c>
      <c r="BH160" s="12">
        <f>IF(BH161&lt;&gt;""," -O","")</f>
        <v/>
      </c>
      <c r="BJ160" s="12">
        <f>IF(BJ161&lt;&gt;""," -O","")</f>
        <v/>
      </c>
    </row>
    <row r="161">
      <c r="M161" s="12" t="n">
        <v>1.79</v>
      </c>
      <c r="N161" s="12">
        <f>IFERROR(VLOOKUP(M161,'CRUCE OPORTUNIDADES'!$C$10:$D$109,2,FALSE),"")</f>
        <v/>
      </c>
      <c r="O161" s="12" t="n">
        <v>2.79000000000002</v>
      </c>
      <c r="P161" s="12">
        <f>IFERROR(VLOOKUP(O161,'CRUCE OPORTUNIDADES'!$C$10:$D$109,2,FALSE),"")</f>
        <v/>
      </c>
      <c r="Q161" s="12" t="n">
        <v>3.79000000000004</v>
      </c>
      <c r="R161" s="12">
        <f>IFERROR(VLOOKUP(Q161,'CRUCE OPORTUNIDADES'!$C$10:$D$109,2,FALSE),"")</f>
        <v/>
      </c>
      <c r="S161" s="12" t="n">
        <v>4.79000000000006</v>
      </c>
      <c r="T161" s="12">
        <f>IFERROR(VLOOKUP(S161,'CRUCE OPORTUNIDADES'!$C$10:$D$109,2,FALSE),"")</f>
        <v/>
      </c>
      <c r="U161" s="12" t="n">
        <v>5.79000000000008</v>
      </c>
      <c r="V161" s="12">
        <f>IFERROR(VLOOKUP(U161,'CRUCE OPORTUNIDADES'!$C$10:$D$109,2,FALSE),"")</f>
        <v/>
      </c>
      <c r="W161" s="12" t="n">
        <v>6.7900000000001</v>
      </c>
      <c r="X161" s="12">
        <f>IFERROR(VLOOKUP(W161,'CRUCE OPORTUNIDADES'!$C$10:$D$109,2,FALSE),"")</f>
        <v/>
      </c>
      <c r="Y161" s="12" t="n">
        <v>7.79000000000012</v>
      </c>
      <c r="Z161" s="12">
        <f>IFERROR(VLOOKUP(Y161,'CRUCE OPORTUNIDADES'!$C$10:$D$109,2,FALSE),"")</f>
        <v/>
      </c>
      <c r="AA161" s="12" t="n">
        <v>8.790000000000139</v>
      </c>
      <c r="AB161" s="12">
        <f>IFERROR(VLOOKUP(AA161,'CRUCE OPORTUNIDADES'!$C$10:$D$109,2,FALSE),"")</f>
        <v/>
      </c>
      <c r="AC161" s="12" t="n">
        <v>9.790000000000161</v>
      </c>
      <c r="AD161" s="12">
        <f>IFERROR(VLOOKUP(AC161,'CRUCE OPORTUNIDADES'!$C$10:$D$109,2,FALSE),"")</f>
        <v/>
      </c>
      <c r="AE161" s="12" t="n">
        <v>10.7900000000002</v>
      </c>
      <c r="AF161" s="12">
        <f>IFERROR(VLOOKUP(AE161,'CRUCE OPORTUNIDADES'!$C$10:$D$109,2,FALSE),"")</f>
        <v/>
      </c>
      <c r="AG161" s="12" t="n">
        <v>11.7900000000002</v>
      </c>
      <c r="AH161" s="12">
        <f>IFERROR(VLOOKUP(AG161,'CRUCE OPORTUNIDADES'!$C$10:$D$109,2,FALSE),"")</f>
        <v/>
      </c>
      <c r="AI161" s="12" t="n">
        <v>12.7900000000002</v>
      </c>
      <c r="AJ161" s="12">
        <f>IFERROR(VLOOKUP(AI161,'CRUCE OPORTUNIDADES'!$C$10:$D$109,2,FALSE),"")</f>
        <v/>
      </c>
      <c r="AK161" s="12" t="n">
        <v>13.7900000000002</v>
      </c>
      <c r="AL161" s="12">
        <f>IFERROR(VLOOKUP(AK161,'CRUCE OPORTUNIDADES'!$C$10:$D$109,2,FALSE),"")</f>
        <v/>
      </c>
      <c r="AM161" s="12" t="n">
        <v>14.7900000000003</v>
      </c>
      <c r="AN161" s="12">
        <f>IFERROR(VLOOKUP(AM161,'CRUCE OPORTUNIDADES'!$C$10:$D$109,2,FALSE),"")</f>
        <v/>
      </c>
      <c r="AO161" s="12" t="n">
        <v>15.7900000000003</v>
      </c>
      <c r="AP161" s="12">
        <f>IFERROR(VLOOKUP(AO161,'CRUCE OPORTUNIDADES'!$C$10:$D$109,2,FALSE),"")</f>
        <v/>
      </c>
      <c r="AQ161" s="12" t="n">
        <v>16.7900000000003</v>
      </c>
      <c r="AR161" s="12">
        <f>IFERROR(VLOOKUP(AQ161,'CRUCE OPORTUNIDADES'!$C$10:$D$109,2,FALSE),"")</f>
        <v/>
      </c>
      <c r="AS161" s="12" t="n">
        <v>17.7900000000003</v>
      </c>
      <c r="AT161" s="12">
        <f>IFERROR(VLOOKUP(AS161,'CRUCE OPORTUNIDADES'!$C$10:$D$109,2,FALSE),"")</f>
        <v/>
      </c>
      <c r="AU161" s="12" t="n">
        <v>18.7900000000003</v>
      </c>
      <c r="AV161" s="12">
        <f>IFERROR(VLOOKUP(AU161,'CRUCE OPORTUNIDADES'!$C$10:$D$109,2,FALSE),"")</f>
        <v/>
      </c>
      <c r="AW161" s="12" t="n">
        <v>19.7900000000004</v>
      </c>
      <c r="AX161" s="12">
        <f>IFERROR(VLOOKUP(AW161,'CRUCE OPORTUNIDADES'!$C$10:$D$109,2,FALSE),"")</f>
        <v/>
      </c>
      <c r="AY161" s="12" t="n">
        <v>20.7900000000004</v>
      </c>
      <c r="AZ161" s="12">
        <f>IFERROR(VLOOKUP(AY161,'CRUCE OPORTUNIDADES'!$C$10:$D$109,2,FALSE),"")</f>
        <v/>
      </c>
      <c r="BA161" s="12" t="n">
        <v>21.7900000000004</v>
      </c>
      <c r="BB161" s="12">
        <f>IFERROR(VLOOKUP(BA161,'CRUCE OPORTUNIDADES'!$C$10:$D$109,2,FALSE),"")</f>
        <v/>
      </c>
      <c r="BC161" s="12" t="n">
        <v>22.7900000000004</v>
      </c>
      <c r="BD161" s="12">
        <f>IFERROR(VLOOKUP(BC161,'CRUCE OPORTUNIDADES'!$C$10:$D$109,2,FALSE),"")</f>
        <v/>
      </c>
      <c r="BE161" s="12" t="n">
        <v>23.7900000000004</v>
      </c>
      <c r="BF161" s="12">
        <f>IFERROR(VLOOKUP(BE161,'CRUCE OPORTUNIDADES'!$C$10:$D$109,2,FALSE),"")</f>
        <v/>
      </c>
      <c r="BG161" s="12" t="n">
        <v>24.7900000000005</v>
      </c>
      <c r="BH161" s="12">
        <f>IFERROR(VLOOKUP(BG161,'CRUCE OPORTUNIDADES'!$C$10:$D$109,2,FALSE),"")</f>
        <v/>
      </c>
      <c r="BI161" s="12" t="n">
        <v>25.7900000000005</v>
      </c>
      <c r="BJ161" s="12">
        <f>IFERROR(VLOOKUP(BI161,'CRUCE OPORTUNIDADES'!$C$10:$D$109,2,FALSE),"")</f>
        <v/>
      </c>
    </row>
    <row r="162">
      <c r="N162" s="12">
        <f>IF(N163&lt;&gt;""," -O","")</f>
        <v/>
      </c>
      <c r="P162" s="12">
        <f>IF(P163&lt;&gt;""," -O","")</f>
        <v/>
      </c>
      <c r="R162" s="12">
        <f>IF(R163&lt;&gt;""," -O","")</f>
        <v/>
      </c>
      <c r="T162" s="12">
        <f>IF(T163&lt;&gt;""," -O","")</f>
        <v/>
      </c>
      <c r="V162" s="12">
        <f>IF(V163&lt;&gt;""," -O","")</f>
        <v/>
      </c>
      <c r="X162" s="12">
        <f>IF(X163&lt;&gt;""," -O","")</f>
        <v/>
      </c>
      <c r="Z162" s="12">
        <f>IF(Z163&lt;&gt;""," -O","")</f>
        <v/>
      </c>
      <c r="AB162" s="12">
        <f>IF(AB163&lt;&gt;""," -O","")</f>
        <v/>
      </c>
      <c r="AD162" s="12">
        <f>IF(AD163&lt;&gt;""," -O","")</f>
        <v/>
      </c>
      <c r="AF162" s="12">
        <f>IF(AF163&lt;&gt;""," -O","")</f>
        <v/>
      </c>
      <c r="AH162" s="12">
        <f>IF(AH163&lt;&gt;""," -O","")</f>
        <v/>
      </c>
      <c r="AJ162" s="12">
        <f>IF(AJ163&lt;&gt;""," -O","")</f>
        <v/>
      </c>
      <c r="AL162" s="12">
        <f>IF(AL163&lt;&gt;""," -O","")</f>
        <v/>
      </c>
      <c r="AN162" s="12">
        <f>IF(AN163&lt;&gt;""," -O","")</f>
        <v/>
      </c>
      <c r="AP162" s="12">
        <f>IF(AP163&lt;&gt;""," -O","")</f>
        <v/>
      </c>
      <c r="AR162" s="12">
        <f>IF(AR163&lt;&gt;""," -O","")</f>
        <v/>
      </c>
      <c r="AT162" s="12">
        <f>IF(AT163&lt;&gt;""," -O","")</f>
        <v/>
      </c>
      <c r="AV162" s="12">
        <f>IF(AV163&lt;&gt;""," -O","")</f>
        <v/>
      </c>
      <c r="AX162" s="12">
        <f>IF(AX163&lt;&gt;""," -O","")</f>
        <v/>
      </c>
      <c r="AZ162" s="12">
        <f>IF(AZ163&lt;&gt;""," -O","")</f>
        <v/>
      </c>
      <c r="BB162" s="12">
        <f>IF(BB163&lt;&gt;""," -O","")</f>
        <v/>
      </c>
      <c r="BD162" s="12">
        <f>IF(BD163&lt;&gt;""," -O","")</f>
        <v/>
      </c>
      <c r="BF162" s="12">
        <f>IF(BF163&lt;&gt;""," -O","")</f>
        <v/>
      </c>
      <c r="BH162" s="12">
        <f>IF(BH163&lt;&gt;""," -O","")</f>
        <v/>
      </c>
      <c r="BJ162" s="12">
        <f>IF(BJ163&lt;&gt;""," -O","")</f>
        <v/>
      </c>
    </row>
    <row r="163">
      <c r="M163" s="12" t="n">
        <v>1.8</v>
      </c>
      <c r="N163" s="12">
        <f>IFERROR(VLOOKUP(M163,'CRUCE OPORTUNIDADES'!$C$10:$D$109,2,FALSE),"")</f>
        <v/>
      </c>
      <c r="O163" s="12" t="n">
        <v>2.80000000000002</v>
      </c>
      <c r="P163" s="12">
        <f>IFERROR(VLOOKUP(O163,'CRUCE OPORTUNIDADES'!$C$10:$D$109,2,FALSE),"")</f>
        <v/>
      </c>
      <c r="Q163" s="12" t="n">
        <v>3.80000000000004</v>
      </c>
      <c r="R163" s="12">
        <f>IFERROR(VLOOKUP(Q163,'CRUCE OPORTUNIDADES'!$C$10:$D$109,2,FALSE),"")</f>
        <v/>
      </c>
      <c r="S163" s="12" t="n">
        <v>4.80000000000006</v>
      </c>
      <c r="T163" s="12">
        <f>IFERROR(VLOOKUP(S163,'CRUCE OPORTUNIDADES'!$C$10:$D$109,2,FALSE),"")</f>
        <v/>
      </c>
      <c r="U163" s="12" t="n">
        <v>5.80000000000008</v>
      </c>
      <c r="V163" s="12">
        <f>IFERROR(VLOOKUP(U163,'CRUCE OPORTUNIDADES'!$C$10:$D$109,2,FALSE),"")</f>
        <v/>
      </c>
      <c r="W163" s="12" t="n">
        <v>6.8000000000001</v>
      </c>
      <c r="X163" s="12">
        <f>IFERROR(VLOOKUP(W163,'CRUCE OPORTUNIDADES'!$C$10:$D$109,2,FALSE),"")</f>
        <v/>
      </c>
      <c r="Y163" s="12" t="n">
        <v>7.80000000000012</v>
      </c>
      <c r="Z163" s="12">
        <f>IFERROR(VLOOKUP(Y163,'CRUCE OPORTUNIDADES'!$C$10:$D$109,2,FALSE),"")</f>
        <v/>
      </c>
      <c r="AA163" s="12" t="n">
        <v>8.800000000000139</v>
      </c>
      <c r="AB163" s="12">
        <f>IFERROR(VLOOKUP(AA163,'CRUCE OPORTUNIDADES'!$C$10:$D$109,2,FALSE),"")</f>
        <v/>
      </c>
      <c r="AC163" s="12" t="n">
        <v>9.800000000000161</v>
      </c>
      <c r="AD163" s="12">
        <f>IFERROR(VLOOKUP(AC163,'CRUCE OPORTUNIDADES'!$C$10:$D$109,2,FALSE),"")</f>
        <v/>
      </c>
      <c r="AE163" s="12" t="n">
        <v>10.8000000000002</v>
      </c>
      <c r="AF163" s="12">
        <f>IFERROR(VLOOKUP(AE163,'CRUCE OPORTUNIDADES'!$C$10:$D$109,2,FALSE),"")</f>
        <v/>
      </c>
      <c r="AG163" s="12" t="n">
        <v>11.8000000000002</v>
      </c>
      <c r="AH163" s="12">
        <f>IFERROR(VLOOKUP(AG163,'CRUCE OPORTUNIDADES'!$C$10:$D$109,2,FALSE),"")</f>
        <v/>
      </c>
      <c r="AI163" s="12" t="n">
        <v>12.8000000000002</v>
      </c>
      <c r="AJ163" s="12">
        <f>IFERROR(VLOOKUP(AI163,'CRUCE OPORTUNIDADES'!$C$10:$D$109,2,FALSE),"")</f>
        <v/>
      </c>
      <c r="AK163" s="12" t="n">
        <v>13.8000000000002</v>
      </c>
      <c r="AL163" s="12">
        <f>IFERROR(VLOOKUP(AK163,'CRUCE OPORTUNIDADES'!$C$10:$D$109,2,FALSE),"")</f>
        <v/>
      </c>
      <c r="AM163" s="12" t="n">
        <v>14.8000000000003</v>
      </c>
      <c r="AN163" s="12">
        <f>IFERROR(VLOOKUP(AM163,'CRUCE OPORTUNIDADES'!$C$10:$D$109,2,FALSE),"")</f>
        <v/>
      </c>
      <c r="AO163" s="12" t="n">
        <v>15.8000000000003</v>
      </c>
      <c r="AP163" s="12">
        <f>IFERROR(VLOOKUP(AO163,'CRUCE OPORTUNIDADES'!$C$10:$D$109,2,FALSE),"")</f>
        <v/>
      </c>
      <c r="AQ163" s="12" t="n">
        <v>16.8000000000003</v>
      </c>
      <c r="AR163" s="12">
        <f>IFERROR(VLOOKUP(AQ163,'CRUCE OPORTUNIDADES'!$C$10:$D$109,2,FALSE),"")</f>
        <v/>
      </c>
      <c r="AS163" s="12" t="n">
        <v>17.8000000000003</v>
      </c>
      <c r="AT163" s="12">
        <f>IFERROR(VLOOKUP(AS163,'CRUCE OPORTUNIDADES'!$C$10:$D$109,2,FALSE),"")</f>
        <v/>
      </c>
      <c r="AU163" s="12" t="n">
        <v>18.8000000000003</v>
      </c>
      <c r="AV163" s="12">
        <f>IFERROR(VLOOKUP(AU163,'CRUCE OPORTUNIDADES'!$C$10:$D$109,2,FALSE),"")</f>
        <v/>
      </c>
      <c r="AW163" s="12" t="n">
        <v>19.8000000000004</v>
      </c>
      <c r="AX163" s="12">
        <f>IFERROR(VLOOKUP(AW163,'CRUCE OPORTUNIDADES'!$C$10:$D$109,2,FALSE),"")</f>
        <v/>
      </c>
      <c r="AY163" s="12" t="n">
        <v>20.8000000000004</v>
      </c>
      <c r="AZ163" s="12">
        <f>IFERROR(VLOOKUP(AY163,'CRUCE OPORTUNIDADES'!$C$10:$D$109,2,FALSE),"")</f>
        <v/>
      </c>
      <c r="BA163" s="12" t="n">
        <v>21.8000000000004</v>
      </c>
      <c r="BB163" s="12">
        <f>IFERROR(VLOOKUP(BA163,'CRUCE OPORTUNIDADES'!$C$10:$D$109,2,FALSE),"")</f>
        <v/>
      </c>
      <c r="BC163" s="12" t="n">
        <v>22.8000000000004</v>
      </c>
      <c r="BD163" s="12">
        <f>IFERROR(VLOOKUP(BC163,'CRUCE OPORTUNIDADES'!$C$10:$D$109,2,FALSE),"")</f>
        <v/>
      </c>
      <c r="BE163" s="12" t="n">
        <v>23.8000000000004</v>
      </c>
      <c r="BF163" s="12">
        <f>IFERROR(VLOOKUP(BE163,'CRUCE OPORTUNIDADES'!$C$10:$D$109,2,FALSE),"")</f>
        <v/>
      </c>
      <c r="BG163" s="12" t="n">
        <v>24.8000000000005</v>
      </c>
      <c r="BH163" s="12">
        <f>IFERROR(VLOOKUP(BG163,'CRUCE OPORTUNIDADES'!$C$10:$D$109,2,FALSE),"")</f>
        <v/>
      </c>
      <c r="BI163" s="12" t="n">
        <v>25.8000000000005</v>
      </c>
      <c r="BJ163" s="12">
        <f>IFERROR(VLOOKUP(BI163,'CRUCE OPORTUNIDADES'!$C$10:$D$109,2,FALSE),"")</f>
        <v/>
      </c>
    </row>
    <row r="164">
      <c r="N164" s="12">
        <f>IF(N165&lt;&gt;""," -O","")</f>
        <v/>
      </c>
      <c r="P164" s="12">
        <f>IF(P165&lt;&gt;""," -O","")</f>
        <v/>
      </c>
      <c r="R164" s="12">
        <f>IF(R165&lt;&gt;""," -O","")</f>
        <v/>
      </c>
      <c r="T164" s="12">
        <f>IF(T165&lt;&gt;""," -O","")</f>
        <v/>
      </c>
      <c r="V164" s="12">
        <f>IF(V165&lt;&gt;""," -O","")</f>
        <v/>
      </c>
      <c r="X164" s="12">
        <f>IF(X165&lt;&gt;""," -O","")</f>
        <v/>
      </c>
      <c r="Z164" s="12">
        <f>IF(Z165&lt;&gt;""," -O","")</f>
        <v/>
      </c>
      <c r="AB164" s="12">
        <f>IF(AB165&lt;&gt;""," -O","")</f>
        <v/>
      </c>
      <c r="AD164" s="12">
        <f>IF(AD165&lt;&gt;""," -O","")</f>
        <v/>
      </c>
      <c r="AF164" s="12">
        <f>IF(AF165&lt;&gt;""," -O","")</f>
        <v/>
      </c>
      <c r="AH164" s="12">
        <f>IF(AH165&lt;&gt;""," -O","")</f>
        <v/>
      </c>
      <c r="AJ164" s="12">
        <f>IF(AJ165&lt;&gt;""," -O","")</f>
        <v/>
      </c>
      <c r="AL164" s="12">
        <f>IF(AL165&lt;&gt;""," -O","")</f>
        <v/>
      </c>
      <c r="AN164" s="12">
        <f>IF(AN165&lt;&gt;""," -O","")</f>
        <v/>
      </c>
      <c r="AP164" s="12">
        <f>IF(AP165&lt;&gt;""," -O","")</f>
        <v/>
      </c>
      <c r="AR164" s="12">
        <f>IF(AR165&lt;&gt;""," -O","")</f>
        <v/>
      </c>
      <c r="AT164" s="12">
        <f>IF(AT165&lt;&gt;""," -O","")</f>
        <v/>
      </c>
      <c r="AV164" s="12">
        <f>IF(AV165&lt;&gt;""," -O","")</f>
        <v/>
      </c>
      <c r="AX164" s="12">
        <f>IF(AX165&lt;&gt;""," -O","")</f>
        <v/>
      </c>
      <c r="AZ164" s="12">
        <f>IF(AZ165&lt;&gt;""," -O","")</f>
        <v/>
      </c>
      <c r="BB164" s="12">
        <f>IF(BB165&lt;&gt;""," -O","")</f>
        <v/>
      </c>
      <c r="BD164" s="12">
        <f>IF(BD165&lt;&gt;""," -O","")</f>
        <v/>
      </c>
      <c r="BF164" s="12">
        <f>IF(BF165&lt;&gt;""," -O","")</f>
        <v/>
      </c>
      <c r="BH164" s="12">
        <f>IF(BH165&lt;&gt;""," -O","")</f>
        <v/>
      </c>
      <c r="BJ164" s="12">
        <f>IF(BJ165&lt;&gt;""," -O","")</f>
        <v/>
      </c>
    </row>
    <row r="165">
      <c r="M165" s="12" t="n">
        <v>1.81</v>
      </c>
      <c r="N165" s="12">
        <f>IFERROR(VLOOKUP(M165,'CRUCE OPORTUNIDADES'!$C$10:$D$109,2,FALSE),"")</f>
        <v/>
      </c>
      <c r="O165" s="12" t="n">
        <v>2.81000000000002</v>
      </c>
      <c r="P165" s="12">
        <f>IFERROR(VLOOKUP(O165,'CRUCE OPORTUNIDADES'!$C$10:$D$109,2,FALSE),"")</f>
        <v/>
      </c>
      <c r="Q165" s="12" t="n">
        <v>3.81000000000004</v>
      </c>
      <c r="R165" s="12">
        <f>IFERROR(VLOOKUP(Q165,'CRUCE OPORTUNIDADES'!$C$10:$D$109,2,FALSE),"")</f>
        <v/>
      </c>
      <c r="S165" s="12" t="n">
        <v>4.81000000000006</v>
      </c>
      <c r="T165" s="12">
        <f>IFERROR(VLOOKUP(S165,'CRUCE OPORTUNIDADES'!$C$10:$D$109,2,FALSE),"")</f>
        <v/>
      </c>
      <c r="U165" s="12" t="n">
        <v>5.81000000000008</v>
      </c>
      <c r="V165" s="12">
        <f>IFERROR(VLOOKUP(U165,'CRUCE OPORTUNIDADES'!$C$10:$D$109,2,FALSE),"")</f>
        <v/>
      </c>
      <c r="W165" s="12" t="n">
        <v>6.8100000000001</v>
      </c>
      <c r="X165" s="12">
        <f>IFERROR(VLOOKUP(W165,'CRUCE OPORTUNIDADES'!$C$10:$D$109,2,FALSE),"")</f>
        <v/>
      </c>
      <c r="Y165" s="12" t="n">
        <v>7.81000000000012</v>
      </c>
      <c r="Z165" s="12">
        <f>IFERROR(VLOOKUP(Y165,'CRUCE OPORTUNIDADES'!$C$10:$D$109,2,FALSE),"")</f>
        <v/>
      </c>
      <c r="AA165" s="12" t="n">
        <v>8.810000000000141</v>
      </c>
      <c r="AB165" s="12">
        <f>IFERROR(VLOOKUP(AA165,'CRUCE OPORTUNIDADES'!$C$10:$D$109,2,FALSE),"")</f>
        <v/>
      </c>
      <c r="AC165" s="12" t="n">
        <v>9.81000000000016</v>
      </c>
      <c r="AD165" s="12">
        <f>IFERROR(VLOOKUP(AC165,'CRUCE OPORTUNIDADES'!$C$10:$D$109,2,FALSE),"")</f>
        <v/>
      </c>
      <c r="AE165" s="12" t="n">
        <v>10.8100000000002</v>
      </c>
      <c r="AF165" s="12">
        <f>IFERROR(VLOOKUP(AE165,'CRUCE OPORTUNIDADES'!$C$10:$D$109,2,FALSE),"")</f>
        <v/>
      </c>
      <c r="AG165" s="12" t="n">
        <v>11.8100000000002</v>
      </c>
      <c r="AH165" s="12">
        <f>IFERROR(VLOOKUP(AG165,'CRUCE OPORTUNIDADES'!$C$10:$D$109,2,FALSE),"")</f>
        <v/>
      </c>
      <c r="AI165" s="12" t="n">
        <v>12.8100000000002</v>
      </c>
      <c r="AJ165" s="12">
        <f>IFERROR(VLOOKUP(AI165,'CRUCE OPORTUNIDADES'!$C$10:$D$109,2,FALSE),"")</f>
        <v/>
      </c>
      <c r="AK165" s="12" t="n">
        <v>13.8100000000002</v>
      </c>
      <c r="AL165" s="12">
        <f>IFERROR(VLOOKUP(AK165,'CRUCE OPORTUNIDADES'!$C$10:$D$109,2,FALSE),"")</f>
        <v/>
      </c>
      <c r="AM165" s="12" t="n">
        <v>14.8100000000003</v>
      </c>
      <c r="AN165" s="12">
        <f>IFERROR(VLOOKUP(AM165,'CRUCE OPORTUNIDADES'!$C$10:$D$109,2,FALSE),"")</f>
        <v/>
      </c>
      <c r="AO165" s="12" t="n">
        <v>15.8100000000003</v>
      </c>
      <c r="AP165" s="12">
        <f>IFERROR(VLOOKUP(AO165,'CRUCE OPORTUNIDADES'!$C$10:$D$109,2,FALSE),"")</f>
        <v/>
      </c>
      <c r="AQ165" s="12" t="n">
        <v>16.8100000000003</v>
      </c>
      <c r="AR165" s="12">
        <f>IFERROR(VLOOKUP(AQ165,'CRUCE OPORTUNIDADES'!$C$10:$D$109,2,FALSE),"")</f>
        <v/>
      </c>
      <c r="AS165" s="12" t="n">
        <v>17.8100000000003</v>
      </c>
      <c r="AT165" s="12">
        <f>IFERROR(VLOOKUP(AS165,'CRUCE OPORTUNIDADES'!$C$10:$D$109,2,FALSE),"")</f>
        <v/>
      </c>
      <c r="AU165" s="12" t="n">
        <v>18.8100000000003</v>
      </c>
      <c r="AV165" s="12">
        <f>IFERROR(VLOOKUP(AU165,'CRUCE OPORTUNIDADES'!$C$10:$D$109,2,FALSE),"")</f>
        <v/>
      </c>
      <c r="AW165" s="12" t="n">
        <v>19.8100000000004</v>
      </c>
      <c r="AX165" s="12">
        <f>IFERROR(VLOOKUP(AW165,'CRUCE OPORTUNIDADES'!$C$10:$D$109,2,FALSE),"")</f>
        <v/>
      </c>
      <c r="AY165" s="12" t="n">
        <v>20.8100000000004</v>
      </c>
      <c r="AZ165" s="12">
        <f>IFERROR(VLOOKUP(AY165,'CRUCE OPORTUNIDADES'!$C$10:$D$109,2,FALSE),"")</f>
        <v/>
      </c>
      <c r="BA165" s="12" t="n">
        <v>21.8100000000004</v>
      </c>
      <c r="BB165" s="12">
        <f>IFERROR(VLOOKUP(BA165,'CRUCE OPORTUNIDADES'!$C$10:$D$109,2,FALSE),"")</f>
        <v/>
      </c>
      <c r="BC165" s="12" t="n">
        <v>22.8100000000004</v>
      </c>
      <c r="BD165" s="12">
        <f>IFERROR(VLOOKUP(BC165,'CRUCE OPORTUNIDADES'!$C$10:$D$109,2,FALSE),"")</f>
        <v/>
      </c>
      <c r="BE165" s="12" t="n">
        <v>23.8100000000004</v>
      </c>
      <c r="BF165" s="12">
        <f>IFERROR(VLOOKUP(BE165,'CRUCE OPORTUNIDADES'!$C$10:$D$109,2,FALSE),"")</f>
        <v/>
      </c>
      <c r="BG165" s="12" t="n">
        <v>24.8100000000005</v>
      </c>
      <c r="BH165" s="12">
        <f>IFERROR(VLOOKUP(BG165,'CRUCE OPORTUNIDADES'!$C$10:$D$109,2,FALSE),"")</f>
        <v/>
      </c>
      <c r="BI165" s="12" t="n">
        <v>25.8100000000005</v>
      </c>
      <c r="BJ165" s="12">
        <f>IFERROR(VLOOKUP(BI165,'CRUCE OPORTUNIDADES'!$C$10:$D$109,2,FALSE),"")</f>
        <v/>
      </c>
    </row>
    <row r="166">
      <c r="N166" s="12">
        <f>IF(N167&lt;&gt;""," -O","")</f>
        <v/>
      </c>
      <c r="P166" s="12">
        <f>IF(P167&lt;&gt;""," -O","")</f>
        <v/>
      </c>
      <c r="R166" s="12">
        <f>IF(R167&lt;&gt;""," -O","")</f>
        <v/>
      </c>
      <c r="T166" s="12">
        <f>IF(T167&lt;&gt;""," -O","")</f>
        <v/>
      </c>
      <c r="V166" s="12">
        <f>IF(V167&lt;&gt;""," -O","")</f>
        <v/>
      </c>
      <c r="X166" s="12">
        <f>IF(X167&lt;&gt;""," -O","")</f>
        <v/>
      </c>
      <c r="Z166" s="12">
        <f>IF(Z167&lt;&gt;""," -O","")</f>
        <v/>
      </c>
      <c r="AB166" s="12">
        <f>IF(AB167&lt;&gt;""," -O","")</f>
        <v/>
      </c>
      <c r="AD166" s="12">
        <f>IF(AD167&lt;&gt;""," -O","")</f>
        <v/>
      </c>
      <c r="AF166" s="12">
        <f>IF(AF167&lt;&gt;""," -O","")</f>
        <v/>
      </c>
      <c r="AH166" s="12">
        <f>IF(AH167&lt;&gt;""," -O","")</f>
        <v/>
      </c>
      <c r="AJ166" s="12">
        <f>IF(AJ167&lt;&gt;""," -O","")</f>
        <v/>
      </c>
      <c r="AL166" s="12">
        <f>IF(AL167&lt;&gt;""," -O","")</f>
        <v/>
      </c>
      <c r="AN166" s="12">
        <f>IF(AN167&lt;&gt;""," -O","")</f>
        <v/>
      </c>
      <c r="AP166" s="12">
        <f>IF(AP167&lt;&gt;""," -O","")</f>
        <v/>
      </c>
      <c r="AR166" s="12">
        <f>IF(AR167&lt;&gt;""," -O","")</f>
        <v/>
      </c>
      <c r="AT166" s="12">
        <f>IF(AT167&lt;&gt;""," -O","")</f>
        <v/>
      </c>
      <c r="AV166" s="12">
        <f>IF(AV167&lt;&gt;""," -O","")</f>
        <v/>
      </c>
      <c r="AX166" s="12">
        <f>IF(AX167&lt;&gt;""," -O","")</f>
        <v/>
      </c>
      <c r="AZ166" s="12">
        <f>IF(AZ167&lt;&gt;""," -O","")</f>
        <v/>
      </c>
      <c r="BB166" s="12">
        <f>IF(BB167&lt;&gt;""," -O","")</f>
        <v/>
      </c>
      <c r="BD166" s="12">
        <f>IF(BD167&lt;&gt;""," -O","")</f>
        <v/>
      </c>
      <c r="BF166" s="12">
        <f>IF(BF167&lt;&gt;""," -O","")</f>
        <v/>
      </c>
      <c r="BH166" s="12">
        <f>IF(BH167&lt;&gt;""," -O","")</f>
        <v/>
      </c>
      <c r="BJ166" s="12">
        <f>IF(BJ167&lt;&gt;""," -O","")</f>
        <v/>
      </c>
    </row>
    <row r="167">
      <c r="M167" s="12" t="n">
        <v>1.82</v>
      </c>
      <c r="N167" s="12">
        <f>IFERROR(VLOOKUP(M167,'CRUCE OPORTUNIDADES'!$C$10:$D$109,2,FALSE),"")</f>
        <v/>
      </c>
      <c r="O167" s="12" t="n">
        <v>2.82000000000002</v>
      </c>
      <c r="P167" s="12">
        <f>IFERROR(VLOOKUP(O167,'CRUCE OPORTUNIDADES'!$C$10:$D$109,2,FALSE),"")</f>
        <v/>
      </c>
      <c r="Q167" s="12" t="n">
        <v>3.82000000000004</v>
      </c>
      <c r="R167" s="12">
        <f>IFERROR(VLOOKUP(Q167,'CRUCE OPORTUNIDADES'!$C$10:$D$109,2,FALSE),"")</f>
        <v/>
      </c>
      <c r="S167" s="12" t="n">
        <v>4.82000000000006</v>
      </c>
      <c r="T167" s="12">
        <f>IFERROR(VLOOKUP(S167,'CRUCE OPORTUNIDADES'!$C$10:$D$109,2,FALSE),"")</f>
        <v/>
      </c>
      <c r="U167" s="12" t="n">
        <v>5.82000000000008</v>
      </c>
      <c r="V167" s="12">
        <f>IFERROR(VLOOKUP(U167,'CRUCE OPORTUNIDADES'!$C$10:$D$109,2,FALSE),"")</f>
        <v/>
      </c>
      <c r="W167" s="12" t="n">
        <v>6.8200000000001</v>
      </c>
      <c r="X167" s="12">
        <f>IFERROR(VLOOKUP(W167,'CRUCE OPORTUNIDADES'!$C$10:$D$109,2,FALSE),"")</f>
        <v/>
      </c>
      <c r="Y167" s="12" t="n">
        <v>7.82000000000012</v>
      </c>
      <c r="Z167" s="12">
        <f>IFERROR(VLOOKUP(Y167,'CRUCE OPORTUNIDADES'!$C$10:$D$109,2,FALSE),"")</f>
        <v/>
      </c>
      <c r="AA167" s="12" t="n">
        <v>8.820000000000141</v>
      </c>
      <c r="AB167" s="12">
        <f>IFERROR(VLOOKUP(AA167,'CRUCE OPORTUNIDADES'!$C$10:$D$109,2,FALSE),"")</f>
        <v/>
      </c>
      <c r="AC167" s="12" t="n">
        <v>9.82000000000016</v>
      </c>
      <c r="AD167" s="12">
        <f>IFERROR(VLOOKUP(AC167,'CRUCE OPORTUNIDADES'!$C$10:$D$109,2,FALSE),"")</f>
        <v/>
      </c>
      <c r="AE167" s="12" t="n">
        <v>10.8200000000002</v>
      </c>
      <c r="AF167" s="12">
        <f>IFERROR(VLOOKUP(AE167,'CRUCE OPORTUNIDADES'!$C$10:$D$109,2,FALSE),"")</f>
        <v/>
      </c>
      <c r="AG167" s="12" t="n">
        <v>11.8200000000002</v>
      </c>
      <c r="AH167" s="12">
        <f>IFERROR(VLOOKUP(AG167,'CRUCE OPORTUNIDADES'!$C$10:$D$109,2,FALSE),"")</f>
        <v/>
      </c>
      <c r="AI167" s="12" t="n">
        <v>12.8200000000002</v>
      </c>
      <c r="AJ167" s="12">
        <f>IFERROR(VLOOKUP(AI167,'CRUCE OPORTUNIDADES'!$C$10:$D$109,2,FALSE),"")</f>
        <v/>
      </c>
      <c r="AK167" s="12" t="n">
        <v>13.8200000000002</v>
      </c>
      <c r="AL167" s="12">
        <f>IFERROR(VLOOKUP(AK167,'CRUCE OPORTUNIDADES'!$C$10:$D$109,2,FALSE),"")</f>
        <v/>
      </c>
      <c r="AM167" s="12" t="n">
        <v>14.8200000000003</v>
      </c>
      <c r="AN167" s="12">
        <f>IFERROR(VLOOKUP(AM167,'CRUCE OPORTUNIDADES'!$C$10:$D$109,2,FALSE),"")</f>
        <v/>
      </c>
      <c r="AO167" s="12" t="n">
        <v>15.8200000000003</v>
      </c>
      <c r="AP167" s="12">
        <f>IFERROR(VLOOKUP(AO167,'CRUCE OPORTUNIDADES'!$C$10:$D$109,2,FALSE),"")</f>
        <v/>
      </c>
      <c r="AQ167" s="12" t="n">
        <v>16.8200000000003</v>
      </c>
      <c r="AR167" s="12">
        <f>IFERROR(VLOOKUP(AQ167,'CRUCE OPORTUNIDADES'!$C$10:$D$109,2,FALSE),"")</f>
        <v/>
      </c>
      <c r="AS167" s="12" t="n">
        <v>17.8200000000003</v>
      </c>
      <c r="AT167" s="12">
        <f>IFERROR(VLOOKUP(AS167,'CRUCE OPORTUNIDADES'!$C$10:$D$109,2,FALSE),"")</f>
        <v/>
      </c>
      <c r="AU167" s="12" t="n">
        <v>18.8200000000003</v>
      </c>
      <c r="AV167" s="12">
        <f>IFERROR(VLOOKUP(AU167,'CRUCE OPORTUNIDADES'!$C$10:$D$109,2,FALSE),"")</f>
        <v/>
      </c>
      <c r="AW167" s="12" t="n">
        <v>19.8200000000004</v>
      </c>
      <c r="AX167" s="12">
        <f>IFERROR(VLOOKUP(AW167,'CRUCE OPORTUNIDADES'!$C$10:$D$109,2,FALSE),"")</f>
        <v/>
      </c>
      <c r="AY167" s="12" t="n">
        <v>20.8200000000004</v>
      </c>
      <c r="AZ167" s="12">
        <f>IFERROR(VLOOKUP(AY167,'CRUCE OPORTUNIDADES'!$C$10:$D$109,2,FALSE),"")</f>
        <v/>
      </c>
      <c r="BA167" s="12" t="n">
        <v>21.8200000000004</v>
      </c>
      <c r="BB167" s="12">
        <f>IFERROR(VLOOKUP(BA167,'CRUCE OPORTUNIDADES'!$C$10:$D$109,2,FALSE),"")</f>
        <v/>
      </c>
      <c r="BC167" s="12" t="n">
        <v>22.8200000000004</v>
      </c>
      <c r="BD167" s="12">
        <f>IFERROR(VLOOKUP(BC167,'CRUCE OPORTUNIDADES'!$C$10:$D$109,2,FALSE),"")</f>
        <v/>
      </c>
      <c r="BE167" s="12" t="n">
        <v>23.8200000000004</v>
      </c>
      <c r="BF167" s="12">
        <f>IFERROR(VLOOKUP(BE167,'CRUCE OPORTUNIDADES'!$C$10:$D$109,2,FALSE),"")</f>
        <v/>
      </c>
      <c r="BG167" s="12" t="n">
        <v>24.8200000000005</v>
      </c>
      <c r="BH167" s="12">
        <f>IFERROR(VLOOKUP(BG167,'CRUCE OPORTUNIDADES'!$C$10:$D$109,2,FALSE),"")</f>
        <v/>
      </c>
      <c r="BI167" s="12" t="n">
        <v>25.8200000000005</v>
      </c>
      <c r="BJ167" s="12">
        <f>IFERROR(VLOOKUP(BI167,'CRUCE OPORTUNIDADES'!$C$10:$D$109,2,FALSE),"")</f>
        <v/>
      </c>
    </row>
    <row r="168">
      <c r="N168" s="12">
        <f>IF(N169&lt;&gt;""," -O","")</f>
        <v/>
      </c>
      <c r="P168" s="12">
        <f>IF(P169&lt;&gt;""," -O","")</f>
        <v/>
      </c>
      <c r="R168" s="12">
        <f>IF(R169&lt;&gt;""," -O","")</f>
        <v/>
      </c>
      <c r="T168" s="12">
        <f>IF(T169&lt;&gt;""," -O","")</f>
        <v/>
      </c>
      <c r="V168" s="12">
        <f>IF(V169&lt;&gt;""," -O","")</f>
        <v/>
      </c>
      <c r="X168" s="12">
        <f>IF(X169&lt;&gt;""," -O","")</f>
        <v/>
      </c>
      <c r="Z168" s="12">
        <f>IF(Z169&lt;&gt;""," -O","")</f>
        <v/>
      </c>
      <c r="AB168" s="12">
        <f>IF(AB169&lt;&gt;""," -O","")</f>
        <v/>
      </c>
      <c r="AD168" s="12">
        <f>IF(AD169&lt;&gt;""," -O","")</f>
        <v/>
      </c>
      <c r="AF168" s="12">
        <f>IF(AF169&lt;&gt;""," -O","")</f>
        <v/>
      </c>
      <c r="AH168" s="12">
        <f>IF(AH169&lt;&gt;""," -O","")</f>
        <v/>
      </c>
      <c r="AJ168" s="12">
        <f>IF(AJ169&lt;&gt;""," -O","")</f>
        <v/>
      </c>
      <c r="AL168" s="12">
        <f>IF(AL169&lt;&gt;""," -O","")</f>
        <v/>
      </c>
      <c r="AN168" s="12">
        <f>IF(AN169&lt;&gt;""," -O","")</f>
        <v/>
      </c>
      <c r="AP168" s="12">
        <f>IF(AP169&lt;&gt;""," -O","")</f>
        <v/>
      </c>
      <c r="AR168" s="12">
        <f>IF(AR169&lt;&gt;""," -O","")</f>
        <v/>
      </c>
      <c r="AT168" s="12">
        <f>IF(AT169&lt;&gt;""," -O","")</f>
        <v/>
      </c>
      <c r="AV168" s="12">
        <f>IF(AV169&lt;&gt;""," -O","")</f>
        <v/>
      </c>
      <c r="AX168" s="12">
        <f>IF(AX169&lt;&gt;""," -O","")</f>
        <v/>
      </c>
      <c r="AZ168" s="12">
        <f>IF(AZ169&lt;&gt;""," -O","")</f>
        <v/>
      </c>
      <c r="BB168" s="12">
        <f>IF(BB169&lt;&gt;""," -O","")</f>
        <v/>
      </c>
      <c r="BD168" s="12">
        <f>IF(BD169&lt;&gt;""," -O","")</f>
        <v/>
      </c>
      <c r="BF168" s="12">
        <f>IF(BF169&lt;&gt;""," -O","")</f>
        <v/>
      </c>
      <c r="BH168" s="12">
        <f>IF(BH169&lt;&gt;""," -O","")</f>
        <v/>
      </c>
      <c r="BJ168" s="12">
        <f>IF(BJ169&lt;&gt;""," -O","")</f>
        <v/>
      </c>
    </row>
    <row r="169">
      <c r="M169" s="12" t="n">
        <v>1.83</v>
      </c>
      <c r="N169" s="12">
        <f>IFERROR(VLOOKUP(M169,'CRUCE OPORTUNIDADES'!$C$10:$D$109,2,FALSE),"")</f>
        <v/>
      </c>
      <c r="O169" s="12" t="n">
        <v>2.83000000000002</v>
      </c>
      <c r="P169" s="12">
        <f>IFERROR(VLOOKUP(O169,'CRUCE OPORTUNIDADES'!$C$10:$D$109,2,FALSE),"")</f>
        <v/>
      </c>
      <c r="Q169" s="12" t="n">
        <v>3.83000000000004</v>
      </c>
      <c r="R169" s="12">
        <f>IFERROR(VLOOKUP(Q169,'CRUCE OPORTUNIDADES'!$C$10:$D$109,2,FALSE),"")</f>
        <v/>
      </c>
      <c r="S169" s="12" t="n">
        <v>4.83000000000006</v>
      </c>
      <c r="T169" s="12">
        <f>IFERROR(VLOOKUP(S169,'CRUCE OPORTUNIDADES'!$C$10:$D$109,2,FALSE),"")</f>
        <v/>
      </c>
      <c r="U169" s="12" t="n">
        <v>5.83000000000008</v>
      </c>
      <c r="V169" s="12">
        <f>IFERROR(VLOOKUP(U169,'CRUCE OPORTUNIDADES'!$C$10:$D$109,2,FALSE),"")</f>
        <v/>
      </c>
      <c r="W169" s="12" t="n">
        <v>6.8300000000001</v>
      </c>
      <c r="X169" s="12">
        <f>IFERROR(VLOOKUP(W169,'CRUCE OPORTUNIDADES'!$C$10:$D$109,2,FALSE),"")</f>
        <v/>
      </c>
      <c r="Y169" s="12" t="n">
        <v>7.83000000000012</v>
      </c>
      <c r="Z169" s="12">
        <f>IFERROR(VLOOKUP(Y169,'CRUCE OPORTUNIDADES'!$C$10:$D$109,2,FALSE),"")</f>
        <v/>
      </c>
      <c r="AA169" s="12" t="n">
        <v>8.83000000000014</v>
      </c>
      <c r="AB169" s="12">
        <f>IFERROR(VLOOKUP(AA169,'CRUCE OPORTUNIDADES'!$C$10:$D$109,2,FALSE),"")</f>
        <v/>
      </c>
      <c r="AC169" s="12" t="n">
        <v>9.83000000000016</v>
      </c>
      <c r="AD169" s="12">
        <f>IFERROR(VLOOKUP(AC169,'CRUCE OPORTUNIDADES'!$C$10:$D$109,2,FALSE),"")</f>
        <v/>
      </c>
      <c r="AE169" s="12" t="n">
        <v>10.8300000000002</v>
      </c>
      <c r="AF169" s="12">
        <f>IFERROR(VLOOKUP(AE169,'CRUCE OPORTUNIDADES'!$C$10:$D$109,2,FALSE),"")</f>
        <v/>
      </c>
      <c r="AG169" s="12" t="n">
        <v>11.8300000000002</v>
      </c>
      <c r="AH169" s="12">
        <f>IFERROR(VLOOKUP(AG169,'CRUCE OPORTUNIDADES'!$C$10:$D$109,2,FALSE),"")</f>
        <v/>
      </c>
      <c r="AI169" s="12" t="n">
        <v>12.8300000000002</v>
      </c>
      <c r="AJ169" s="12">
        <f>IFERROR(VLOOKUP(AI169,'CRUCE OPORTUNIDADES'!$C$10:$D$109,2,FALSE),"")</f>
        <v/>
      </c>
      <c r="AK169" s="12" t="n">
        <v>13.8300000000002</v>
      </c>
      <c r="AL169" s="12">
        <f>IFERROR(VLOOKUP(AK169,'CRUCE OPORTUNIDADES'!$C$10:$D$109,2,FALSE),"")</f>
        <v/>
      </c>
      <c r="AM169" s="12" t="n">
        <v>14.8300000000003</v>
      </c>
      <c r="AN169" s="12">
        <f>IFERROR(VLOOKUP(AM169,'CRUCE OPORTUNIDADES'!$C$10:$D$109,2,FALSE),"")</f>
        <v/>
      </c>
      <c r="AO169" s="12" t="n">
        <v>15.8300000000003</v>
      </c>
      <c r="AP169" s="12">
        <f>IFERROR(VLOOKUP(AO169,'CRUCE OPORTUNIDADES'!$C$10:$D$109,2,FALSE),"")</f>
        <v/>
      </c>
      <c r="AQ169" s="12" t="n">
        <v>16.8300000000003</v>
      </c>
      <c r="AR169" s="12">
        <f>IFERROR(VLOOKUP(AQ169,'CRUCE OPORTUNIDADES'!$C$10:$D$109,2,FALSE),"")</f>
        <v/>
      </c>
      <c r="AS169" s="12" t="n">
        <v>17.8300000000003</v>
      </c>
      <c r="AT169" s="12">
        <f>IFERROR(VLOOKUP(AS169,'CRUCE OPORTUNIDADES'!$C$10:$D$109,2,FALSE),"")</f>
        <v/>
      </c>
      <c r="AU169" s="12" t="n">
        <v>18.8300000000003</v>
      </c>
      <c r="AV169" s="12">
        <f>IFERROR(VLOOKUP(AU169,'CRUCE OPORTUNIDADES'!$C$10:$D$109,2,FALSE),"")</f>
        <v/>
      </c>
      <c r="AW169" s="12" t="n">
        <v>19.8300000000004</v>
      </c>
      <c r="AX169" s="12">
        <f>IFERROR(VLOOKUP(AW169,'CRUCE OPORTUNIDADES'!$C$10:$D$109,2,FALSE),"")</f>
        <v/>
      </c>
      <c r="AY169" s="12" t="n">
        <v>20.8300000000004</v>
      </c>
      <c r="AZ169" s="12">
        <f>IFERROR(VLOOKUP(AY169,'CRUCE OPORTUNIDADES'!$C$10:$D$109,2,FALSE),"")</f>
        <v/>
      </c>
      <c r="BA169" s="12" t="n">
        <v>21.8300000000004</v>
      </c>
      <c r="BB169" s="12">
        <f>IFERROR(VLOOKUP(BA169,'CRUCE OPORTUNIDADES'!$C$10:$D$109,2,FALSE),"")</f>
        <v/>
      </c>
      <c r="BC169" s="12" t="n">
        <v>22.8300000000004</v>
      </c>
      <c r="BD169" s="12">
        <f>IFERROR(VLOOKUP(BC169,'CRUCE OPORTUNIDADES'!$C$10:$D$109,2,FALSE),"")</f>
        <v/>
      </c>
      <c r="BE169" s="12" t="n">
        <v>23.8300000000004</v>
      </c>
      <c r="BF169" s="12">
        <f>IFERROR(VLOOKUP(BE169,'CRUCE OPORTUNIDADES'!$C$10:$D$109,2,FALSE),"")</f>
        <v/>
      </c>
      <c r="BG169" s="12" t="n">
        <v>24.8300000000005</v>
      </c>
      <c r="BH169" s="12">
        <f>IFERROR(VLOOKUP(BG169,'CRUCE OPORTUNIDADES'!$C$10:$D$109,2,FALSE),"")</f>
        <v/>
      </c>
      <c r="BI169" s="12" t="n">
        <v>25.8300000000005</v>
      </c>
      <c r="BJ169" s="12">
        <f>IFERROR(VLOOKUP(BI169,'CRUCE OPORTUNIDADES'!$C$10:$D$109,2,FALSE),"")</f>
        <v/>
      </c>
    </row>
    <row r="170">
      <c r="N170" s="12">
        <f>IF(N171&lt;&gt;""," -O","")</f>
        <v/>
      </c>
      <c r="P170" s="12">
        <f>IF(P171&lt;&gt;""," -O","")</f>
        <v/>
      </c>
      <c r="R170" s="12">
        <f>IF(R171&lt;&gt;""," -O","")</f>
        <v/>
      </c>
      <c r="T170" s="12">
        <f>IF(T171&lt;&gt;""," -O","")</f>
        <v/>
      </c>
      <c r="V170" s="12">
        <f>IF(V171&lt;&gt;""," -O","")</f>
        <v/>
      </c>
      <c r="X170" s="12">
        <f>IF(X171&lt;&gt;""," -O","")</f>
        <v/>
      </c>
      <c r="Z170" s="12">
        <f>IF(Z171&lt;&gt;""," -O","")</f>
        <v/>
      </c>
      <c r="AB170" s="12">
        <f>IF(AB171&lt;&gt;""," -O","")</f>
        <v/>
      </c>
      <c r="AD170" s="12">
        <f>IF(AD171&lt;&gt;""," -O","")</f>
        <v/>
      </c>
      <c r="AF170" s="12">
        <f>IF(AF171&lt;&gt;""," -O","")</f>
        <v/>
      </c>
      <c r="AH170" s="12">
        <f>IF(AH171&lt;&gt;""," -O","")</f>
        <v/>
      </c>
      <c r="AJ170" s="12">
        <f>IF(AJ171&lt;&gt;""," -O","")</f>
        <v/>
      </c>
      <c r="AL170" s="12">
        <f>IF(AL171&lt;&gt;""," -O","")</f>
        <v/>
      </c>
      <c r="AN170" s="12">
        <f>IF(AN171&lt;&gt;""," -O","")</f>
        <v/>
      </c>
      <c r="AP170" s="12">
        <f>IF(AP171&lt;&gt;""," -O","")</f>
        <v/>
      </c>
      <c r="AR170" s="12">
        <f>IF(AR171&lt;&gt;""," -O","")</f>
        <v/>
      </c>
      <c r="AT170" s="12">
        <f>IF(AT171&lt;&gt;""," -O","")</f>
        <v/>
      </c>
      <c r="AV170" s="12">
        <f>IF(AV171&lt;&gt;""," -O","")</f>
        <v/>
      </c>
      <c r="AX170" s="12">
        <f>IF(AX171&lt;&gt;""," -O","")</f>
        <v/>
      </c>
      <c r="AZ170" s="12">
        <f>IF(AZ171&lt;&gt;""," -O","")</f>
        <v/>
      </c>
      <c r="BB170" s="12">
        <f>IF(BB171&lt;&gt;""," -O","")</f>
        <v/>
      </c>
      <c r="BD170" s="12">
        <f>IF(BD171&lt;&gt;""," -O","")</f>
        <v/>
      </c>
      <c r="BF170" s="12">
        <f>IF(BF171&lt;&gt;""," -O","")</f>
        <v/>
      </c>
      <c r="BH170" s="12">
        <f>IF(BH171&lt;&gt;""," -O","")</f>
        <v/>
      </c>
      <c r="BJ170" s="12">
        <f>IF(BJ171&lt;&gt;""," -O","")</f>
        <v/>
      </c>
    </row>
    <row r="171">
      <c r="M171" s="12" t="n">
        <v>1.84</v>
      </c>
      <c r="N171" s="12">
        <f>IFERROR(VLOOKUP(M171,'CRUCE OPORTUNIDADES'!$C$10:$D$109,2,FALSE),"")</f>
        <v/>
      </c>
      <c r="O171" s="12" t="n">
        <v>2.84000000000002</v>
      </c>
      <c r="P171" s="12">
        <f>IFERROR(VLOOKUP(O171,'CRUCE OPORTUNIDADES'!$C$10:$D$109,2,FALSE),"")</f>
        <v/>
      </c>
      <c r="Q171" s="12" t="n">
        <v>3.84000000000004</v>
      </c>
      <c r="R171" s="12">
        <f>IFERROR(VLOOKUP(Q171,'CRUCE OPORTUNIDADES'!$C$10:$D$109,2,FALSE),"")</f>
        <v/>
      </c>
      <c r="S171" s="12" t="n">
        <v>4.84000000000006</v>
      </c>
      <c r="T171" s="12">
        <f>IFERROR(VLOOKUP(S171,'CRUCE OPORTUNIDADES'!$C$10:$D$109,2,FALSE),"")</f>
        <v/>
      </c>
      <c r="U171" s="12" t="n">
        <v>5.84000000000008</v>
      </c>
      <c r="V171" s="12">
        <f>IFERROR(VLOOKUP(U171,'CRUCE OPORTUNIDADES'!$C$10:$D$109,2,FALSE),"")</f>
        <v/>
      </c>
      <c r="W171" s="12" t="n">
        <v>6.8400000000001</v>
      </c>
      <c r="X171" s="12">
        <f>IFERROR(VLOOKUP(W171,'CRUCE OPORTUNIDADES'!$C$10:$D$109,2,FALSE),"")</f>
        <v/>
      </c>
      <c r="Y171" s="12" t="n">
        <v>7.84000000000012</v>
      </c>
      <c r="Z171" s="12">
        <f>IFERROR(VLOOKUP(Y171,'CRUCE OPORTUNIDADES'!$C$10:$D$109,2,FALSE),"")</f>
        <v/>
      </c>
      <c r="AA171" s="12" t="n">
        <v>8.84000000000014</v>
      </c>
      <c r="AB171" s="12">
        <f>IFERROR(VLOOKUP(AA171,'CRUCE OPORTUNIDADES'!$C$10:$D$109,2,FALSE),"")</f>
        <v/>
      </c>
      <c r="AC171" s="12" t="n">
        <v>9.84000000000016</v>
      </c>
      <c r="AD171" s="12">
        <f>IFERROR(VLOOKUP(AC171,'CRUCE OPORTUNIDADES'!$C$10:$D$109,2,FALSE),"")</f>
        <v/>
      </c>
      <c r="AE171" s="12" t="n">
        <v>10.8400000000002</v>
      </c>
      <c r="AF171" s="12">
        <f>IFERROR(VLOOKUP(AE171,'CRUCE OPORTUNIDADES'!$C$10:$D$109,2,FALSE),"")</f>
        <v/>
      </c>
      <c r="AG171" s="12" t="n">
        <v>11.8400000000002</v>
      </c>
      <c r="AH171" s="12">
        <f>IFERROR(VLOOKUP(AG171,'CRUCE OPORTUNIDADES'!$C$10:$D$109,2,FALSE),"")</f>
        <v/>
      </c>
      <c r="AI171" s="12" t="n">
        <v>12.8400000000002</v>
      </c>
      <c r="AJ171" s="12">
        <f>IFERROR(VLOOKUP(AI171,'CRUCE OPORTUNIDADES'!$C$10:$D$109,2,FALSE),"")</f>
        <v/>
      </c>
      <c r="AK171" s="12" t="n">
        <v>13.8400000000002</v>
      </c>
      <c r="AL171" s="12">
        <f>IFERROR(VLOOKUP(AK171,'CRUCE OPORTUNIDADES'!$C$10:$D$109,2,FALSE),"")</f>
        <v/>
      </c>
      <c r="AM171" s="12" t="n">
        <v>14.8400000000003</v>
      </c>
      <c r="AN171" s="12">
        <f>IFERROR(VLOOKUP(AM171,'CRUCE OPORTUNIDADES'!$C$10:$D$109,2,FALSE),"")</f>
        <v/>
      </c>
      <c r="AO171" s="12" t="n">
        <v>15.8400000000003</v>
      </c>
      <c r="AP171" s="12">
        <f>IFERROR(VLOOKUP(AO171,'CRUCE OPORTUNIDADES'!$C$10:$D$109,2,FALSE),"")</f>
        <v/>
      </c>
      <c r="AQ171" s="12" t="n">
        <v>16.8400000000003</v>
      </c>
      <c r="AR171" s="12">
        <f>IFERROR(VLOOKUP(AQ171,'CRUCE OPORTUNIDADES'!$C$10:$D$109,2,FALSE),"")</f>
        <v/>
      </c>
      <c r="AS171" s="12" t="n">
        <v>17.8400000000003</v>
      </c>
      <c r="AT171" s="12">
        <f>IFERROR(VLOOKUP(AS171,'CRUCE OPORTUNIDADES'!$C$10:$D$109,2,FALSE),"")</f>
        <v/>
      </c>
      <c r="AU171" s="12" t="n">
        <v>18.8400000000003</v>
      </c>
      <c r="AV171" s="12">
        <f>IFERROR(VLOOKUP(AU171,'CRUCE OPORTUNIDADES'!$C$10:$D$109,2,FALSE),"")</f>
        <v/>
      </c>
      <c r="AW171" s="12" t="n">
        <v>19.8400000000004</v>
      </c>
      <c r="AX171" s="12">
        <f>IFERROR(VLOOKUP(AW171,'CRUCE OPORTUNIDADES'!$C$10:$D$109,2,FALSE),"")</f>
        <v/>
      </c>
      <c r="AY171" s="12" t="n">
        <v>20.8400000000004</v>
      </c>
      <c r="AZ171" s="12">
        <f>IFERROR(VLOOKUP(AY171,'CRUCE OPORTUNIDADES'!$C$10:$D$109,2,FALSE),"")</f>
        <v/>
      </c>
      <c r="BA171" s="12" t="n">
        <v>21.8400000000004</v>
      </c>
      <c r="BB171" s="12">
        <f>IFERROR(VLOOKUP(BA171,'CRUCE OPORTUNIDADES'!$C$10:$D$109,2,FALSE),"")</f>
        <v/>
      </c>
      <c r="BC171" s="12" t="n">
        <v>22.8400000000004</v>
      </c>
      <c r="BD171" s="12">
        <f>IFERROR(VLOOKUP(BC171,'CRUCE OPORTUNIDADES'!$C$10:$D$109,2,FALSE),"")</f>
        <v/>
      </c>
      <c r="BE171" s="12" t="n">
        <v>23.8400000000004</v>
      </c>
      <c r="BF171" s="12">
        <f>IFERROR(VLOOKUP(BE171,'CRUCE OPORTUNIDADES'!$C$10:$D$109,2,FALSE),"")</f>
        <v/>
      </c>
      <c r="BG171" s="12" t="n">
        <v>24.8400000000005</v>
      </c>
      <c r="BH171" s="12">
        <f>IFERROR(VLOOKUP(BG171,'CRUCE OPORTUNIDADES'!$C$10:$D$109,2,FALSE),"")</f>
        <v/>
      </c>
      <c r="BI171" s="12" t="n">
        <v>25.8400000000005</v>
      </c>
      <c r="BJ171" s="12">
        <f>IFERROR(VLOOKUP(BI171,'CRUCE OPORTUNIDADES'!$C$10:$D$109,2,FALSE),"")</f>
        <v/>
      </c>
    </row>
    <row r="172">
      <c r="N172" s="12">
        <f>IF(N173&lt;&gt;""," -O","")</f>
        <v/>
      </c>
      <c r="P172" s="12">
        <f>IF(P173&lt;&gt;""," -O","")</f>
        <v/>
      </c>
      <c r="R172" s="12">
        <f>IF(R173&lt;&gt;""," -O","")</f>
        <v/>
      </c>
      <c r="T172" s="12">
        <f>IF(T173&lt;&gt;""," -O","")</f>
        <v/>
      </c>
      <c r="V172" s="12">
        <f>IF(V173&lt;&gt;""," -O","")</f>
        <v/>
      </c>
      <c r="X172" s="12">
        <f>IF(X173&lt;&gt;""," -O","")</f>
        <v/>
      </c>
      <c r="Z172" s="12">
        <f>IF(Z173&lt;&gt;""," -O","")</f>
        <v/>
      </c>
      <c r="AB172" s="12">
        <f>IF(AB173&lt;&gt;""," -O","")</f>
        <v/>
      </c>
      <c r="AD172" s="12">
        <f>IF(AD173&lt;&gt;""," -O","")</f>
        <v/>
      </c>
      <c r="AF172" s="12">
        <f>IF(AF173&lt;&gt;""," -O","")</f>
        <v/>
      </c>
      <c r="AH172" s="12">
        <f>IF(AH173&lt;&gt;""," -O","")</f>
        <v/>
      </c>
      <c r="AJ172" s="12">
        <f>IF(AJ173&lt;&gt;""," -O","")</f>
        <v/>
      </c>
      <c r="AL172" s="12">
        <f>IF(AL173&lt;&gt;""," -O","")</f>
        <v/>
      </c>
      <c r="AN172" s="12">
        <f>IF(AN173&lt;&gt;""," -O","")</f>
        <v/>
      </c>
      <c r="AP172" s="12">
        <f>IF(AP173&lt;&gt;""," -O","")</f>
        <v/>
      </c>
      <c r="AR172" s="12">
        <f>IF(AR173&lt;&gt;""," -O","")</f>
        <v/>
      </c>
      <c r="AT172" s="12">
        <f>IF(AT173&lt;&gt;""," -O","")</f>
        <v/>
      </c>
      <c r="AV172" s="12">
        <f>IF(AV173&lt;&gt;""," -O","")</f>
        <v/>
      </c>
      <c r="AX172" s="12">
        <f>IF(AX173&lt;&gt;""," -O","")</f>
        <v/>
      </c>
      <c r="AZ172" s="12">
        <f>IF(AZ173&lt;&gt;""," -O","")</f>
        <v/>
      </c>
      <c r="BB172" s="12">
        <f>IF(BB173&lt;&gt;""," -O","")</f>
        <v/>
      </c>
      <c r="BD172" s="12">
        <f>IF(BD173&lt;&gt;""," -O","")</f>
        <v/>
      </c>
      <c r="BF172" s="12">
        <f>IF(BF173&lt;&gt;""," -O","")</f>
        <v/>
      </c>
      <c r="BH172" s="12">
        <f>IF(BH173&lt;&gt;""," -O","")</f>
        <v/>
      </c>
      <c r="BJ172" s="12">
        <f>IF(BJ173&lt;&gt;""," -O","")</f>
        <v/>
      </c>
    </row>
    <row r="173">
      <c r="M173" s="12" t="n">
        <v>1.85</v>
      </c>
      <c r="N173" s="12">
        <f>IFERROR(VLOOKUP(M173,'CRUCE OPORTUNIDADES'!$C$10:$D$109,2,FALSE),"")</f>
        <v/>
      </c>
      <c r="O173" s="12" t="n">
        <v>2.85000000000002</v>
      </c>
      <c r="P173" s="12">
        <f>IFERROR(VLOOKUP(O173,'CRUCE OPORTUNIDADES'!$C$10:$D$109,2,FALSE),"")</f>
        <v/>
      </c>
      <c r="Q173" s="12" t="n">
        <v>3.85000000000004</v>
      </c>
      <c r="R173" s="12">
        <f>IFERROR(VLOOKUP(Q173,'CRUCE OPORTUNIDADES'!$C$10:$D$109,2,FALSE),"")</f>
        <v/>
      </c>
      <c r="S173" s="12" t="n">
        <v>4.85000000000006</v>
      </c>
      <c r="T173" s="12">
        <f>IFERROR(VLOOKUP(S173,'CRUCE OPORTUNIDADES'!$C$10:$D$109,2,FALSE),"")</f>
        <v/>
      </c>
      <c r="U173" s="12" t="n">
        <v>5.85000000000008</v>
      </c>
      <c r="V173" s="12">
        <f>IFERROR(VLOOKUP(U173,'CRUCE OPORTUNIDADES'!$C$10:$D$109,2,FALSE),"")</f>
        <v/>
      </c>
      <c r="W173" s="12" t="n">
        <v>6.8500000000001</v>
      </c>
      <c r="X173" s="12">
        <f>IFERROR(VLOOKUP(W173,'CRUCE OPORTUNIDADES'!$C$10:$D$109,2,FALSE),"")</f>
        <v/>
      </c>
      <c r="Y173" s="12" t="n">
        <v>7.85000000000012</v>
      </c>
      <c r="Z173" s="12">
        <f>IFERROR(VLOOKUP(Y173,'CRUCE OPORTUNIDADES'!$C$10:$D$109,2,FALSE),"")</f>
        <v/>
      </c>
      <c r="AA173" s="12" t="n">
        <v>8.85000000000014</v>
      </c>
      <c r="AB173" s="12">
        <f>IFERROR(VLOOKUP(AA173,'CRUCE OPORTUNIDADES'!$C$10:$D$109,2,FALSE),"")</f>
        <v/>
      </c>
      <c r="AC173" s="12" t="n">
        <v>9.85000000000016</v>
      </c>
      <c r="AD173" s="12">
        <f>IFERROR(VLOOKUP(AC173,'CRUCE OPORTUNIDADES'!$C$10:$D$109,2,FALSE),"")</f>
        <v/>
      </c>
      <c r="AE173" s="12" t="n">
        <v>10.8500000000002</v>
      </c>
      <c r="AF173" s="12">
        <f>IFERROR(VLOOKUP(AE173,'CRUCE OPORTUNIDADES'!$C$10:$D$109,2,FALSE),"")</f>
        <v/>
      </c>
      <c r="AG173" s="12" t="n">
        <v>11.8500000000002</v>
      </c>
      <c r="AH173" s="12">
        <f>IFERROR(VLOOKUP(AG173,'CRUCE OPORTUNIDADES'!$C$10:$D$109,2,FALSE),"")</f>
        <v/>
      </c>
      <c r="AI173" s="12" t="n">
        <v>12.8500000000002</v>
      </c>
      <c r="AJ173" s="12">
        <f>IFERROR(VLOOKUP(AI173,'CRUCE OPORTUNIDADES'!$C$10:$D$109,2,FALSE),"")</f>
        <v/>
      </c>
      <c r="AK173" s="12" t="n">
        <v>13.8500000000002</v>
      </c>
      <c r="AL173" s="12">
        <f>IFERROR(VLOOKUP(AK173,'CRUCE OPORTUNIDADES'!$C$10:$D$109,2,FALSE),"")</f>
        <v/>
      </c>
      <c r="AM173" s="12" t="n">
        <v>14.8500000000003</v>
      </c>
      <c r="AN173" s="12">
        <f>IFERROR(VLOOKUP(AM173,'CRUCE OPORTUNIDADES'!$C$10:$D$109,2,FALSE),"")</f>
        <v/>
      </c>
      <c r="AO173" s="12" t="n">
        <v>15.8500000000003</v>
      </c>
      <c r="AP173" s="12">
        <f>IFERROR(VLOOKUP(AO173,'CRUCE OPORTUNIDADES'!$C$10:$D$109,2,FALSE),"")</f>
        <v/>
      </c>
      <c r="AQ173" s="12" t="n">
        <v>16.8500000000003</v>
      </c>
      <c r="AR173" s="12">
        <f>IFERROR(VLOOKUP(AQ173,'CRUCE OPORTUNIDADES'!$C$10:$D$109,2,FALSE),"")</f>
        <v/>
      </c>
      <c r="AS173" s="12" t="n">
        <v>17.8500000000003</v>
      </c>
      <c r="AT173" s="12">
        <f>IFERROR(VLOOKUP(AS173,'CRUCE OPORTUNIDADES'!$C$10:$D$109,2,FALSE),"")</f>
        <v/>
      </c>
      <c r="AU173" s="12" t="n">
        <v>18.8500000000003</v>
      </c>
      <c r="AV173" s="12">
        <f>IFERROR(VLOOKUP(AU173,'CRUCE OPORTUNIDADES'!$C$10:$D$109,2,FALSE),"")</f>
        <v/>
      </c>
      <c r="AW173" s="12" t="n">
        <v>19.8500000000004</v>
      </c>
      <c r="AX173" s="12">
        <f>IFERROR(VLOOKUP(AW173,'CRUCE OPORTUNIDADES'!$C$10:$D$109,2,FALSE),"")</f>
        <v/>
      </c>
      <c r="AY173" s="12" t="n">
        <v>20.8500000000004</v>
      </c>
      <c r="AZ173" s="12">
        <f>IFERROR(VLOOKUP(AY173,'CRUCE OPORTUNIDADES'!$C$10:$D$109,2,FALSE),"")</f>
        <v/>
      </c>
      <c r="BA173" s="12" t="n">
        <v>21.8500000000004</v>
      </c>
      <c r="BB173" s="12">
        <f>IFERROR(VLOOKUP(BA173,'CRUCE OPORTUNIDADES'!$C$10:$D$109,2,FALSE),"")</f>
        <v/>
      </c>
      <c r="BC173" s="12" t="n">
        <v>22.8500000000004</v>
      </c>
      <c r="BD173" s="12">
        <f>IFERROR(VLOOKUP(BC173,'CRUCE OPORTUNIDADES'!$C$10:$D$109,2,FALSE),"")</f>
        <v/>
      </c>
      <c r="BE173" s="12" t="n">
        <v>23.8500000000004</v>
      </c>
      <c r="BF173" s="12">
        <f>IFERROR(VLOOKUP(BE173,'CRUCE OPORTUNIDADES'!$C$10:$D$109,2,FALSE),"")</f>
        <v/>
      </c>
      <c r="BG173" s="12" t="n">
        <v>24.8500000000005</v>
      </c>
      <c r="BH173" s="12">
        <f>IFERROR(VLOOKUP(BG173,'CRUCE OPORTUNIDADES'!$C$10:$D$109,2,FALSE),"")</f>
        <v/>
      </c>
      <c r="BI173" s="12" t="n">
        <v>25.8500000000005</v>
      </c>
      <c r="BJ173" s="12">
        <f>IFERROR(VLOOKUP(BI173,'CRUCE OPORTUNIDADES'!$C$10:$D$109,2,FALSE),"")</f>
        <v/>
      </c>
    </row>
    <row r="174">
      <c r="N174" s="12">
        <f>IF(N175&lt;&gt;""," -O","")</f>
        <v/>
      </c>
      <c r="P174" s="12">
        <f>IF(P175&lt;&gt;""," -O","")</f>
        <v/>
      </c>
      <c r="R174" s="12">
        <f>IF(R175&lt;&gt;""," -O","")</f>
        <v/>
      </c>
      <c r="T174" s="12">
        <f>IF(T175&lt;&gt;""," -O","")</f>
        <v/>
      </c>
      <c r="V174" s="12">
        <f>IF(V175&lt;&gt;""," -O","")</f>
        <v/>
      </c>
      <c r="X174" s="12">
        <f>IF(X175&lt;&gt;""," -O","")</f>
        <v/>
      </c>
      <c r="Z174" s="12">
        <f>IF(Z175&lt;&gt;""," -O","")</f>
        <v/>
      </c>
      <c r="AB174" s="12">
        <f>IF(AB175&lt;&gt;""," -O","")</f>
        <v/>
      </c>
      <c r="AD174" s="12">
        <f>IF(AD175&lt;&gt;""," -O","")</f>
        <v/>
      </c>
      <c r="AF174" s="12">
        <f>IF(AF175&lt;&gt;""," -O","")</f>
        <v/>
      </c>
      <c r="AH174" s="12">
        <f>IF(AH175&lt;&gt;""," -O","")</f>
        <v/>
      </c>
      <c r="AJ174" s="12">
        <f>IF(AJ175&lt;&gt;""," -O","")</f>
        <v/>
      </c>
      <c r="AL174" s="12">
        <f>IF(AL175&lt;&gt;""," -O","")</f>
        <v/>
      </c>
      <c r="AN174" s="12">
        <f>IF(AN175&lt;&gt;""," -O","")</f>
        <v/>
      </c>
      <c r="AP174" s="12">
        <f>IF(AP175&lt;&gt;""," -O","")</f>
        <v/>
      </c>
      <c r="AR174" s="12">
        <f>IF(AR175&lt;&gt;""," -O","")</f>
        <v/>
      </c>
      <c r="AT174" s="12">
        <f>IF(AT175&lt;&gt;""," -O","")</f>
        <v/>
      </c>
      <c r="AV174" s="12">
        <f>IF(AV175&lt;&gt;""," -O","")</f>
        <v/>
      </c>
      <c r="AX174" s="12">
        <f>IF(AX175&lt;&gt;""," -O","")</f>
        <v/>
      </c>
      <c r="AZ174" s="12">
        <f>IF(AZ175&lt;&gt;""," -O","")</f>
        <v/>
      </c>
      <c r="BB174" s="12">
        <f>IF(BB175&lt;&gt;""," -O","")</f>
        <v/>
      </c>
      <c r="BD174" s="12">
        <f>IF(BD175&lt;&gt;""," -O","")</f>
        <v/>
      </c>
      <c r="BF174" s="12">
        <f>IF(BF175&lt;&gt;""," -O","")</f>
        <v/>
      </c>
      <c r="BH174" s="12">
        <f>IF(BH175&lt;&gt;""," -O","")</f>
        <v/>
      </c>
      <c r="BJ174" s="12">
        <f>IF(BJ175&lt;&gt;""," -O","")</f>
        <v/>
      </c>
    </row>
    <row r="175">
      <c r="M175" s="12" t="n">
        <v>1.86</v>
      </c>
      <c r="N175" s="12">
        <f>IFERROR(VLOOKUP(M175,'CRUCE OPORTUNIDADES'!$C$10:$D$109,2,FALSE),"")</f>
        <v/>
      </c>
      <c r="O175" s="12" t="n">
        <v>2.86000000000002</v>
      </c>
      <c r="P175" s="12">
        <f>IFERROR(VLOOKUP(O175,'CRUCE OPORTUNIDADES'!$C$10:$D$109,2,FALSE),"")</f>
        <v/>
      </c>
      <c r="Q175" s="12" t="n">
        <v>3.86000000000004</v>
      </c>
      <c r="R175" s="12">
        <f>IFERROR(VLOOKUP(Q175,'CRUCE OPORTUNIDADES'!$C$10:$D$109,2,FALSE),"")</f>
        <v/>
      </c>
      <c r="S175" s="12" t="n">
        <v>4.86000000000006</v>
      </c>
      <c r="T175" s="12">
        <f>IFERROR(VLOOKUP(S175,'CRUCE OPORTUNIDADES'!$C$10:$D$109,2,FALSE),"")</f>
        <v/>
      </c>
      <c r="U175" s="12" t="n">
        <v>5.86000000000008</v>
      </c>
      <c r="V175" s="12">
        <f>IFERROR(VLOOKUP(U175,'CRUCE OPORTUNIDADES'!$C$10:$D$109,2,FALSE),"")</f>
        <v/>
      </c>
      <c r="W175" s="12" t="n">
        <v>6.8600000000001</v>
      </c>
      <c r="X175" s="12">
        <f>IFERROR(VLOOKUP(W175,'CRUCE OPORTUNIDADES'!$C$10:$D$109,2,FALSE),"")</f>
        <v/>
      </c>
      <c r="Y175" s="12" t="n">
        <v>7.86000000000012</v>
      </c>
      <c r="Z175" s="12">
        <f>IFERROR(VLOOKUP(Y175,'CRUCE OPORTUNIDADES'!$C$10:$D$109,2,FALSE),"")</f>
        <v/>
      </c>
      <c r="AA175" s="12" t="n">
        <v>8.86000000000014</v>
      </c>
      <c r="AB175" s="12">
        <f>IFERROR(VLOOKUP(AA175,'CRUCE OPORTUNIDADES'!$C$10:$D$109,2,FALSE),"")</f>
        <v/>
      </c>
      <c r="AC175" s="12" t="n">
        <v>9.860000000000159</v>
      </c>
      <c r="AD175" s="12">
        <f>IFERROR(VLOOKUP(AC175,'CRUCE OPORTUNIDADES'!$C$10:$D$109,2,FALSE),"")</f>
        <v/>
      </c>
      <c r="AE175" s="12" t="n">
        <v>10.8600000000002</v>
      </c>
      <c r="AF175" s="12">
        <f>IFERROR(VLOOKUP(AE175,'CRUCE OPORTUNIDADES'!$C$10:$D$109,2,FALSE),"")</f>
        <v/>
      </c>
      <c r="AG175" s="12" t="n">
        <v>11.8600000000002</v>
      </c>
      <c r="AH175" s="12">
        <f>IFERROR(VLOOKUP(AG175,'CRUCE OPORTUNIDADES'!$C$10:$D$109,2,FALSE),"")</f>
        <v/>
      </c>
      <c r="AI175" s="12" t="n">
        <v>12.8600000000002</v>
      </c>
      <c r="AJ175" s="12">
        <f>IFERROR(VLOOKUP(AI175,'CRUCE OPORTUNIDADES'!$C$10:$D$109,2,FALSE),"")</f>
        <v/>
      </c>
      <c r="AK175" s="12" t="n">
        <v>13.8600000000002</v>
      </c>
      <c r="AL175" s="12">
        <f>IFERROR(VLOOKUP(AK175,'CRUCE OPORTUNIDADES'!$C$10:$D$109,2,FALSE),"")</f>
        <v/>
      </c>
      <c r="AM175" s="12" t="n">
        <v>14.8600000000003</v>
      </c>
      <c r="AN175" s="12">
        <f>IFERROR(VLOOKUP(AM175,'CRUCE OPORTUNIDADES'!$C$10:$D$109,2,FALSE),"")</f>
        <v/>
      </c>
      <c r="AO175" s="12" t="n">
        <v>15.8600000000003</v>
      </c>
      <c r="AP175" s="12">
        <f>IFERROR(VLOOKUP(AO175,'CRUCE OPORTUNIDADES'!$C$10:$D$109,2,FALSE),"")</f>
        <v/>
      </c>
      <c r="AQ175" s="12" t="n">
        <v>16.8600000000003</v>
      </c>
      <c r="AR175" s="12">
        <f>IFERROR(VLOOKUP(AQ175,'CRUCE OPORTUNIDADES'!$C$10:$D$109,2,FALSE),"")</f>
        <v/>
      </c>
      <c r="AS175" s="12" t="n">
        <v>17.8600000000003</v>
      </c>
      <c r="AT175" s="12">
        <f>IFERROR(VLOOKUP(AS175,'CRUCE OPORTUNIDADES'!$C$10:$D$109,2,FALSE),"")</f>
        <v/>
      </c>
      <c r="AU175" s="12" t="n">
        <v>18.8600000000003</v>
      </c>
      <c r="AV175" s="12">
        <f>IFERROR(VLOOKUP(AU175,'CRUCE OPORTUNIDADES'!$C$10:$D$109,2,FALSE),"")</f>
        <v/>
      </c>
      <c r="AW175" s="12" t="n">
        <v>19.8600000000004</v>
      </c>
      <c r="AX175" s="12">
        <f>IFERROR(VLOOKUP(AW175,'CRUCE OPORTUNIDADES'!$C$10:$D$109,2,FALSE),"")</f>
        <v/>
      </c>
      <c r="AY175" s="12" t="n">
        <v>20.8600000000004</v>
      </c>
      <c r="AZ175" s="12">
        <f>IFERROR(VLOOKUP(AY175,'CRUCE OPORTUNIDADES'!$C$10:$D$109,2,FALSE),"")</f>
        <v/>
      </c>
      <c r="BA175" s="12" t="n">
        <v>21.8600000000004</v>
      </c>
      <c r="BB175" s="12">
        <f>IFERROR(VLOOKUP(BA175,'CRUCE OPORTUNIDADES'!$C$10:$D$109,2,FALSE),"")</f>
        <v/>
      </c>
      <c r="BC175" s="12" t="n">
        <v>22.8600000000004</v>
      </c>
      <c r="BD175" s="12">
        <f>IFERROR(VLOOKUP(BC175,'CRUCE OPORTUNIDADES'!$C$10:$D$109,2,FALSE),"")</f>
        <v/>
      </c>
      <c r="BE175" s="12" t="n">
        <v>23.8600000000004</v>
      </c>
      <c r="BF175" s="12">
        <f>IFERROR(VLOOKUP(BE175,'CRUCE OPORTUNIDADES'!$C$10:$D$109,2,FALSE),"")</f>
        <v/>
      </c>
      <c r="BG175" s="12" t="n">
        <v>24.8600000000005</v>
      </c>
      <c r="BH175" s="12">
        <f>IFERROR(VLOOKUP(BG175,'CRUCE OPORTUNIDADES'!$C$10:$D$109,2,FALSE),"")</f>
        <v/>
      </c>
      <c r="BI175" s="12" t="n">
        <v>25.8600000000005</v>
      </c>
      <c r="BJ175" s="12">
        <f>IFERROR(VLOOKUP(BI175,'CRUCE OPORTUNIDADES'!$C$10:$D$109,2,FALSE),"")</f>
        <v/>
      </c>
    </row>
    <row r="176">
      <c r="N176" s="12">
        <f>IF(N177&lt;&gt;""," -O","")</f>
        <v/>
      </c>
      <c r="P176" s="12">
        <f>IF(P177&lt;&gt;""," -O","")</f>
        <v/>
      </c>
      <c r="R176" s="12">
        <f>IF(R177&lt;&gt;""," -O","")</f>
        <v/>
      </c>
      <c r="T176" s="12">
        <f>IF(T177&lt;&gt;""," -O","")</f>
        <v/>
      </c>
      <c r="V176" s="12">
        <f>IF(V177&lt;&gt;""," -O","")</f>
        <v/>
      </c>
      <c r="X176" s="12">
        <f>IF(X177&lt;&gt;""," -O","")</f>
        <v/>
      </c>
      <c r="Z176" s="12">
        <f>IF(Z177&lt;&gt;""," -O","")</f>
        <v/>
      </c>
      <c r="AB176" s="12">
        <f>IF(AB177&lt;&gt;""," -O","")</f>
        <v/>
      </c>
      <c r="AD176" s="12">
        <f>IF(AD177&lt;&gt;""," -O","")</f>
        <v/>
      </c>
      <c r="AF176" s="12">
        <f>IF(AF177&lt;&gt;""," -O","")</f>
        <v/>
      </c>
      <c r="AH176" s="12">
        <f>IF(AH177&lt;&gt;""," -O","")</f>
        <v/>
      </c>
      <c r="AJ176" s="12">
        <f>IF(AJ177&lt;&gt;""," -O","")</f>
        <v/>
      </c>
      <c r="AL176" s="12">
        <f>IF(AL177&lt;&gt;""," -O","")</f>
        <v/>
      </c>
      <c r="AN176" s="12">
        <f>IF(AN177&lt;&gt;""," -O","")</f>
        <v/>
      </c>
      <c r="AP176" s="12">
        <f>IF(AP177&lt;&gt;""," -O","")</f>
        <v/>
      </c>
      <c r="AR176" s="12">
        <f>IF(AR177&lt;&gt;""," -O","")</f>
        <v/>
      </c>
      <c r="AT176" s="12">
        <f>IF(AT177&lt;&gt;""," -O","")</f>
        <v/>
      </c>
      <c r="AV176" s="12">
        <f>IF(AV177&lt;&gt;""," -O","")</f>
        <v/>
      </c>
      <c r="AX176" s="12">
        <f>IF(AX177&lt;&gt;""," -O","")</f>
        <v/>
      </c>
      <c r="AZ176" s="12">
        <f>IF(AZ177&lt;&gt;""," -O","")</f>
        <v/>
      </c>
      <c r="BB176" s="12">
        <f>IF(BB177&lt;&gt;""," -O","")</f>
        <v/>
      </c>
      <c r="BD176" s="12">
        <f>IF(BD177&lt;&gt;""," -O","")</f>
        <v/>
      </c>
      <c r="BF176" s="12">
        <f>IF(BF177&lt;&gt;""," -O","")</f>
        <v/>
      </c>
      <c r="BH176" s="12">
        <f>IF(BH177&lt;&gt;""," -O","")</f>
        <v/>
      </c>
      <c r="BJ176" s="12">
        <f>IF(BJ177&lt;&gt;""," -O","")</f>
        <v/>
      </c>
    </row>
    <row r="177">
      <c r="M177" s="12" t="n">
        <v>1.87</v>
      </c>
      <c r="N177" s="12">
        <f>IFERROR(VLOOKUP(M177,'CRUCE OPORTUNIDADES'!$C$10:$D$109,2,FALSE),"")</f>
        <v/>
      </c>
      <c r="O177" s="12" t="n">
        <v>2.87000000000002</v>
      </c>
      <c r="P177" s="12">
        <f>IFERROR(VLOOKUP(O177,'CRUCE OPORTUNIDADES'!$C$10:$D$109,2,FALSE),"")</f>
        <v/>
      </c>
      <c r="Q177" s="12" t="n">
        <v>3.87000000000004</v>
      </c>
      <c r="R177" s="12">
        <f>IFERROR(VLOOKUP(Q177,'CRUCE OPORTUNIDADES'!$C$10:$D$109,2,FALSE),"")</f>
        <v/>
      </c>
      <c r="S177" s="12" t="n">
        <v>4.87000000000006</v>
      </c>
      <c r="T177" s="12">
        <f>IFERROR(VLOOKUP(S177,'CRUCE OPORTUNIDADES'!$C$10:$D$109,2,FALSE),"")</f>
        <v/>
      </c>
      <c r="U177" s="12" t="n">
        <v>5.87000000000008</v>
      </c>
      <c r="V177" s="12">
        <f>IFERROR(VLOOKUP(U177,'CRUCE OPORTUNIDADES'!$C$10:$D$109,2,FALSE),"")</f>
        <v/>
      </c>
      <c r="W177" s="12" t="n">
        <v>6.8700000000001</v>
      </c>
      <c r="X177" s="12">
        <f>IFERROR(VLOOKUP(W177,'CRUCE OPORTUNIDADES'!$C$10:$D$109,2,FALSE),"")</f>
        <v/>
      </c>
      <c r="Y177" s="12" t="n">
        <v>7.87000000000012</v>
      </c>
      <c r="Z177" s="12">
        <f>IFERROR(VLOOKUP(Y177,'CRUCE OPORTUNIDADES'!$C$10:$D$109,2,FALSE),"")</f>
        <v/>
      </c>
      <c r="AA177" s="12" t="n">
        <v>8.87000000000014</v>
      </c>
      <c r="AB177" s="12">
        <f>IFERROR(VLOOKUP(AA177,'CRUCE OPORTUNIDADES'!$C$10:$D$109,2,FALSE),"")</f>
        <v/>
      </c>
      <c r="AC177" s="12" t="n">
        <v>9.870000000000161</v>
      </c>
      <c r="AD177" s="12">
        <f>IFERROR(VLOOKUP(AC177,'CRUCE OPORTUNIDADES'!$C$10:$D$109,2,FALSE),"")</f>
        <v/>
      </c>
      <c r="AE177" s="12" t="n">
        <v>10.8700000000002</v>
      </c>
      <c r="AF177" s="12">
        <f>IFERROR(VLOOKUP(AE177,'CRUCE OPORTUNIDADES'!$C$10:$D$109,2,FALSE),"")</f>
        <v/>
      </c>
      <c r="AG177" s="12" t="n">
        <v>11.8700000000002</v>
      </c>
      <c r="AH177" s="12">
        <f>IFERROR(VLOOKUP(AG177,'CRUCE OPORTUNIDADES'!$C$10:$D$109,2,FALSE),"")</f>
        <v/>
      </c>
      <c r="AI177" s="12" t="n">
        <v>12.8700000000002</v>
      </c>
      <c r="AJ177" s="12">
        <f>IFERROR(VLOOKUP(AI177,'CRUCE OPORTUNIDADES'!$C$10:$D$109,2,FALSE),"")</f>
        <v/>
      </c>
      <c r="AK177" s="12" t="n">
        <v>13.8700000000002</v>
      </c>
      <c r="AL177" s="12">
        <f>IFERROR(VLOOKUP(AK177,'CRUCE OPORTUNIDADES'!$C$10:$D$109,2,FALSE),"")</f>
        <v/>
      </c>
      <c r="AM177" s="12" t="n">
        <v>14.8700000000003</v>
      </c>
      <c r="AN177" s="12">
        <f>IFERROR(VLOOKUP(AM177,'CRUCE OPORTUNIDADES'!$C$10:$D$109,2,FALSE),"")</f>
        <v/>
      </c>
      <c r="AO177" s="12" t="n">
        <v>15.8700000000003</v>
      </c>
      <c r="AP177" s="12">
        <f>IFERROR(VLOOKUP(AO177,'CRUCE OPORTUNIDADES'!$C$10:$D$109,2,FALSE),"")</f>
        <v/>
      </c>
      <c r="AQ177" s="12" t="n">
        <v>16.8700000000003</v>
      </c>
      <c r="AR177" s="12">
        <f>IFERROR(VLOOKUP(AQ177,'CRUCE OPORTUNIDADES'!$C$10:$D$109,2,FALSE),"")</f>
        <v/>
      </c>
      <c r="AS177" s="12" t="n">
        <v>17.8700000000003</v>
      </c>
      <c r="AT177" s="12">
        <f>IFERROR(VLOOKUP(AS177,'CRUCE OPORTUNIDADES'!$C$10:$D$109,2,FALSE),"")</f>
        <v/>
      </c>
      <c r="AU177" s="12" t="n">
        <v>18.8700000000003</v>
      </c>
      <c r="AV177" s="12">
        <f>IFERROR(VLOOKUP(AU177,'CRUCE OPORTUNIDADES'!$C$10:$D$109,2,FALSE),"")</f>
        <v/>
      </c>
      <c r="AW177" s="12" t="n">
        <v>19.8700000000004</v>
      </c>
      <c r="AX177" s="12">
        <f>IFERROR(VLOOKUP(AW177,'CRUCE OPORTUNIDADES'!$C$10:$D$109,2,FALSE),"")</f>
        <v/>
      </c>
      <c r="AY177" s="12" t="n">
        <v>20.8700000000004</v>
      </c>
      <c r="AZ177" s="12">
        <f>IFERROR(VLOOKUP(AY177,'CRUCE OPORTUNIDADES'!$C$10:$D$109,2,FALSE),"")</f>
        <v/>
      </c>
      <c r="BA177" s="12" t="n">
        <v>21.8700000000004</v>
      </c>
      <c r="BB177" s="12">
        <f>IFERROR(VLOOKUP(BA177,'CRUCE OPORTUNIDADES'!$C$10:$D$109,2,FALSE),"")</f>
        <v/>
      </c>
      <c r="BC177" s="12" t="n">
        <v>22.8700000000004</v>
      </c>
      <c r="BD177" s="12">
        <f>IFERROR(VLOOKUP(BC177,'CRUCE OPORTUNIDADES'!$C$10:$D$109,2,FALSE),"")</f>
        <v/>
      </c>
      <c r="BE177" s="12" t="n">
        <v>23.8700000000004</v>
      </c>
      <c r="BF177" s="12">
        <f>IFERROR(VLOOKUP(BE177,'CRUCE OPORTUNIDADES'!$C$10:$D$109,2,FALSE),"")</f>
        <v/>
      </c>
      <c r="BG177" s="12" t="n">
        <v>24.8700000000005</v>
      </c>
      <c r="BH177" s="12">
        <f>IFERROR(VLOOKUP(BG177,'CRUCE OPORTUNIDADES'!$C$10:$D$109,2,FALSE),"")</f>
        <v/>
      </c>
      <c r="BI177" s="12" t="n">
        <v>25.8700000000005</v>
      </c>
      <c r="BJ177" s="12">
        <f>IFERROR(VLOOKUP(BI177,'CRUCE OPORTUNIDADES'!$C$10:$D$109,2,FALSE),"")</f>
        <v/>
      </c>
    </row>
    <row r="178">
      <c r="N178" s="12">
        <f>IF(N179&lt;&gt;""," -O","")</f>
        <v/>
      </c>
      <c r="P178" s="12">
        <f>IF(P179&lt;&gt;""," -O","")</f>
        <v/>
      </c>
      <c r="R178" s="12">
        <f>IF(R179&lt;&gt;""," -O","")</f>
        <v/>
      </c>
      <c r="T178" s="12">
        <f>IF(T179&lt;&gt;""," -O","")</f>
        <v/>
      </c>
      <c r="V178" s="12">
        <f>IF(V179&lt;&gt;""," -O","")</f>
        <v/>
      </c>
      <c r="X178" s="12">
        <f>IF(X179&lt;&gt;""," -O","")</f>
        <v/>
      </c>
      <c r="Z178" s="12">
        <f>IF(Z179&lt;&gt;""," -O","")</f>
        <v/>
      </c>
      <c r="AB178" s="12">
        <f>IF(AB179&lt;&gt;""," -O","")</f>
        <v/>
      </c>
      <c r="AD178" s="12">
        <f>IF(AD179&lt;&gt;""," -O","")</f>
        <v/>
      </c>
      <c r="AF178" s="12">
        <f>IF(AF179&lt;&gt;""," -O","")</f>
        <v/>
      </c>
      <c r="AH178" s="12">
        <f>IF(AH179&lt;&gt;""," -O","")</f>
        <v/>
      </c>
      <c r="AJ178" s="12">
        <f>IF(AJ179&lt;&gt;""," -O","")</f>
        <v/>
      </c>
      <c r="AL178" s="12">
        <f>IF(AL179&lt;&gt;""," -O","")</f>
        <v/>
      </c>
      <c r="AN178" s="12">
        <f>IF(AN179&lt;&gt;""," -O","")</f>
        <v/>
      </c>
      <c r="AP178" s="12">
        <f>IF(AP179&lt;&gt;""," -O","")</f>
        <v/>
      </c>
      <c r="AR178" s="12">
        <f>IF(AR179&lt;&gt;""," -O","")</f>
        <v/>
      </c>
      <c r="AT178" s="12">
        <f>IF(AT179&lt;&gt;""," -O","")</f>
        <v/>
      </c>
      <c r="AV178" s="12">
        <f>IF(AV179&lt;&gt;""," -O","")</f>
        <v/>
      </c>
      <c r="AX178" s="12">
        <f>IF(AX179&lt;&gt;""," -O","")</f>
        <v/>
      </c>
      <c r="AZ178" s="12">
        <f>IF(AZ179&lt;&gt;""," -O","")</f>
        <v/>
      </c>
      <c r="BB178" s="12">
        <f>IF(BB179&lt;&gt;""," -O","")</f>
        <v/>
      </c>
      <c r="BD178" s="12">
        <f>IF(BD179&lt;&gt;""," -O","")</f>
        <v/>
      </c>
      <c r="BF178" s="12">
        <f>IF(BF179&lt;&gt;""," -O","")</f>
        <v/>
      </c>
      <c r="BH178" s="12">
        <f>IF(BH179&lt;&gt;""," -O","")</f>
        <v/>
      </c>
      <c r="BJ178" s="12">
        <f>IF(BJ179&lt;&gt;""," -O","")</f>
        <v/>
      </c>
    </row>
    <row r="179">
      <c r="M179" s="12" t="n">
        <v>1.88</v>
      </c>
      <c r="N179" s="12">
        <f>IFERROR(VLOOKUP(M179,'CRUCE OPORTUNIDADES'!$C$10:$D$109,2,FALSE),"")</f>
        <v/>
      </c>
      <c r="O179" s="12" t="n">
        <v>2.88000000000002</v>
      </c>
      <c r="P179" s="12">
        <f>IFERROR(VLOOKUP(O179,'CRUCE OPORTUNIDADES'!$C$10:$D$109,2,FALSE),"")</f>
        <v/>
      </c>
      <c r="Q179" s="12" t="n">
        <v>3.88000000000004</v>
      </c>
      <c r="R179" s="12">
        <f>IFERROR(VLOOKUP(Q179,'CRUCE OPORTUNIDADES'!$C$10:$D$109,2,FALSE),"")</f>
        <v/>
      </c>
      <c r="S179" s="12" t="n">
        <v>4.88000000000006</v>
      </c>
      <c r="T179" s="12">
        <f>IFERROR(VLOOKUP(S179,'CRUCE OPORTUNIDADES'!$C$10:$D$109,2,FALSE),"")</f>
        <v/>
      </c>
      <c r="U179" s="12" t="n">
        <v>5.88000000000008</v>
      </c>
      <c r="V179" s="12">
        <f>IFERROR(VLOOKUP(U179,'CRUCE OPORTUNIDADES'!$C$10:$D$109,2,FALSE),"")</f>
        <v/>
      </c>
      <c r="W179" s="12" t="n">
        <v>6.8800000000001</v>
      </c>
      <c r="X179" s="12">
        <f>IFERROR(VLOOKUP(W179,'CRUCE OPORTUNIDADES'!$C$10:$D$109,2,FALSE),"")</f>
        <v/>
      </c>
      <c r="Y179" s="12" t="n">
        <v>7.88000000000012</v>
      </c>
      <c r="Z179" s="12">
        <f>IFERROR(VLOOKUP(Y179,'CRUCE OPORTUNIDADES'!$C$10:$D$109,2,FALSE),"")</f>
        <v/>
      </c>
      <c r="AA179" s="12" t="n">
        <v>8.880000000000139</v>
      </c>
      <c r="AB179" s="12">
        <f>IFERROR(VLOOKUP(AA179,'CRUCE OPORTUNIDADES'!$C$10:$D$109,2,FALSE),"")</f>
        <v/>
      </c>
      <c r="AC179" s="12" t="n">
        <v>9.880000000000161</v>
      </c>
      <c r="AD179" s="12">
        <f>IFERROR(VLOOKUP(AC179,'CRUCE OPORTUNIDADES'!$C$10:$D$109,2,FALSE),"")</f>
        <v/>
      </c>
      <c r="AE179" s="12" t="n">
        <v>10.8800000000002</v>
      </c>
      <c r="AF179" s="12">
        <f>IFERROR(VLOOKUP(AE179,'CRUCE OPORTUNIDADES'!$C$10:$D$109,2,FALSE),"")</f>
        <v/>
      </c>
      <c r="AG179" s="12" t="n">
        <v>11.8800000000002</v>
      </c>
      <c r="AH179" s="12">
        <f>IFERROR(VLOOKUP(AG179,'CRUCE OPORTUNIDADES'!$C$10:$D$109,2,FALSE),"")</f>
        <v/>
      </c>
      <c r="AI179" s="12" t="n">
        <v>12.8800000000002</v>
      </c>
      <c r="AJ179" s="12">
        <f>IFERROR(VLOOKUP(AI179,'CRUCE OPORTUNIDADES'!$C$10:$D$109,2,FALSE),"")</f>
        <v/>
      </c>
      <c r="AK179" s="12" t="n">
        <v>13.8800000000002</v>
      </c>
      <c r="AL179" s="12">
        <f>IFERROR(VLOOKUP(AK179,'CRUCE OPORTUNIDADES'!$C$10:$D$109,2,FALSE),"")</f>
        <v/>
      </c>
      <c r="AM179" s="12" t="n">
        <v>14.8800000000003</v>
      </c>
      <c r="AN179" s="12">
        <f>IFERROR(VLOOKUP(AM179,'CRUCE OPORTUNIDADES'!$C$10:$D$109,2,FALSE),"")</f>
        <v/>
      </c>
      <c r="AO179" s="12" t="n">
        <v>15.8800000000003</v>
      </c>
      <c r="AP179" s="12">
        <f>IFERROR(VLOOKUP(AO179,'CRUCE OPORTUNIDADES'!$C$10:$D$109,2,FALSE),"")</f>
        <v/>
      </c>
      <c r="AQ179" s="12" t="n">
        <v>16.8800000000003</v>
      </c>
      <c r="AR179" s="12">
        <f>IFERROR(VLOOKUP(AQ179,'CRUCE OPORTUNIDADES'!$C$10:$D$109,2,FALSE),"")</f>
        <v/>
      </c>
      <c r="AS179" s="12" t="n">
        <v>17.8800000000003</v>
      </c>
      <c r="AT179" s="12">
        <f>IFERROR(VLOOKUP(AS179,'CRUCE OPORTUNIDADES'!$C$10:$D$109,2,FALSE),"")</f>
        <v/>
      </c>
      <c r="AU179" s="12" t="n">
        <v>18.8800000000003</v>
      </c>
      <c r="AV179" s="12">
        <f>IFERROR(VLOOKUP(AU179,'CRUCE OPORTUNIDADES'!$C$10:$D$109,2,FALSE),"")</f>
        <v/>
      </c>
      <c r="AW179" s="12" t="n">
        <v>19.8800000000004</v>
      </c>
      <c r="AX179" s="12">
        <f>IFERROR(VLOOKUP(AW179,'CRUCE OPORTUNIDADES'!$C$10:$D$109,2,FALSE),"")</f>
        <v/>
      </c>
      <c r="AY179" s="12" t="n">
        <v>20.8800000000004</v>
      </c>
      <c r="AZ179" s="12">
        <f>IFERROR(VLOOKUP(AY179,'CRUCE OPORTUNIDADES'!$C$10:$D$109,2,FALSE),"")</f>
        <v/>
      </c>
      <c r="BA179" s="12" t="n">
        <v>21.8800000000004</v>
      </c>
      <c r="BB179" s="12">
        <f>IFERROR(VLOOKUP(BA179,'CRUCE OPORTUNIDADES'!$C$10:$D$109,2,FALSE),"")</f>
        <v/>
      </c>
      <c r="BC179" s="12" t="n">
        <v>22.8800000000004</v>
      </c>
      <c r="BD179" s="12">
        <f>IFERROR(VLOOKUP(BC179,'CRUCE OPORTUNIDADES'!$C$10:$D$109,2,FALSE),"")</f>
        <v/>
      </c>
      <c r="BE179" s="12" t="n">
        <v>23.8800000000004</v>
      </c>
      <c r="BF179" s="12">
        <f>IFERROR(VLOOKUP(BE179,'CRUCE OPORTUNIDADES'!$C$10:$D$109,2,FALSE),"")</f>
        <v/>
      </c>
      <c r="BG179" s="12" t="n">
        <v>24.8800000000005</v>
      </c>
      <c r="BH179" s="12">
        <f>IFERROR(VLOOKUP(BG179,'CRUCE OPORTUNIDADES'!$C$10:$D$109,2,FALSE),"")</f>
        <v/>
      </c>
      <c r="BI179" s="12" t="n">
        <v>25.8800000000005</v>
      </c>
      <c r="BJ179" s="12">
        <f>IFERROR(VLOOKUP(BI179,'CRUCE OPORTUNIDADES'!$C$10:$D$109,2,FALSE),"")</f>
        <v/>
      </c>
    </row>
    <row r="180">
      <c r="N180" s="12">
        <f>IF(N181&lt;&gt;""," -O","")</f>
        <v/>
      </c>
      <c r="P180" s="12">
        <f>IF(P181&lt;&gt;""," -O","")</f>
        <v/>
      </c>
      <c r="R180" s="12">
        <f>IF(R181&lt;&gt;""," -O","")</f>
        <v/>
      </c>
      <c r="T180" s="12">
        <f>IF(T181&lt;&gt;""," -O","")</f>
        <v/>
      </c>
      <c r="V180" s="12">
        <f>IF(V181&lt;&gt;""," -O","")</f>
        <v/>
      </c>
      <c r="X180" s="12">
        <f>IF(X181&lt;&gt;""," -O","")</f>
        <v/>
      </c>
      <c r="Z180" s="12">
        <f>IF(Z181&lt;&gt;""," -O","")</f>
        <v/>
      </c>
      <c r="AB180" s="12">
        <f>IF(AB181&lt;&gt;""," -O","")</f>
        <v/>
      </c>
      <c r="AD180" s="12">
        <f>IF(AD181&lt;&gt;""," -O","")</f>
        <v/>
      </c>
      <c r="AF180" s="12">
        <f>IF(AF181&lt;&gt;""," -O","")</f>
        <v/>
      </c>
      <c r="AH180" s="12">
        <f>IF(AH181&lt;&gt;""," -O","")</f>
        <v/>
      </c>
      <c r="AJ180" s="12">
        <f>IF(AJ181&lt;&gt;""," -O","")</f>
        <v/>
      </c>
      <c r="AL180" s="12">
        <f>IF(AL181&lt;&gt;""," -O","")</f>
        <v/>
      </c>
      <c r="AN180" s="12">
        <f>IF(AN181&lt;&gt;""," -O","")</f>
        <v/>
      </c>
      <c r="AP180" s="12">
        <f>IF(AP181&lt;&gt;""," -O","")</f>
        <v/>
      </c>
      <c r="AR180" s="12">
        <f>IF(AR181&lt;&gt;""," -O","")</f>
        <v/>
      </c>
      <c r="AT180" s="12">
        <f>IF(AT181&lt;&gt;""," -O","")</f>
        <v/>
      </c>
      <c r="AV180" s="12">
        <f>IF(AV181&lt;&gt;""," -O","")</f>
        <v/>
      </c>
      <c r="AX180" s="12">
        <f>IF(AX181&lt;&gt;""," -O","")</f>
        <v/>
      </c>
      <c r="AZ180" s="12">
        <f>IF(AZ181&lt;&gt;""," -O","")</f>
        <v/>
      </c>
      <c r="BB180" s="12">
        <f>IF(BB181&lt;&gt;""," -O","")</f>
        <v/>
      </c>
      <c r="BD180" s="12">
        <f>IF(BD181&lt;&gt;""," -O","")</f>
        <v/>
      </c>
      <c r="BF180" s="12">
        <f>IF(BF181&lt;&gt;""," -O","")</f>
        <v/>
      </c>
      <c r="BH180" s="12">
        <f>IF(BH181&lt;&gt;""," -O","")</f>
        <v/>
      </c>
      <c r="BJ180" s="12">
        <f>IF(BJ181&lt;&gt;""," -O","")</f>
        <v/>
      </c>
    </row>
    <row r="181">
      <c r="M181" s="12" t="n">
        <v>1.89</v>
      </c>
      <c r="N181" s="12">
        <f>IFERROR(VLOOKUP(M181,'CRUCE OPORTUNIDADES'!$C$10:$D$109,2,FALSE),"")</f>
        <v/>
      </c>
      <c r="O181" s="12" t="n">
        <v>2.89000000000002</v>
      </c>
      <c r="P181" s="12">
        <f>IFERROR(VLOOKUP(O181,'CRUCE OPORTUNIDADES'!$C$10:$D$109,2,FALSE),"")</f>
        <v/>
      </c>
      <c r="Q181" s="12" t="n">
        <v>3.89000000000004</v>
      </c>
      <c r="R181" s="12">
        <f>IFERROR(VLOOKUP(Q181,'CRUCE OPORTUNIDADES'!$C$10:$D$109,2,FALSE),"")</f>
        <v/>
      </c>
      <c r="S181" s="12" t="n">
        <v>4.89000000000006</v>
      </c>
      <c r="T181" s="12">
        <f>IFERROR(VLOOKUP(S181,'CRUCE OPORTUNIDADES'!$C$10:$D$109,2,FALSE),"")</f>
        <v/>
      </c>
      <c r="U181" s="12" t="n">
        <v>5.89000000000008</v>
      </c>
      <c r="V181" s="12">
        <f>IFERROR(VLOOKUP(U181,'CRUCE OPORTUNIDADES'!$C$10:$D$109,2,FALSE),"")</f>
        <v/>
      </c>
      <c r="W181" s="12" t="n">
        <v>6.8900000000001</v>
      </c>
      <c r="X181" s="12">
        <f>IFERROR(VLOOKUP(W181,'CRUCE OPORTUNIDADES'!$C$10:$D$109,2,FALSE),"")</f>
        <v/>
      </c>
      <c r="Y181" s="12" t="n">
        <v>7.89000000000012</v>
      </c>
      <c r="Z181" s="12">
        <f>IFERROR(VLOOKUP(Y181,'CRUCE OPORTUNIDADES'!$C$10:$D$109,2,FALSE),"")</f>
        <v/>
      </c>
      <c r="AA181" s="12" t="n">
        <v>8.890000000000139</v>
      </c>
      <c r="AB181" s="12">
        <f>IFERROR(VLOOKUP(AA181,'CRUCE OPORTUNIDADES'!$C$10:$D$109,2,FALSE),"")</f>
        <v/>
      </c>
      <c r="AC181" s="12" t="n">
        <v>9.89000000000016</v>
      </c>
      <c r="AD181" s="12">
        <f>IFERROR(VLOOKUP(AC181,'CRUCE OPORTUNIDADES'!$C$10:$D$109,2,FALSE),"")</f>
        <v/>
      </c>
      <c r="AE181" s="12" t="n">
        <v>10.8900000000002</v>
      </c>
      <c r="AF181" s="12">
        <f>IFERROR(VLOOKUP(AE181,'CRUCE OPORTUNIDADES'!$C$10:$D$109,2,FALSE),"")</f>
        <v/>
      </c>
      <c r="AG181" s="12" t="n">
        <v>11.8900000000002</v>
      </c>
      <c r="AH181" s="12">
        <f>IFERROR(VLOOKUP(AG181,'CRUCE OPORTUNIDADES'!$C$10:$D$109,2,FALSE),"")</f>
        <v/>
      </c>
      <c r="AI181" s="12" t="n">
        <v>12.8900000000002</v>
      </c>
      <c r="AJ181" s="12">
        <f>IFERROR(VLOOKUP(AI181,'CRUCE OPORTUNIDADES'!$C$10:$D$109,2,FALSE),"")</f>
        <v/>
      </c>
      <c r="AK181" s="12" t="n">
        <v>13.8900000000002</v>
      </c>
      <c r="AL181" s="12">
        <f>IFERROR(VLOOKUP(AK181,'CRUCE OPORTUNIDADES'!$C$10:$D$109,2,FALSE),"")</f>
        <v/>
      </c>
      <c r="AM181" s="12" t="n">
        <v>14.8900000000003</v>
      </c>
      <c r="AN181" s="12">
        <f>IFERROR(VLOOKUP(AM181,'CRUCE OPORTUNIDADES'!$C$10:$D$109,2,FALSE),"")</f>
        <v/>
      </c>
      <c r="AO181" s="12" t="n">
        <v>15.8900000000003</v>
      </c>
      <c r="AP181" s="12">
        <f>IFERROR(VLOOKUP(AO181,'CRUCE OPORTUNIDADES'!$C$10:$D$109,2,FALSE),"")</f>
        <v/>
      </c>
      <c r="AQ181" s="12" t="n">
        <v>16.8900000000003</v>
      </c>
      <c r="AR181" s="12">
        <f>IFERROR(VLOOKUP(AQ181,'CRUCE OPORTUNIDADES'!$C$10:$D$109,2,FALSE),"")</f>
        <v/>
      </c>
      <c r="AS181" s="12" t="n">
        <v>17.8900000000003</v>
      </c>
      <c r="AT181" s="12">
        <f>IFERROR(VLOOKUP(AS181,'CRUCE OPORTUNIDADES'!$C$10:$D$109,2,FALSE),"")</f>
        <v/>
      </c>
      <c r="AU181" s="12" t="n">
        <v>18.8900000000003</v>
      </c>
      <c r="AV181" s="12">
        <f>IFERROR(VLOOKUP(AU181,'CRUCE OPORTUNIDADES'!$C$10:$D$109,2,FALSE),"")</f>
        <v/>
      </c>
      <c r="AW181" s="12" t="n">
        <v>19.8900000000004</v>
      </c>
      <c r="AX181" s="12">
        <f>IFERROR(VLOOKUP(AW181,'CRUCE OPORTUNIDADES'!$C$10:$D$109,2,FALSE),"")</f>
        <v/>
      </c>
      <c r="AY181" s="12" t="n">
        <v>20.8900000000004</v>
      </c>
      <c r="AZ181" s="12">
        <f>IFERROR(VLOOKUP(AY181,'CRUCE OPORTUNIDADES'!$C$10:$D$109,2,FALSE),"")</f>
        <v/>
      </c>
      <c r="BA181" s="12" t="n">
        <v>21.8900000000004</v>
      </c>
      <c r="BB181" s="12">
        <f>IFERROR(VLOOKUP(BA181,'CRUCE OPORTUNIDADES'!$C$10:$D$109,2,FALSE),"")</f>
        <v/>
      </c>
      <c r="BC181" s="12" t="n">
        <v>22.8900000000004</v>
      </c>
      <c r="BD181" s="12">
        <f>IFERROR(VLOOKUP(BC181,'CRUCE OPORTUNIDADES'!$C$10:$D$109,2,FALSE),"")</f>
        <v/>
      </c>
      <c r="BE181" s="12" t="n">
        <v>23.8900000000004</v>
      </c>
      <c r="BF181" s="12">
        <f>IFERROR(VLOOKUP(BE181,'CRUCE OPORTUNIDADES'!$C$10:$D$109,2,FALSE),"")</f>
        <v/>
      </c>
      <c r="BG181" s="12" t="n">
        <v>24.8900000000005</v>
      </c>
      <c r="BH181" s="12">
        <f>IFERROR(VLOOKUP(BG181,'CRUCE OPORTUNIDADES'!$C$10:$D$109,2,FALSE),"")</f>
        <v/>
      </c>
      <c r="BI181" s="12" t="n">
        <v>25.8900000000005</v>
      </c>
      <c r="BJ181" s="12">
        <f>IFERROR(VLOOKUP(BI181,'CRUCE OPORTUNIDADES'!$C$10:$D$109,2,FALSE),"")</f>
        <v/>
      </c>
    </row>
    <row r="182">
      <c r="N182" s="12">
        <f>IF(N183&lt;&gt;""," -O","")</f>
        <v/>
      </c>
      <c r="P182" s="12">
        <f>IF(P183&lt;&gt;""," -O","")</f>
        <v/>
      </c>
      <c r="R182" s="12">
        <f>IF(R183&lt;&gt;""," -O","")</f>
        <v/>
      </c>
      <c r="T182" s="12">
        <f>IF(T183&lt;&gt;""," -O","")</f>
        <v/>
      </c>
      <c r="V182" s="12">
        <f>IF(V183&lt;&gt;""," -O","")</f>
        <v/>
      </c>
      <c r="X182" s="12">
        <f>IF(X183&lt;&gt;""," -O","")</f>
        <v/>
      </c>
      <c r="Z182" s="12">
        <f>IF(Z183&lt;&gt;""," -O","")</f>
        <v/>
      </c>
      <c r="AB182" s="12">
        <f>IF(AB183&lt;&gt;""," -O","")</f>
        <v/>
      </c>
      <c r="AD182" s="12">
        <f>IF(AD183&lt;&gt;""," -O","")</f>
        <v/>
      </c>
      <c r="AF182" s="12">
        <f>IF(AF183&lt;&gt;""," -O","")</f>
        <v/>
      </c>
      <c r="AH182" s="12">
        <f>IF(AH183&lt;&gt;""," -O","")</f>
        <v/>
      </c>
      <c r="AJ182" s="12">
        <f>IF(AJ183&lt;&gt;""," -O","")</f>
        <v/>
      </c>
      <c r="AL182" s="12">
        <f>IF(AL183&lt;&gt;""," -O","")</f>
        <v/>
      </c>
      <c r="AN182" s="12">
        <f>IF(AN183&lt;&gt;""," -O","")</f>
        <v/>
      </c>
      <c r="AP182" s="12">
        <f>IF(AP183&lt;&gt;""," -O","")</f>
        <v/>
      </c>
      <c r="AR182" s="12">
        <f>IF(AR183&lt;&gt;""," -O","")</f>
        <v/>
      </c>
      <c r="AT182" s="12">
        <f>IF(AT183&lt;&gt;""," -O","")</f>
        <v/>
      </c>
      <c r="AV182" s="12">
        <f>IF(AV183&lt;&gt;""," -O","")</f>
        <v/>
      </c>
      <c r="AX182" s="12">
        <f>IF(AX183&lt;&gt;""," -O","")</f>
        <v/>
      </c>
      <c r="AZ182" s="12">
        <f>IF(AZ183&lt;&gt;""," -O","")</f>
        <v/>
      </c>
      <c r="BB182" s="12">
        <f>IF(BB183&lt;&gt;""," -O","")</f>
        <v/>
      </c>
      <c r="BD182" s="12">
        <f>IF(BD183&lt;&gt;""," -O","")</f>
        <v/>
      </c>
      <c r="BF182" s="12">
        <f>IF(BF183&lt;&gt;""," -O","")</f>
        <v/>
      </c>
      <c r="BH182" s="12">
        <f>IF(BH183&lt;&gt;""," -O","")</f>
        <v/>
      </c>
      <c r="BJ182" s="12">
        <f>IF(BJ183&lt;&gt;""," -O","")</f>
        <v/>
      </c>
    </row>
    <row r="183">
      <c r="M183" s="12" t="n">
        <v>1.9</v>
      </c>
      <c r="N183" s="12">
        <f>IFERROR(VLOOKUP(M183,'CRUCE OPORTUNIDADES'!$C$10:$D$109,2,FALSE),"")</f>
        <v/>
      </c>
      <c r="O183" s="12" t="n">
        <v>2.90000000000002</v>
      </c>
      <c r="P183" s="12">
        <f>IFERROR(VLOOKUP(O183,'CRUCE OPORTUNIDADES'!$C$10:$D$109,2,FALSE),"")</f>
        <v/>
      </c>
      <c r="Q183" s="12" t="n">
        <v>3.90000000000004</v>
      </c>
      <c r="R183" s="12">
        <f>IFERROR(VLOOKUP(Q183,'CRUCE OPORTUNIDADES'!$C$10:$D$109,2,FALSE),"")</f>
        <v/>
      </c>
      <c r="S183" s="12" t="n">
        <v>4.90000000000006</v>
      </c>
      <c r="T183" s="12">
        <f>IFERROR(VLOOKUP(S183,'CRUCE OPORTUNIDADES'!$C$10:$D$109,2,FALSE),"")</f>
        <v/>
      </c>
      <c r="U183" s="12" t="n">
        <v>5.90000000000008</v>
      </c>
      <c r="V183" s="12">
        <f>IFERROR(VLOOKUP(U183,'CRUCE OPORTUNIDADES'!$C$10:$D$109,2,FALSE),"")</f>
        <v/>
      </c>
      <c r="W183" s="12" t="n">
        <v>6.9000000000001</v>
      </c>
      <c r="X183" s="12">
        <f>IFERROR(VLOOKUP(W183,'CRUCE OPORTUNIDADES'!$C$10:$D$109,2,FALSE),"")</f>
        <v/>
      </c>
      <c r="Y183" s="12" t="n">
        <v>7.90000000000012</v>
      </c>
      <c r="Z183" s="12">
        <f>IFERROR(VLOOKUP(Y183,'CRUCE OPORTUNIDADES'!$C$10:$D$109,2,FALSE),"")</f>
        <v/>
      </c>
      <c r="AA183" s="12" t="n">
        <v>8.900000000000141</v>
      </c>
      <c r="AB183" s="12">
        <f>IFERROR(VLOOKUP(AA183,'CRUCE OPORTUNIDADES'!$C$10:$D$109,2,FALSE),"")</f>
        <v/>
      </c>
      <c r="AC183" s="12" t="n">
        <v>9.90000000000016</v>
      </c>
      <c r="AD183" s="12">
        <f>IFERROR(VLOOKUP(AC183,'CRUCE OPORTUNIDADES'!$C$10:$D$109,2,FALSE),"")</f>
        <v/>
      </c>
      <c r="AE183" s="12" t="n">
        <v>10.9000000000002</v>
      </c>
      <c r="AF183" s="12">
        <f>IFERROR(VLOOKUP(AE183,'CRUCE OPORTUNIDADES'!$C$10:$D$109,2,FALSE),"")</f>
        <v/>
      </c>
      <c r="AG183" s="12" t="n">
        <v>11.9000000000002</v>
      </c>
      <c r="AH183" s="12">
        <f>IFERROR(VLOOKUP(AG183,'CRUCE OPORTUNIDADES'!$C$10:$D$109,2,FALSE),"")</f>
        <v/>
      </c>
      <c r="AI183" s="12" t="n">
        <v>12.9000000000002</v>
      </c>
      <c r="AJ183" s="12">
        <f>IFERROR(VLOOKUP(AI183,'CRUCE OPORTUNIDADES'!$C$10:$D$109,2,FALSE),"")</f>
        <v/>
      </c>
      <c r="AK183" s="12" t="n">
        <v>13.9000000000002</v>
      </c>
      <c r="AL183" s="12">
        <f>IFERROR(VLOOKUP(AK183,'CRUCE OPORTUNIDADES'!$C$10:$D$109,2,FALSE),"")</f>
        <v/>
      </c>
      <c r="AM183" s="12" t="n">
        <v>14.9000000000003</v>
      </c>
      <c r="AN183" s="12">
        <f>IFERROR(VLOOKUP(AM183,'CRUCE OPORTUNIDADES'!$C$10:$D$109,2,FALSE),"")</f>
        <v/>
      </c>
      <c r="AO183" s="12" t="n">
        <v>15.9000000000003</v>
      </c>
      <c r="AP183" s="12">
        <f>IFERROR(VLOOKUP(AO183,'CRUCE OPORTUNIDADES'!$C$10:$D$109,2,FALSE),"")</f>
        <v/>
      </c>
      <c r="AQ183" s="12" t="n">
        <v>16.9000000000003</v>
      </c>
      <c r="AR183" s="12">
        <f>IFERROR(VLOOKUP(AQ183,'CRUCE OPORTUNIDADES'!$C$10:$D$109,2,FALSE),"")</f>
        <v/>
      </c>
      <c r="AS183" s="12" t="n">
        <v>17.9000000000003</v>
      </c>
      <c r="AT183" s="12">
        <f>IFERROR(VLOOKUP(AS183,'CRUCE OPORTUNIDADES'!$C$10:$D$109,2,FALSE),"")</f>
        <v/>
      </c>
      <c r="AU183" s="12" t="n">
        <v>18.9000000000003</v>
      </c>
      <c r="AV183" s="12">
        <f>IFERROR(VLOOKUP(AU183,'CRUCE OPORTUNIDADES'!$C$10:$D$109,2,FALSE),"")</f>
        <v/>
      </c>
      <c r="AW183" s="12" t="n">
        <v>19.9000000000004</v>
      </c>
      <c r="AX183" s="12">
        <f>IFERROR(VLOOKUP(AW183,'CRUCE OPORTUNIDADES'!$C$10:$D$109,2,FALSE),"")</f>
        <v/>
      </c>
      <c r="AY183" s="12" t="n">
        <v>20.9000000000004</v>
      </c>
      <c r="AZ183" s="12">
        <f>IFERROR(VLOOKUP(AY183,'CRUCE OPORTUNIDADES'!$C$10:$D$109,2,FALSE),"")</f>
        <v/>
      </c>
      <c r="BA183" s="12" t="n">
        <v>21.9000000000004</v>
      </c>
      <c r="BB183" s="12">
        <f>IFERROR(VLOOKUP(BA183,'CRUCE OPORTUNIDADES'!$C$10:$D$109,2,FALSE),"")</f>
        <v/>
      </c>
      <c r="BC183" s="12" t="n">
        <v>22.9000000000004</v>
      </c>
      <c r="BD183" s="12">
        <f>IFERROR(VLOOKUP(BC183,'CRUCE OPORTUNIDADES'!$C$10:$D$109,2,FALSE),"")</f>
        <v/>
      </c>
      <c r="BE183" s="12" t="n">
        <v>23.9000000000004</v>
      </c>
      <c r="BF183" s="12">
        <f>IFERROR(VLOOKUP(BE183,'CRUCE OPORTUNIDADES'!$C$10:$D$109,2,FALSE),"")</f>
        <v/>
      </c>
      <c r="BG183" s="12" t="n">
        <v>24.9000000000005</v>
      </c>
      <c r="BH183" s="12">
        <f>IFERROR(VLOOKUP(BG183,'CRUCE OPORTUNIDADES'!$C$10:$D$109,2,FALSE),"")</f>
        <v/>
      </c>
      <c r="BI183" s="12" t="n">
        <v>25.9000000000005</v>
      </c>
      <c r="BJ183" s="12">
        <f>IFERROR(VLOOKUP(BI183,'CRUCE OPORTUNIDADES'!$C$10:$D$109,2,FALSE),"")</f>
        <v/>
      </c>
    </row>
    <row r="184">
      <c r="N184" s="12">
        <f>IF(N185&lt;&gt;""," -O","")</f>
        <v/>
      </c>
      <c r="P184" s="12">
        <f>IF(P185&lt;&gt;""," -O","")</f>
        <v/>
      </c>
      <c r="R184" s="12">
        <f>IF(R185&lt;&gt;""," -O","")</f>
        <v/>
      </c>
      <c r="T184" s="12">
        <f>IF(T185&lt;&gt;""," -O","")</f>
        <v/>
      </c>
      <c r="V184" s="12">
        <f>IF(V185&lt;&gt;""," -O","")</f>
        <v/>
      </c>
      <c r="X184" s="12">
        <f>IF(X185&lt;&gt;""," -O","")</f>
        <v/>
      </c>
      <c r="Z184" s="12">
        <f>IF(Z185&lt;&gt;""," -O","")</f>
        <v/>
      </c>
      <c r="AB184" s="12">
        <f>IF(AB185&lt;&gt;""," -O","")</f>
        <v/>
      </c>
      <c r="AD184" s="12">
        <f>IF(AD185&lt;&gt;""," -O","")</f>
        <v/>
      </c>
      <c r="AF184" s="12">
        <f>IF(AF185&lt;&gt;""," -O","")</f>
        <v/>
      </c>
      <c r="AH184" s="12">
        <f>IF(AH185&lt;&gt;""," -O","")</f>
        <v/>
      </c>
      <c r="AJ184" s="12">
        <f>IF(AJ185&lt;&gt;""," -O","")</f>
        <v/>
      </c>
      <c r="AL184" s="12">
        <f>IF(AL185&lt;&gt;""," -O","")</f>
        <v/>
      </c>
      <c r="AN184" s="12">
        <f>IF(AN185&lt;&gt;""," -O","")</f>
        <v/>
      </c>
      <c r="AP184" s="12">
        <f>IF(AP185&lt;&gt;""," -O","")</f>
        <v/>
      </c>
      <c r="AR184" s="12">
        <f>IF(AR185&lt;&gt;""," -O","")</f>
        <v/>
      </c>
      <c r="AT184" s="12">
        <f>IF(AT185&lt;&gt;""," -O","")</f>
        <v/>
      </c>
      <c r="AV184" s="12">
        <f>IF(AV185&lt;&gt;""," -O","")</f>
        <v/>
      </c>
      <c r="AX184" s="12">
        <f>IF(AX185&lt;&gt;""," -O","")</f>
        <v/>
      </c>
      <c r="AZ184" s="12">
        <f>IF(AZ185&lt;&gt;""," -O","")</f>
        <v/>
      </c>
      <c r="BB184" s="12">
        <f>IF(BB185&lt;&gt;""," -O","")</f>
        <v/>
      </c>
      <c r="BD184" s="12">
        <f>IF(BD185&lt;&gt;""," -O","")</f>
        <v/>
      </c>
      <c r="BF184" s="12">
        <f>IF(BF185&lt;&gt;""," -O","")</f>
        <v/>
      </c>
      <c r="BH184" s="12">
        <f>IF(BH185&lt;&gt;""," -O","")</f>
        <v/>
      </c>
      <c r="BJ184" s="12">
        <f>IF(BJ185&lt;&gt;""," -O","")</f>
        <v/>
      </c>
    </row>
    <row r="185">
      <c r="M185" s="12" t="n">
        <v>1.91</v>
      </c>
      <c r="N185" s="12">
        <f>IFERROR(VLOOKUP(M185,'CRUCE OPORTUNIDADES'!$C$10:$D$109,2,FALSE),"")</f>
        <v/>
      </c>
      <c r="O185" s="12" t="n">
        <v>2.91000000000002</v>
      </c>
      <c r="P185" s="12">
        <f>IFERROR(VLOOKUP(O185,'CRUCE OPORTUNIDADES'!$C$10:$D$109,2,FALSE),"")</f>
        <v/>
      </c>
      <c r="Q185" s="12" t="n">
        <v>3.91000000000004</v>
      </c>
      <c r="R185" s="12">
        <f>IFERROR(VLOOKUP(Q185,'CRUCE OPORTUNIDADES'!$C$10:$D$109,2,FALSE),"")</f>
        <v/>
      </c>
      <c r="S185" s="12" t="n">
        <v>4.91000000000006</v>
      </c>
      <c r="T185" s="12">
        <f>IFERROR(VLOOKUP(S185,'CRUCE OPORTUNIDADES'!$C$10:$D$109,2,FALSE),"")</f>
        <v/>
      </c>
      <c r="U185" s="12" t="n">
        <v>5.91000000000008</v>
      </c>
      <c r="V185" s="12">
        <f>IFERROR(VLOOKUP(U185,'CRUCE OPORTUNIDADES'!$C$10:$D$109,2,FALSE),"")</f>
        <v/>
      </c>
      <c r="W185" s="12" t="n">
        <v>6.9100000000001</v>
      </c>
      <c r="X185" s="12">
        <f>IFERROR(VLOOKUP(W185,'CRUCE OPORTUNIDADES'!$C$10:$D$109,2,FALSE),"")</f>
        <v/>
      </c>
      <c r="Y185" s="12" t="n">
        <v>7.91000000000012</v>
      </c>
      <c r="Z185" s="12">
        <f>IFERROR(VLOOKUP(Y185,'CRUCE OPORTUNIDADES'!$C$10:$D$109,2,FALSE),"")</f>
        <v/>
      </c>
      <c r="AA185" s="12" t="n">
        <v>8.91000000000014</v>
      </c>
      <c r="AB185" s="12">
        <f>IFERROR(VLOOKUP(AA185,'CRUCE OPORTUNIDADES'!$C$10:$D$109,2,FALSE),"")</f>
        <v/>
      </c>
      <c r="AC185" s="12" t="n">
        <v>9.91000000000016</v>
      </c>
      <c r="AD185" s="12">
        <f>IFERROR(VLOOKUP(AC185,'CRUCE OPORTUNIDADES'!$C$10:$D$109,2,FALSE),"")</f>
        <v/>
      </c>
      <c r="AE185" s="12" t="n">
        <v>10.9100000000002</v>
      </c>
      <c r="AF185" s="12">
        <f>IFERROR(VLOOKUP(AE185,'CRUCE OPORTUNIDADES'!$C$10:$D$109,2,FALSE),"")</f>
        <v/>
      </c>
      <c r="AG185" s="12" t="n">
        <v>11.9100000000002</v>
      </c>
      <c r="AH185" s="12">
        <f>IFERROR(VLOOKUP(AG185,'CRUCE OPORTUNIDADES'!$C$10:$D$109,2,FALSE),"")</f>
        <v/>
      </c>
      <c r="AI185" s="12" t="n">
        <v>12.9100000000002</v>
      </c>
      <c r="AJ185" s="12">
        <f>IFERROR(VLOOKUP(AI185,'CRUCE OPORTUNIDADES'!$C$10:$D$109,2,FALSE),"")</f>
        <v/>
      </c>
      <c r="AK185" s="12" t="n">
        <v>13.9100000000002</v>
      </c>
      <c r="AL185" s="12">
        <f>IFERROR(VLOOKUP(AK185,'CRUCE OPORTUNIDADES'!$C$10:$D$109,2,FALSE),"")</f>
        <v/>
      </c>
      <c r="AM185" s="12" t="n">
        <v>14.9100000000003</v>
      </c>
      <c r="AN185" s="12">
        <f>IFERROR(VLOOKUP(AM185,'CRUCE OPORTUNIDADES'!$C$10:$D$109,2,FALSE),"")</f>
        <v/>
      </c>
      <c r="AO185" s="12" t="n">
        <v>15.9100000000003</v>
      </c>
      <c r="AP185" s="12">
        <f>IFERROR(VLOOKUP(AO185,'CRUCE OPORTUNIDADES'!$C$10:$D$109,2,FALSE),"")</f>
        <v/>
      </c>
      <c r="AQ185" s="12" t="n">
        <v>16.9100000000003</v>
      </c>
      <c r="AR185" s="12">
        <f>IFERROR(VLOOKUP(AQ185,'CRUCE OPORTUNIDADES'!$C$10:$D$109,2,FALSE),"")</f>
        <v/>
      </c>
      <c r="AS185" s="12" t="n">
        <v>17.9100000000003</v>
      </c>
      <c r="AT185" s="12">
        <f>IFERROR(VLOOKUP(AS185,'CRUCE OPORTUNIDADES'!$C$10:$D$109,2,FALSE),"")</f>
        <v/>
      </c>
      <c r="AU185" s="12" t="n">
        <v>18.9100000000003</v>
      </c>
      <c r="AV185" s="12">
        <f>IFERROR(VLOOKUP(AU185,'CRUCE OPORTUNIDADES'!$C$10:$D$109,2,FALSE),"")</f>
        <v/>
      </c>
      <c r="AW185" s="12" t="n">
        <v>19.9100000000004</v>
      </c>
      <c r="AX185" s="12">
        <f>IFERROR(VLOOKUP(AW185,'CRUCE OPORTUNIDADES'!$C$10:$D$109,2,FALSE),"")</f>
        <v/>
      </c>
      <c r="AY185" s="12" t="n">
        <v>20.9100000000004</v>
      </c>
      <c r="AZ185" s="12">
        <f>IFERROR(VLOOKUP(AY185,'CRUCE OPORTUNIDADES'!$C$10:$D$109,2,FALSE),"")</f>
        <v/>
      </c>
      <c r="BA185" s="12" t="n">
        <v>21.9100000000004</v>
      </c>
      <c r="BB185" s="12">
        <f>IFERROR(VLOOKUP(BA185,'CRUCE OPORTUNIDADES'!$C$10:$D$109,2,FALSE),"")</f>
        <v/>
      </c>
      <c r="BC185" s="12" t="n">
        <v>22.9100000000004</v>
      </c>
      <c r="BD185" s="12">
        <f>IFERROR(VLOOKUP(BC185,'CRUCE OPORTUNIDADES'!$C$10:$D$109,2,FALSE),"")</f>
        <v/>
      </c>
      <c r="BE185" s="12" t="n">
        <v>23.9100000000004</v>
      </c>
      <c r="BF185" s="12">
        <f>IFERROR(VLOOKUP(BE185,'CRUCE OPORTUNIDADES'!$C$10:$D$109,2,FALSE),"")</f>
        <v/>
      </c>
      <c r="BG185" s="12" t="n">
        <v>24.9100000000005</v>
      </c>
      <c r="BH185" s="12">
        <f>IFERROR(VLOOKUP(BG185,'CRUCE OPORTUNIDADES'!$C$10:$D$109,2,FALSE),"")</f>
        <v/>
      </c>
      <c r="BI185" s="12" t="n">
        <v>25.9100000000005</v>
      </c>
      <c r="BJ185" s="12">
        <f>IFERROR(VLOOKUP(BI185,'CRUCE OPORTUNIDADES'!$C$10:$D$109,2,FALSE),"")</f>
        <v/>
      </c>
    </row>
    <row r="186">
      <c r="N186" s="12">
        <f>IF(N187&lt;&gt;""," -O","")</f>
        <v/>
      </c>
      <c r="P186" s="12">
        <f>IF(P187&lt;&gt;""," -O","")</f>
        <v/>
      </c>
      <c r="R186" s="12">
        <f>IF(R187&lt;&gt;""," -O","")</f>
        <v/>
      </c>
      <c r="T186" s="12">
        <f>IF(T187&lt;&gt;""," -O","")</f>
        <v/>
      </c>
      <c r="V186" s="12">
        <f>IF(V187&lt;&gt;""," -O","")</f>
        <v/>
      </c>
      <c r="X186" s="12">
        <f>IF(X187&lt;&gt;""," -O","")</f>
        <v/>
      </c>
      <c r="Z186" s="12">
        <f>IF(Z187&lt;&gt;""," -O","")</f>
        <v/>
      </c>
      <c r="AB186" s="12">
        <f>IF(AB187&lt;&gt;""," -O","")</f>
        <v/>
      </c>
      <c r="AD186" s="12">
        <f>IF(AD187&lt;&gt;""," -O","")</f>
        <v/>
      </c>
      <c r="AF186" s="12">
        <f>IF(AF187&lt;&gt;""," -O","")</f>
        <v/>
      </c>
      <c r="AH186" s="12">
        <f>IF(AH187&lt;&gt;""," -O","")</f>
        <v/>
      </c>
      <c r="AJ186" s="12">
        <f>IF(AJ187&lt;&gt;""," -O","")</f>
        <v/>
      </c>
      <c r="AL186" s="12">
        <f>IF(AL187&lt;&gt;""," -O","")</f>
        <v/>
      </c>
      <c r="AN186" s="12">
        <f>IF(AN187&lt;&gt;""," -O","")</f>
        <v/>
      </c>
      <c r="AP186" s="12">
        <f>IF(AP187&lt;&gt;""," -O","")</f>
        <v/>
      </c>
      <c r="AR186" s="12">
        <f>IF(AR187&lt;&gt;""," -O","")</f>
        <v/>
      </c>
      <c r="AT186" s="12">
        <f>IF(AT187&lt;&gt;""," -O","")</f>
        <v/>
      </c>
      <c r="AV186" s="12">
        <f>IF(AV187&lt;&gt;""," -O","")</f>
        <v/>
      </c>
      <c r="AX186" s="12">
        <f>IF(AX187&lt;&gt;""," -O","")</f>
        <v/>
      </c>
      <c r="AZ186" s="12">
        <f>IF(AZ187&lt;&gt;""," -O","")</f>
        <v/>
      </c>
      <c r="BB186" s="12">
        <f>IF(BB187&lt;&gt;""," -O","")</f>
        <v/>
      </c>
      <c r="BD186" s="12">
        <f>IF(BD187&lt;&gt;""," -O","")</f>
        <v/>
      </c>
      <c r="BF186" s="12">
        <f>IF(BF187&lt;&gt;""," -O","")</f>
        <v/>
      </c>
      <c r="BH186" s="12">
        <f>IF(BH187&lt;&gt;""," -O","")</f>
        <v/>
      </c>
      <c r="BJ186" s="12">
        <f>IF(BJ187&lt;&gt;""," -O","")</f>
        <v/>
      </c>
    </row>
    <row r="187">
      <c r="M187" s="12" t="n">
        <v>1.92</v>
      </c>
      <c r="N187" s="12">
        <f>IFERROR(VLOOKUP(M187,'CRUCE OPORTUNIDADES'!$C$10:$D$109,2,FALSE),"")</f>
        <v/>
      </c>
      <c r="O187" s="12" t="n">
        <v>2.92000000000002</v>
      </c>
      <c r="P187" s="12">
        <f>IFERROR(VLOOKUP(O187,'CRUCE OPORTUNIDADES'!$C$10:$D$109,2,FALSE),"")</f>
        <v/>
      </c>
      <c r="Q187" s="12" t="n">
        <v>3.92000000000004</v>
      </c>
      <c r="R187" s="12">
        <f>IFERROR(VLOOKUP(Q187,'CRUCE OPORTUNIDADES'!$C$10:$D$109,2,FALSE),"")</f>
        <v/>
      </c>
      <c r="S187" s="12" t="n">
        <v>4.92000000000006</v>
      </c>
      <c r="T187" s="12">
        <f>IFERROR(VLOOKUP(S187,'CRUCE OPORTUNIDADES'!$C$10:$D$109,2,FALSE),"")</f>
        <v/>
      </c>
      <c r="U187" s="12" t="n">
        <v>5.92000000000008</v>
      </c>
      <c r="V187" s="12">
        <f>IFERROR(VLOOKUP(U187,'CRUCE OPORTUNIDADES'!$C$10:$D$109,2,FALSE),"")</f>
        <v/>
      </c>
      <c r="W187" s="12" t="n">
        <v>6.9200000000001</v>
      </c>
      <c r="X187" s="12">
        <f>IFERROR(VLOOKUP(W187,'CRUCE OPORTUNIDADES'!$C$10:$D$109,2,FALSE),"")</f>
        <v/>
      </c>
      <c r="Y187" s="12" t="n">
        <v>7.92000000000012</v>
      </c>
      <c r="Z187" s="12">
        <f>IFERROR(VLOOKUP(Y187,'CRUCE OPORTUNIDADES'!$C$10:$D$109,2,FALSE),"")</f>
        <v/>
      </c>
      <c r="AA187" s="12" t="n">
        <v>8.92000000000014</v>
      </c>
      <c r="AB187" s="12">
        <f>IFERROR(VLOOKUP(AA187,'CRUCE OPORTUNIDADES'!$C$10:$D$109,2,FALSE),"")</f>
        <v/>
      </c>
      <c r="AC187" s="12" t="n">
        <v>9.92000000000016</v>
      </c>
      <c r="AD187" s="12">
        <f>IFERROR(VLOOKUP(AC187,'CRUCE OPORTUNIDADES'!$C$10:$D$109,2,FALSE),"")</f>
        <v/>
      </c>
      <c r="AE187" s="12" t="n">
        <v>10.9200000000002</v>
      </c>
      <c r="AF187" s="12">
        <f>IFERROR(VLOOKUP(AE187,'CRUCE OPORTUNIDADES'!$C$10:$D$109,2,FALSE),"")</f>
        <v/>
      </c>
      <c r="AG187" s="12" t="n">
        <v>11.9200000000002</v>
      </c>
      <c r="AH187" s="12">
        <f>IFERROR(VLOOKUP(AG187,'CRUCE OPORTUNIDADES'!$C$10:$D$109,2,FALSE),"")</f>
        <v/>
      </c>
      <c r="AI187" s="12" t="n">
        <v>12.9200000000002</v>
      </c>
      <c r="AJ187" s="12">
        <f>IFERROR(VLOOKUP(AI187,'CRUCE OPORTUNIDADES'!$C$10:$D$109,2,FALSE),"")</f>
        <v/>
      </c>
      <c r="AK187" s="12" t="n">
        <v>13.9200000000002</v>
      </c>
      <c r="AL187" s="12">
        <f>IFERROR(VLOOKUP(AK187,'CRUCE OPORTUNIDADES'!$C$10:$D$109,2,FALSE),"")</f>
        <v/>
      </c>
      <c r="AM187" s="12" t="n">
        <v>14.9200000000003</v>
      </c>
      <c r="AN187" s="12">
        <f>IFERROR(VLOOKUP(AM187,'CRUCE OPORTUNIDADES'!$C$10:$D$109,2,FALSE),"")</f>
        <v/>
      </c>
      <c r="AO187" s="12" t="n">
        <v>15.9200000000003</v>
      </c>
      <c r="AP187" s="12">
        <f>IFERROR(VLOOKUP(AO187,'CRUCE OPORTUNIDADES'!$C$10:$D$109,2,FALSE),"")</f>
        <v/>
      </c>
      <c r="AQ187" s="12" t="n">
        <v>16.9200000000003</v>
      </c>
      <c r="AR187" s="12">
        <f>IFERROR(VLOOKUP(AQ187,'CRUCE OPORTUNIDADES'!$C$10:$D$109,2,FALSE),"")</f>
        <v/>
      </c>
      <c r="AS187" s="12" t="n">
        <v>17.9200000000003</v>
      </c>
      <c r="AT187" s="12">
        <f>IFERROR(VLOOKUP(AS187,'CRUCE OPORTUNIDADES'!$C$10:$D$109,2,FALSE),"")</f>
        <v/>
      </c>
      <c r="AU187" s="12" t="n">
        <v>18.9200000000003</v>
      </c>
      <c r="AV187" s="12">
        <f>IFERROR(VLOOKUP(AU187,'CRUCE OPORTUNIDADES'!$C$10:$D$109,2,FALSE),"")</f>
        <v/>
      </c>
      <c r="AW187" s="12" t="n">
        <v>19.9200000000004</v>
      </c>
      <c r="AX187" s="12">
        <f>IFERROR(VLOOKUP(AW187,'CRUCE OPORTUNIDADES'!$C$10:$D$109,2,FALSE),"")</f>
        <v/>
      </c>
      <c r="AY187" s="12" t="n">
        <v>20.9200000000004</v>
      </c>
      <c r="AZ187" s="12">
        <f>IFERROR(VLOOKUP(AY187,'CRUCE OPORTUNIDADES'!$C$10:$D$109,2,FALSE),"")</f>
        <v/>
      </c>
      <c r="BA187" s="12" t="n">
        <v>21.9200000000004</v>
      </c>
      <c r="BB187" s="12">
        <f>IFERROR(VLOOKUP(BA187,'CRUCE OPORTUNIDADES'!$C$10:$D$109,2,FALSE),"")</f>
        <v/>
      </c>
      <c r="BC187" s="12" t="n">
        <v>22.9200000000004</v>
      </c>
      <c r="BD187" s="12">
        <f>IFERROR(VLOOKUP(BC187,'CRUCE OPORTUNIDADES'!$C$10:$D$109,2,FALSE),"")</f>
        <v/>
      </c>
      <c r="BE187" s="12" t="n">
        <v>23.9200000000004</v>
      </c>
      <c r="BF187" s="12">
        <f>IFERROR(VLOOKUP(BE187,'CRUCE OPORTUNIDADES'!$C$10:$D$109,2,FALSE),"")</f>
        <v/>
      </c>
      <c r="BG187" s="12" t="n">
        <v>24.9200000000005</v>
      </c>
      <c r="BH187" s="12">
        <f>IFERROR(VLOOKUP(BG187,'CRUCE OPORTUNIDADES'!$C$10:$D$109,2,FALSE),"")</f>
        <v/>
      </c>
      <c r="BI187" s="12" t="n">
        <v>25.9200000000005</v>
      </c>
      <c r="BJ187" s="12">
        <f>IFERROR(VLOOKUP(BI187,'CRUCE OPORTUNIDADES'!$C$10:$D$109,2,FALSE),"")</f>
        <v/>
      </c>
    </row>
    <row r="188">
      <c r="N188" s="12">
        <f>IF(N189&lt;&gt;""," -O","")</f>
        <v/>
      </c>
      <c r="P188" s="12">
        <f>IF(P189&lt;&gt;""," -O","")</f>
        <v/>
      </c>
      <c r="R188" s="12">
        <f>IF(R189&lt;&gt;""," -O","")</f>
        <v/>
      </c>
      <c r="T188" s="12">
        <f>IF(T189&lt;&gt;""," -O","")</f>
        <v/>
      </c>
      <c r="V188" s="12">
        <f>IF(V189&lt;&gt;""," -O","")</f>
        <v/>
      </c>
      <c r="X188" s="12">
        <f>IF(X189&lt;&gt;""," -O","")</f>
        <v/>
      </c>
      <c r="Z188" s="12">
        <f>IF(Z189&lt;&gt;""," -O","")</f>
        <v/>
      </c>
      <c r="AB188" s="12">
        <f>IF(AB189&lt;&gt;""," -O","")</f>
        <v/>
      </c>
      <c r="AD188" s="12">
        <f>IF(AD189&lt;&gt;""," -O","")</f>
        <v/>
      </c>
      <c r="AF188" s="12">
        <f>IF(AF189&lt;&gt;""," -O","")</f>
        <v/>
      </c>
      <c r="AH188" s="12">
        <f>IF(AH189&lt;&gt;""," -O","")</f>
        <v/>
      </c>
      <c r="AJ188" s="12">
        <f>IF(AJ189&lt;&gt;""," -O","")</f>
        <v/>
      </c>
      <c r="AL188" s="12">
        <f>IF(AL189&lt;&gt;""," -O","")</f>
        <v/>
      </c>
      <c r="AN188" s="12">
        <f>IF(AN189&lt;&gt;""," -O","")</f>
        <v/>
      </c>
      <c r="AP188" s="12">
        <f>IF(AP189&lt;&gt;""," -O","")</f>
        <v/>
      </c>
      <c r="AR188" s="12">
        <f>IF(AR189&lt;&gt;""," -O","")</f>
        <v/>
      </c>
      <c r="AT188" s="12">
        <f>IF(AT189&lt;&gt;""," -O","")</f>
        <v/>
      </c>
      <c r="AV188" s="12">
        <f>IF(AV189&lt;&gt;""," -O","")</f>
        <v/>
      </c>
      <c r="AX188" s="12">
        <f>IF(AX189&lt;&gt;""," -O","")</f>
        <v/>
      </c>
      <c r="AZ188" s="12">
        <f>IF(AZ189&lt;&gt;""," -O","")</f>
        <v/>
      </c>
      <c r="BB188" s="12">
        <f>IF(BB189&lt;&gt;""," -O","")</f>
        <v/>
      </c>
      <c r="BD188" s="12">
        <f>IF(BD189&lt;&gt;""," -O","")</f>
        <v/>
      </c>
      <c r="BF188" s="12">
        <f>IF(BF189&lt;&gt;""," -O","")</f>
        <v/>
      </c>
      <c r="BH188" s="12">
        <f>IF(BH189&lt;&gt;""," -O","")</f>
        <v/>
      </c>
      <c r="BJ188" s="12">
        <f>IF(BJ189&lt;&gt;""," -O","")</f>
        <v/>
      </c>
    </row>
    <row r="189">
      <c r="M189" s="12" t="n">
        <v>1.93</v>
      </c>
      <c r="N189" s="12">
        <f>IFERROR(VLOOKUP(M189,'CRUCE OPORTUNIDADES'!$C$10:$D$109,2,FALSE),"")</f>
        <v/>
      </c>
      <c r="O189" s="12" t="n">
        <v>2.93000000000002</v>
      </c>
      <c r="P189" s="12">
        <f>IFERROR(VLOOKUP(O189,'CRUCE OPORTUNIDADES'!$C$10:$D$109,2,FALSE),"")</f>
        <v/>
      </c>
      <c r="Q189" s="12" t="n">
        <v>3.93000000000004</v>
      </c>
      <c r="R189" s="12">
        <f>IFERROR(VLOOKUP(Q189,'CRUCE OPORTUNIDADES'!$C$10:$D$109,2,FALSE),"")</f>
        <v/>
      </c>
      <c r="S189" s="12" t="n">
        <v>4.93000000000006</v>
      </c>
      <c r="T189" s="12">
        <f>IFERROR(VLOOKUP(S189,'CRUCE OPORTUNIDADES'!$C$10:$D$109,2,FALSE),"")</f>
        <v/>
      </c>
      <c r="U189" s="12" t="n">
        <v>5.93000000000008</v>
      </c>
      <c r="V189" s="12">
        <f>IFERROR(VLOOKUP(U189,'CRUCE OPORTUNIDADES'!$C$10:$D$109,2,FALSE),"")</f>
        <v/>
      </c>
      <c r="W189" s="12" t="n">
        <v>6.9300000000001</v>
      </c>
      <c r="X189" s="12">
        <f>IFERROR(VLOOKUP(W189,'CRUCE OPORTUNIDADES'!$C$10:$D$109,2,FALSE),"")</f>
        <v/>
      </c>
      <c r="Y189" s="12" t="n">
        <v>7.93000000000012</v>
      </c>
      <c r="Z189" s="12">
        <f>IFERROR(VLOOKUP(Y189,'CRUCE OPORTUNIDADES'!$C$10:$D$109,2,FALSE),"")</f>
        <v/>
      </c>
      <c r="AA189" s="12" t="n">
        <v>8.93000000000014</v>
      </c>
      <c r="AB189" s="12">
        <f>IFERROR(VLOOKUP(AA189,'CRUCE OPORTUNIDADES'!$C$10:$D$109,2,FALSE),"")</f>
        <v/>
      </c>
      <c r="AC189" s="12" t="n">
        <v>9.93000000000016</v>
      </c>
      <c r="AD189" s="12">
        <f>IFERROR(VLOOKUP(AC189,'CRUCE OPORTUNIDADES'!$C$10:$D$109,2,FALSE),"")</f>
        <v/>
      </c>
      <c r="AE189" s="12" t="n">
        <v>10.9300000000002</v>
      </c>
      <c r="AF189" s="12">
        <f>IFERROR(VLOOKUP(AE189,'CRUCE OPORTUNIDADES'!$C$10:$D$109,2,FALSE),"")</f>
        <v/>
      </c>
      <c r="AG189" s="12" t="n">
        <v>11.9300000000002</v>
      </c>
      <c r="AH189" s="12">
        <f>IFERROR(VLOOKUP(AG189,'CRUCE OPORTUNIDADES'!$C$10:$D$109,2,FALSE),"")</f>
        <v/>
      </c>
      <c r="AI189" s="12" t="n">
        <v>12.9300000000002</v>
      </c>
      <c r="AJ189" s="12">
        <f>IFERROR(VLOOKUP(AI189,'CRUCE OPORTUNIDADES'!$C$10:$D$109,2,FALSE),"")</f>
        <v/>
      </c>
      <c r="AK189" s="12" t="n">
        <v>13.9300000000002</v>
      </c>
      <c r="AL189" s="12">
        <f>IFERROR(VLOOKUP(AK189,'CRUCE OPORTUNIDADES'!$C$10:$D$109,2,FALSE),"")</f>
        <v/>
      </c>
      <c r="AM189" s="12" t="n">
        <v>14.9300000000003</v>
      </c>
      <c r="AN189" s="12">
        <f>IFERROR(VLOOKUP(AM189,'CRUCE OPORTUNIDADES'!$C$10:$D$109,2,FALSE),"")</f>
        <v/>
      </c>
      <c r="AO189" s="12" t="n">
        <v>15.9300000000003</v>
      </c>
      <c r="AP189" s="12">
        <f>IFERROR(VLOOKUP(AO189,'CRUCE OPORTUNIDADES'!$C$10:$D$109,2,FALSE),"")</f>
        <v/>
      </c>
      <c r="AQ189" s="12" t="n">
        <v>16.9300000000003</v>
      </c>
      <c r="AR189" s="12">
        <f>IFERROR(VLOOKUP(AQ189,'CRUCE OPORTUNIDADES'!$C$10:$D$109,2,FALSE),"")</f>
        <v/>
      </c>
      <c r="AS189" s="12" t="n">
        <v>17.9300000000003</v>
      </c>
      <c r="AT189" s="12">
        <f>IFERROR(VLOOKUP(AS189,'CRUCE OPORTUNIDADES'!$C$10:$D$109,2,FALSE),"")</f>
        <v/>
      </c>
      <c r="AU189" s="12" t="n">
        <v>18.9300000000003</v>
      </c>
      <c r="AV189" s="12">
        <f>IFERROR(VLOOKUP(AU189,'CRUCE OPORTUNIDADES'!$C$10:$D$109,2,FALSE),"")</f>
        <v/>
      </c>
      <c r="AW189" s="12" t="n">
        <v>19.9300000000004</v>
      </c>
      <c r="AX189" s="12">
        <f>IFERROR(VLOOKUP(AW189,'CRUCE OPORTUNIDADES'!$C$10:$D$109,2,FALSE),"")</f>
        <v/>
      </c>
      <c r="AY189" s="12" t="n">
        <v>20.9300000000004</v>
      </c>
      <c r="AZ189" s="12">
        <f>IFERROR(VLOOKUP(AY189,'CRUCE OPORTUNIDADES'!$C$10:$D$109,2,FALSE),"")</f>
        <v/>
      </c>
      <c r="BA189" s="12" t="n">
        <v>21.9300000000004</v>
      </c>
      <c r="BB189" s="12">
        <f>IFERROR(VLOOKUP(BA189,'CRUCE OPORTUNIDADES'!$C$10:$D$109,2,FALSE),"")</f>
        <v/>
      </c>
      <c r="BC189" s="12" t="n">
        <v>22.9300000000004</v>
      </c>
      <c r="BD189" s="12">
        <f>IFERROR(VLOOKUP(BC189,'CRUCE OPORTUNIDADES'!$C$10:$D$109,2,FALSE),"")</f>
        <v/>
      </c>
      <c r="BE189" s="12" t="n">
        <v>23.9300000000004</v>
      </c>
      <c r="BF189" s="12">
        <f>IFERROR(VLOOKUP(BE189,'CRUCE OPORTUNIDADES'!$C$10:$D$109,2,FALSE),"")</f>
        <v/>
      </c>
      <c r="BG189" s="12" t="n">
        <v>24.9300000000005</v>
      </c>
      <c r="BH189" s="12">
        <f>IFERROR(VLOOKUP(BG189,'CRUCE OPORTUNIDADES'!$C$10:$D$109,2,FALSE),"")</f>
        <v/>
      </c>
      <c r="BI189" s="12" t="n">
        <v>25.9300000000005</v>
      </c>
      <c r="BJ189" s="12">
        <f>IFERROR(VLOOKUP(BI189,'CRUCE OPORTUNIDADES'!$C$10:$D$109,2,FALSE),"")</f>
        <v/>
      </c>
    </row>
    <row r="190">
      <c r="N190" s="12">
        <f>IF(N191&lt;&gt;""," -O","")</f>
        <v/>
      </c>
      <c r="P190" s="12">
        <f>IF(P191&lt;&gt;""," -O","")</f>
        <v/>
      </c>
      <c r="R190" s="12">
        <f>IF(R191&lt;&gt;""," -O","")</f>
        <v/>
      </c>
      <c r="T190" s="12">
        <f>IF(T191&lt;&gt;""," -O","")</f>
        <v/>
      </c>
      <c r="V190" s="12">
        <f>IF(V191&lt;&gt;""," -O","")</f>
        <v/>
      </c>
      <c r="X190" s="12">
        <f>IF(X191&lt;&gt;""," -O","")</f>
        <v/>
      </c>
      <c r="Z190" s="12">
        <f>IF(Z191&lt;&gt;""," -O","")</f>
        <v/>
      </c>
      <c r="AB190" s="12">
        <f>IF(AB191&lt;&gt;""," -O","")</f>
        <v/>
      </c>
      <c r="AD190" s="12">
        <f>IF(AD191&lt;&gt;""," -O","")</f>
        <v/>
      </c>
      <c r="AF190" s="12">
        <f>IF(AF191&lt;&gt;""," -O","")</f>
        <v/>
      </c>
      <c r="AH190" s="12">
        <f>IF(AH191&lt;&gt;""," -O","")</f>
        <v/>
      </c>
      <c r="AJ190" s="12">
        <f>IF(AJ191&lt;&gt;""," -O","")</f>
        <v/>
      </c>
      <c r="AL190" s="12">
        <f>IF(AL191&lt;&gt;""," -O","")</f>
        <v/>
      </c>
      <c r="AN190" s="12">
        <f>IF(AN191&lt;&gt;""," -O","")</f>
        <v/>
      </c>
      <c r="AP190" s="12">
        <f>IF(AP191&lt;&gt;""," -O","")</f>
        <v/>
      </c>
      <c r="AR190" s="12">
        <f>IF(AR191&lt;&gt;""," -O","")</f>
        <v/>
      </c>
      <c r="AT190" s="12">
        <f>IF(AT191&lt;&gt;""," -O","")</f>
        <v/>
      </c>
      <c r="AV190" s="12">
        <f>IF(AV191&lt;&gt;""," -O","")</f>
        <v/>
      </c>
      <c r="AX190" s="12">
        <f>IF(AX191&lt;&gt;""," -O","")</f>
        <v/>
      </c>
      <c r="AZ190" s="12">
        <f>IF(AZ191&lt;&gt;""," -O","")</f>
        <v/>
      </c>
      <c r="BB190" s="12">
        <f>IF(BB191&lt;&gt;""," -O","")</f>
        <v/>
      </c>
      <c r="BD190" s="12">
        <f>IF(BD191&lt;&gt;""," -O","")</f>
        <v/>
      </c>
      <c r="BF190" s="12">
        <f>IF(BF191&lt;&gt;""," -O","")</f>
        <v/>
      </c>
      <c r="BH190" s="12">
        <f>IF(BH191&lt;&gt;""," -O","")</f>
        <v/>
      </c>
      <c r="BJ190" s="12">
        <f>IF(BJ191&lt;&gt;""," -O","")</f>
        <v/>
      </c>
    </row>
    <row r="191">
      <c r="M191" s="12" t="n">
        <v>1.94</v>
      </c>
      <c r="N191" s="12">
        <f>IFERROR(VLOOKUP(M191,'CRUCE OPORTUNIDADES'!$C$10:$D$109,2,FALSE),"")</f>
        <v/>
      </c>
      <c r="O191" s="12" t="n">
        <v>2.94000000000002</v>
      </c>
      <c r="P191" s="12">
        <f>IFERROR(VLOOKUP(O191,'CRUCE OPORTUNIDADES'!$C$10:$D$109,2,FALSE),"")</f>
        <v/>
      </c>
      <c r="Q191" s="12" t="n">
        <v>3.94000000000004</v>
      </c>
      <c r="R191" s="12">
        <f>IFERROR(VLOOKUP(Q191,'CRUCE OPORTUNIDADES'!$C$10:$D$109,2,FALSE),"")</f>
        <v/>
      </c>
      <c r="S191" s="12" t="n">
        <v>4.94000000000006</v>
      </c>
      <c r="T191" s="12">
        <f>IFERROR(VLOOKUP(S191,'CRUCE OPORTUNIDADES'!$C$10:$D$109,2,FALSE),"")</f>
        <v/>
      </c>
      <c r="U191" s="12" t="n">
        <v>5.94000000000008</v>
      </c>
      <c r="V191" s="12">
        <f>IFERROR(VLOOKUP(U191,'CRUCE OPORTUNIDADES'!$C$10:$D$109,2,FALSE),"")</f>
        <v/>
      </c>
      <c r="W191" s="12" t="n">
        <v>6.9400000000001</v>
      </c>
      <c r="X191" s="12">
        <f>IFERROR(VLOOKUP(W191,'CRUCE OPORTUNIDADES'!$C$10:$D$109,2,FALSE),"")</f>
        <v/>
      </c>
      <c r="Y191" s="12" t="n">
        <v>7.94000000000012</v>
      </c>
      <c r="Z191" s="12">
        <f>IFERROR(VLOOKUP(Y191,'CRUCE OPORTUNIDADES'!$C$10:$D$109,2,FALSE),"")</f>
        <v/>
      </c>
      <c r="AA191" s="12" t="n">
        <v>8.94000000000014</v>
      </c>
      <c r="AB191" s="12">
        <f>IFERROR(VLOOKUP(AA191,'CRUCE OPORTUNIDADES'!$C$10:$D$109,2,FALSE),"")</f>
        <v/>
      </c>
      <c r="AC191" s="12" t="n">
        <v>9.940000000000159</v>
      </c>
      <c r="AD191" s="12">
        <f>IFERROR(VLOOKUP(AC191,'CRUCE OPORTUNIDADES'!$C$10:$D$109,2,FALSE),"")</f>
        <v/>
      </c>
      <c r="AE191" s="12" t="n">
        <v>10.9400000000002</v>
      </c>
      <c r="AF191" s="12">
        <f>IFERROR(VLOOKUP(AE191,'CRUCE OPORTUNIDADES'!$C$10:$D$109,2,FALSE),"")</f>
        <v/>
      </c>
      <c r="AG191" s="12" t="n">
        <v>11.9400000000002</v>
      </c>
      <c r="AH191" s="12">
        <f>IFERROR(VLOOKUP(AG191,'CRUCE OPORTUNIDADES'!$C$10:$D$109,2,FALSE),"")</f>
        <v/>
      </c>
      <c r="AI191" s="12" t="n">
        <v>12.9400000000002</v>
      </c>
      <c r="AJ191" s="12">
        <f>IFERROR(VLOOKUP(AI191,'CRUCE OPORTUNIDADES'!$C$10:$D$109,2,FALSE),"")</f>
        <v/>
      </c>
      <c r="AK191" s="12" t="n">
        <v>13.9400000000002</v>
      </c>
      <c r="AL191" s="12">
        <f>IFERROR(VLOOKUP(AK191,'CRUCE OPORTUNIDADES'!$C$10:$D$109,2,FALSE),"")</f>
        <v/>
      </c>
      <c r="AM191" s="12" t="n">
        <v>14.9400000000003</v>
      </c>
      <c r="AN191" s="12">
        <f>IFERROR(VLOOKUP(AM191,'CRUCE OPORTUNIDADES'!$C$10:$D$109,2,FALSE),"")</f>
        <v/>
      </c>
      <c r="AO191" s="12" t="n">
        <v>15.9400000000003</v>
      </c>
      <c r="AP191" s="12">
        <f>IFERROR(VLOOKUP(AO191,'CRUCE OPORTUNIDADES'!$C$10:$D$109,2,FALSE),"")</f>
        <v/>
      </c>
      <c r="AQ191" s="12" t="n">
        <v>16.9400000000003</v>
      </c>
      <c r="AR191" s="12">
        <f>IFERROR(VLOOKUP(AQ191,'CRUCE OPORTUNIDADES'!$C$10:$D$109,2,FALSE),"")</f>
        <v/>
      </c>
      <c r="AS191" s="12" t="n">
        <v>17.9400000000003</v>
      </c>
      <c r="AT191" s="12">
        <f>IFERROR(VLOOKUP(AS191,'CRUCE OPORTUNIDADES'!$C$10:$D$109,2,FALSE),"")</f>
        <v/>
      </c>
      <c r="AU191" s="12" t="n">
        <v>18.9400000000003</v>
      </c>
      <c r="AV191" s="12">
        <f>IFERROR(VLOOKUP(AU191,'CRUCE OPORTUNIDADES'!$C$10:$D$109,2,FALSE),"")</f>
        <v/>
      </c>
      <c r="AW191" s="12" t="n">
        <v>19.9400000000004</v>
      </c>
      <c r="AX191" s="12">
        <f>IFERROR(VLOOKUP(AW191,'CRUCE OPORTUNIDADES'!$C$10:$D$109,2,FALSE),"")</f>
        <v/>
      </c>
      <c r="AY191" s="12" t="n">
        <v>20.9400000000004</v>
      </c>
      <c r="AZ191" s="12">
        <f>IFERROR(VLOOKUP(AY191,'CRUCE OPORTUNIDADES'!$C$10:$D$109,2,FALSE),"")</f>
        <v/>
      </c>
      <c r="BA191" s="12" t="n">
        <v>21.9400000000004</v>
      </c>
      <c r="BB191" s="12">
        <f>IFERROR(VLOOKUP(BA191,'CRUCE OPORTUNIDADES'!$C$10:$D$109,2,FALSE),"")</f>
        <v/>
      </c>
      <c r="BC191" s="12" t="n">
        <v>22.9400000000004</v>
      </c>
      <c r="BD191" s="12">
        <f>IFERROR(VLOOKUP(BC191,'CRUCE OPORTUNIDADES'!$C$10:$D$109,2,FALSE),"")</f>
        <v/>
      </c>
      <c r="BE191" s="12" t="n">
        <v>23.9400000000004</v>
      </c>
      <c r="BF191" s="12">
        <f>IFERROR(VLOOKUP(BE191,'CRUCE OPORTUNIDADES'!$C$10:$D$109,2,FALSE),"")</f>
        <v/>
      </c>
      <c r="BG191" s="12" t="n">
        <v>24.9400000000005</v>
      </c>
      <c r="BH191" s="12">
        <f>IFERROR(VLOOKUP(BG191,'CRUCE OPORTUNIDADES'!$C$10:$D$109,2,FALSE),"")</f>
        <v/>
      </c>
      <c r="BI191" s="12" t="n">
        <v>25.9400000000005</v>
      </c>
      <c r="BJ191" s="12">
        <f>IFERROR(VLOOKUP(BI191,'CRUCE OPORTUNIDADES'!$C$10:$D$109,2,FALSE),"")</f>
        <v/>
      </c>
    </row>
    <row r="192">
      <c r="N192" s="12">
        <f>IF(N193&lt;&gt;""," -O","")</f>
        <v/>
      </c>
      <c r="P192" s="12">
        <f>IF(P193&lt;&gt;""," -O","")</f>
        <v/>
      </c>
      <c r="R192" s="12">
        <f>IF(R193&lt;&gt;""," -O","")</f>
        <v/>
      </c>
      <c r="T192" s="12">
        <f>IF(T193&lt;&gt;""," -O","")</f>
        <v/>
      </c>
      <c r="V192" s="12">
        <f>IF(V193&lt;&gt;""," -O","")</f>
        <v/>
      </c>
      <c r="X192" s="12">
        <f>IF(X193&lt;&gt;""," -O","")</f>
        <v/>
      </c>
      <c r="Z192" s="12">
        <f>IF(Z193&lt;&gt;""," -O","")</f>
        <v/>
      </c>
      <c r="AB192" s="12">
        <f>IF(AB193&lt;&gt;""," -O","")</f>
        <v/>
      </c>
      <c r="AD192" s="12">
        <f>IF(AD193&lt;&gt;""," -O","")</f>
        <v/>
      </c>
      <c r="AF192" s="12">
        <f>IF(AF193&lt;&gt;""," -O","")</f>
        <v/>
      </c>
      <c r="AH192" s="12">
        <f>IF(AH193&lt;&gt;""," -O","")</f>
        <v/>
      </c>
      <c r="AJ192" s="12">
        <f>IF(AJ193&lt;&gt;""," -O","")</f>
        <v/>
      </c>
      <c r="AL192" s="12">
        <f>IF(AL193&lt;&gt;""," -O","")</f>
        <v/>
      </c>
      <c r="AN192" s="12">
        <f>IF(AN193&lt;&gt;""," -O","")</f>
        <v/>
      </c>
      <c r="AP192" s="12">
        <f>IF(AP193&lt;&gt;""," -O","")</f>
        <v/>
      </c>
      <c r="AR192" s="12">
        <f>IF(AR193&lt;&gt;""," -O","")</f>
        <v/>
      </c>
      <c r="AT192" s="12">
        <f>IF(AT193&lt;&gt;""," -O","")</f>
        <v/>
      </c>
      <c r="AV192" s="12">
        <f>IF(AV193&lt;&gt;""," -O","")</f>
        <v/>
      </c>
      <c r="AX192" s="12">
        <f>IF(AX193&lt;&gt;""," -O","")</f>
        <v/>
      </c>
      <c r="AZ192" s="12">
        <f>IF(AZ193&lt;&gt;""," -O","")</f>
        <v/>
      </c>
      <c r="BB192" s="12">
        <f>IF(BB193&lt;&gt;""," -O","")</f>
        <v/>
      </c>
      <c r="BD192" s="12">
        <f>IF(BD193&lt;&gt;""," -O","")</f>
        <v/>
      </c>
      <c r="BF192" s="12">
        <f>IF(BF193&lt;&gt;""," -O","")</f>
        <v/>
      </c>
      <c r="BH192" s="12">
        <f>IF(BH193&lt;&gt;""," -O","")</f>
        <v/>
      </c>
      <c r="BJ192" s="12">
        <f>IF(BJ193&lt;&gt;""," -O","")</f>
        <v/>
      </c>
    </row>
    <row r="193">
      <c r="M193" s="12" t="n">
        <v>1.95</v>
      </c>
      <c r="N193" s="12">
        <f>IFERROR(VLOOKUP(M193,'CRUCE OPORTUNIDADES'!$C$10:$D$109,2,FALSE),"")</f>
        <v/>
      </c>
      <c r="O193" s="12" t="n">
        <v>2.95000000000002</v>
      </c>
      <c r="P193" s="12">
        <f>IFERROR(VLOOKUP(O193,'CRUCE OPORTUNIDADES'!$C$10:$D$109,2,FALSE),"")</f>
        <v/>
      </c>
      <c r="Q193" s="12" t="n">
        <v>3.95000000000004</v>
      </c>
      <c r="R193" s="12">
        <f>IFERROR(VLOOKUP(Q193,'CRUCE OPORTUNIDADES'!$C$10:$D$109,2,FALSE),"")</f>
        <v/>
      </c>
      <c r="S193" s="12" t="n">
        <v>4.95000000000006</v>
      </c>
      <c r="T193" s="12">
        <f>IFERROR(VLOOKUP(S193,'CRUCE OPORTUNIDADES'!$C$10:$D$109,2,FALSE),"")</f>
        <v/>
      </c>
      <c r="U193" s="12" t="n">
        <v>5.95000000000008</v>
      </c>
      <c r="V193" s="12">
        <f>IFERROR(VLOOKUP(U193,'CRUCE OPORTUNIDADES'!$C$10:$D$109,2,FALSE),"")</f>
        <v/>
      </c>
      <c r="W193" s="12" t="n">
        <v>6.9500000000001</v>
      </c>
      <c r="X193" s="12">
        <f>IFERROR(VLOOKUP(W193,'CRUCE OPORTUNIDADES'!$C$10:$D$109,2,FALSE),"")</f>
        <v/>
      </c>
      <c r="Y193" s="12" t="n">
        <v>7.95000000000012</v>
      </c>
      <c r="Z193" s="12">
        <f>IFERROR(VLOOKUP(Y193,'CRUCE OPORTUNIDADES'!$C$10:$D$109,2,FALSE),"")</f>
        <v/>
      </c>
      <c r="AA193" s="12" t="n">
        <v>8.95000000000014</v>
      </c>
      <c r="AB193" s="12">
        <f>IFERROR(VLOOKUP(AA193,'CRUCE OPORTUNIDADES'!$C$10:$D$109,2,FALSE),"")</f>
        <v/>
      </c>
      <c r="AC193" s="12" t="n">
        <v>9.950000000000159</v>
      </c>
      <c r="AD193" s="12">
        <f>IFERROR(VLOOKUP(AC193,'CRUCE OPORTUNIDADES'!$C$10:$D$109,2,FALSE),"")</f>
        <v/>
      </c>
      <c r="AE193" s="12" t="n">
        <v>10.9500000000002</v>
      </c>
      <c r="AF193" s="12">
        <f>IFERROR(VLOOKUP(AE193,'CRUCE OPORTUNIDADES'!$C$10:$D$109,2,FALSE),"")</f>
        <v/>
      </c>
      <c r="AG193" s="12" t="n">
        <v>11.9500000000002</v>
      </c>
      <c r="AH193" s="12">
        <f>IFERROR(VLOOKUP(AG193,'CRUCE OPORTUNIDADES'!$C$10:$D$109,2,FALSE),"")</f>
        <v/>
      </c>
      <c r="AI193" s="12" t="n">
        <v>12.9500000000002</v>
      </c>
      <c r="AJ193" s="12">
        <f>IFERROR(VLOOKUP(AI193,'CRUCE OPORTUNIDADES'!$C$10:$D$109,2,FALSE),"")</f>
        <v/>
      </c>
      <c r="AK193" s="12" t="n">
        <v>13.9500000000002</v>
      </c>
      <c r="AL193" s="12">
        <f>IFERROR(VLOOKUP(AK193,'CRUCE OPORTUNIDADES'!$C$10:$D$109,2,FALSE),"")</f>
        <v/>
      </c>
      <c r="AM193" s="12" t="n">
        <v>14.9500000000003</v>
      </c>
      <c r="AN193" s="12">
        <f>IFERROR(VLOOKUP(AM193,'CRUCE OPORTUNIDADES'!$C$10:$D$109,2,FALSE),"")</f>
        <v/>
      </c>
      <c r="AO193" s="12" t="n">
        <v>15.9500000000003</v>
      </c>
      <c r="AP193" s="12">
        <f>IFERROR(VLOOKUP(AO193,'CRUCE OPORTUNIDADES'!$C$10:$D$109,2,FALSE),"")</f>
        <v/>
      </c>
      <c r="AQ193" s="12" t="n">
        <v>16.9500000000003</v>
      </c>
      <c r="AR193" s="12">
        <f>IFERROR(VLOOKUP(AQ193,'CRUCE OPORTUNIDADES'!$C$10:$D$109,2,FALSE),"")</f>
        <v/>
      </c>
      <c r="AS193" s="12" t="n">
        <v>17.9500000000003</v>
      </c>
      <c r="AT193" s="12">
        <f>IFERROR(VLOOKUP(AS193,'CRUCE OPORTUNIDADES'!$C$10:$D$109,2,FALSE),"")</f>
        <v/>
      </c>
      <c r="AU193" s="12" t="n">
        <v>18.9500000000003</v>
      </c>
      <c r="AV193" s="12">
        <f>IFERROR(VLOOKUP(AU193,'CRUCE OPORTUNIDADES'!$C$10:$D$109,2,FALSE),"")</f>
        <v/>
      </c>
      <c r="AW193" s="12" t="n">
        <v>19.9500000000004</v>
      </c>
      <c r="AX193" s="12">
        <f>IFERROR(VLOOKUP(AW193,'CRUCE OPORTUNIDADES'!$C$10:$D$109,2,FALSE),"")</f>
        <v/>
      </c>
      <c r="AY193" s="12" t="n">
        <v>20.9500000000004</v>
      </c>
      <c r="AZ193" s="12">
        <f>IFERROR(VLOOKUP(AY193,'CRUCE OPORTUNIDADES'!$C$10:$D$109,2,FALSE),"")</f>
        <v/>
      </c>
      <c r="BA193" s="12" t="n">
        <v>21.9500000000004</v>
      </c>
      <c r="BB193" s="12">
        <f>IFERROR(VLOOKUP(BA193,'CRUCE OPORTUNIDADES'!$C$10:$D$109,2,FALSE),"")</f>
        <v/>
      </c>
      <c r="BC193" s="12" t="n">
        <v>22.9500000000004</v>
      </c>
      <c r="BD193" s="12">
        <f>IFERROR(VLOOKUP(BC193,'CRUCE OPORTUNIDADES'!$C$10:$D$109,2,FALSE),"")</f>
        <v/>
      </c>
      <c r="BE193" s="12" t="n">
        <v>23.9500000000004</v>
      </c>
      <c r="BF193" s="12">
        <f>IFERROR(VLOOKUP(BE193,'CRUCE OPORTUNIDADES'!$C$10:$D$109,2,FALSE),"")</f>
        <v/>
      </c>
      <c r="BG193" s="12" t="n">
        <v>24.9500000000005</v>
      </c>
      <c r="BH193" s="12">
        <f>IFERROR(VLOOKUP(BG193,'CRUCE OPORTUNIDADES'!$C$10:$D$109,2,FALSE),"")</f>
        <v/>
      </c>
      <c r="BI193" s="12" t="n">
        <v>25.9500000000005</v>
      </c>
      <c r="BJ193" s="12">
        <f>IFERROR(VLOOKUP(BI193,'CRUCE OPORTUNIDADES'!$C$10:$D$109,2,FALSE),"")</f>
        <v/>
      </c>
    </row>
    <row r="194">
      <c r="N194" s="12">
        <f>IF(N195&lt;&gt;""," -O","")</f>
        <v/>
      </c>
      <c r="P194" s="12">
        <f>IF(P195&lt;&gt;""," -O","")</f>
        <v/>
      </c>
      <c r="R194" s="12">
        <f>IF(R195&lt;&gt;""," -O","")</f>
        <v/>
      </c>
      <c r="T194" s="12">
        <f>IF(T195&lt;&gt;""," -O","")</f>
        <v/>
      </c>
      <c r="V194" s="12">
        <f>IF(V195&lt;&gt;""," -O","")</f>
        <v/>
      </c>
      <c r="X194" s="12">
        <f>IF(X195&lt;&gt;""," -O","")</f>
        <v/>
      </c>
      <c r="Z194" s="12">
        <f>IF(Z195&lt;&gt;""," -O","")</f>
        <v/>
      </c>
      <c r="AB194" s="12">
        <f>IF(AB195&lt;&gt;""," -O","")</f>
        <v/>
      </c>
      <c r="AD194" s="12">
        <f>IF(AD195&lt;&gt;""," -O","")</f>
        <v/>
      </c>
      <c r="AF194" s="12">
        <f>IF(AF195&lt;&gt;""," -O","")</f>
        <v/>
      </c>
      <c r="AH194" s="12">
        <f>IF(AH195&lt;&gt;""," -O","")</f>
        <v/>
      </c>
      <c r="AJ194" s="12">
        <f>IF(AJ195&lt;&gt;""," -O","")</f>
        <v/>
      </c>
      <c r="AL194" s="12">
        <f>IF(AL195&lt;&gt;""," -O","")</f>
        <v/>
      </c>
      <c r="AN194" s="12">
        <f>IF(AN195&lt;&gt;""," -O","")</f>
        <v/>
      </c>
      <c r="AP194" s="12">
        <f>IF(AP195&lt;&gt;""," -O","")</f>
        <v/>
      </c>
      <c r="AR194" s="12">
        <f>IF(AR195&lt;&gt;""," -O","")</f>
        <v/>
      </c>
      <c r="AT194" s="12">
        <f>IF(AT195&lt;&gt;""," -O","")</f>
        <v/>
      </c>
      <c r="AV194" s="12">
        <f>IF(AV195&lt;&gt;""," -O","")</f>
        <v/>
      </c>
      <c r="AX194" s="12">
        <f>IF(AX195&lt;&gt;""," -O","")</f>
        <v/>
      </c>
      <c r="AZ194" s="12">
        <f>IF(AZ195&lt;&gt;""," -O","")</f>
        <v/>
      </c>
      <c r="BB194" s="12">
        <f>IF(BB195&lt;&gt;""," -O","")</f>
        <v/>
      </c>
      <c r="BD194" s="12">
        <f>IF(BD195&lt;&gt;""," -O","")</f>
        <v/>
      </c>
      <c r="BF194" s="12">
        <f>IF(BF195&lt;&gt;""," -O","")</f>
        <v/>
      </c>
      <c r="BH194" s="12">
        <f>IF(BH195&lt;&gt;""," -O","")</f>
        <v/>
      </c>
      <c r="BJ194" s="12">
        <f>IF(BJ195&lt;&gt;""," -O","")</f>
        <v/>
      </c>
    </row>
    <row r="195">
      <c r="M195" s="12" t="n">
        <v>1.96</v>
      </c>
      <c r="N195" s="12">
        <f>IFERROR(VLOOKUP(M195,'CRUCE OPORTUNIDADES'!$C$10:$D$109,2,FALSE),"")</f>
        <v/>
      </c>
      <c r="O195" s="12" t="n">
        <v>2.96000000000002</v>
      </c>
      <c r="P195" s="12">
        <f>IFERROR(VLOOKUP(O195,'CRUCE OPORTUNIDADES'!$C$10:$D$109,2,FALSE),"")</f>
        <v/>
      </c>
      <c r="Q195" s="12" t="n">
        <v>3.96000000000004</v>
      </c>
      <c r="R195" s="12">
        <f>IFERROR(VLOOKUP(Q195,'CRUCE OPORTUNIDADES'!$C$10:$D$109,2,FALSE),"")</f>
        <v/>
      </c>
      <c r="S195" s="12" t="n">
        <v>4.96000000000006</v>
      </c>
      <c r="T195" s="12">
        <f>IFERROR(VLOOKUP(S195,'CRUCE OPORTUNIDADES'!$C$10:$D$109,2,FALSE),"")</f>
        <v/>
      </c>
      <c r="U195" s="12" t="n">
        <v>5.96000000000008</v>
      </c>
      <c r="V195" s="12">
        <f>IFERROR(VLOOKUP(U195,'CRUCE OPORTUNIDADES'!$C$10:$D$109,2,FALSE),"")</f>
        <v/>
      </c>
      <c r="W195" s="12" t="n">
        <v>6.9600000000001</v>
      </c>
      <c r="X195" s="12">
        <f>IFERROR(VLOOKUP(W195,'CRUCE OPORTUNIDADES'!$C$10:$D$109,2,FALSE),"")</f>
        <v/>
      </c>
      <c r="Y195" s="12" t="n">
        <v>7.96000000000012</v>
      </c>
      <c r="Z195" s="12">
        <f>IFERROR(VLOOKUP(Y195,'CRUCE OPORTUNIDADES'!$C$10:$D$109,2,FALSE),"")</f>
        <v/>
      </c>
      <c r="AA195" s="12" t="n">
        <v>8.960000000000139</v>
      </c>
      <c r="AB195" s="12">
        <f>IFERROR(VLOOKUP(AA195,'CRUCE OPORTUNIDADES'!$C$10:$D$109,2,FALSE),"")</f>
        <v/>
      </c>
      <c r="AC195" s="12" t="n">
        <v>9.960000000000161</v>
      </c>
      <c r="AD195" s="12">
        <f>IFERROR(VLOOKUP(AC195,'CRUCE OPORTUNIDADES'!$C$10:$D$109,2,FALSE),"")</f>
        <v/>
      </c>
      <c r="AE195" s="12" t="n">
        <v>10.9600000000002</v>
      </c>
      <c r="AF195" s="12">
        <f>IFERROR(VLOOKUP(AE195,'CRUCE OPORTUNIDADES'!$C$10:$D$109,2,FALSE),"")</f>
        <v/>
      </c>
      <c r="AG195" s="12" t="n">
        <v>11.9600000000002</v>
      </c>
      <c r="AH195" s="12">
        <f>IFERROR(VLOOKUP(AG195,'CRUCE OPORTUNIDADES'!$C$10:$D$109,2,FALSE),"")</f>
        <v/>
      </c>
      <c r="AI195" s="12" t="n">
        <v>12.9600000000002</v>
      </c>
      <c r="AJ195" s="12">
        <f>IFERROR(VLOOKUP(AI195,'CRUCE OPORTUNIDADES'!$C$10:$D$109,2,FALSE),"")</f>
        <v/>
      </c>
      <c r="AK195" s="12" t="n">
        <v>13.9600000000002</v>
      </c>
      <c r="AL195" s="12">
        <f>IFERROR(VLOOKUP(AK195,'CRUCE OPORTUNIDADES'!$C$10:$D$109,2,FALSE),"")</f>
        <v/>
      </c>
      <c r="AM195" s="12" t="n">
        <v>14.9600000000003</v>
      </c>
      <c r="AN195" s="12">
        <f>IFERROR(VLOOKUP(AM195,'CRUCE OPORTUNIDADES'!$C$10:$D$109,2,FALSE),"")</f>
        <v/>
      </c>
      <c r="AO195" s="12" t="n">
        <v>15.9600000000003</v>
      </c>
      <c r="AP195" s="12">
        <f>IFERROR(VLOOKUP(AO195,'CRUCE OPORTUNIDADES'!$C$10:$D$109,2,FALSE),"")</f>
        <v/>
      </c>
      <c r="AQ195" s="12" t="n">
        <v>16.9600000000003</v>
      </c>
      <c r="AR195" s="12">
        <f>IFERROR(VLOOKUP(AQ195,'CRUCE OPORTUNIDADES'!$C$10:$D$109,2,FALSE),"")</f>
        <v/>
      </c>
      <c r="AS195" s="12" t="n">
        <v>17.9600000000003</v>
      </c>
      <c r="AT195" s="12">
        <f>IFERROR(VLOOKUP(AS195,'CRUCE OPORTUNIDADES'!$C$10:$D$109,2,FALSE),"")</f>
        <v/>
      </c>
      <c r="AU195" s="12" t="n">
        <v>18.9600000000003</v>
      </c>
      <c r="AV195" s="12">
        <f>IFERROR(VLOOKUP(AU195,'CRUCE OPORTUNIDADES'!$C$10:$D$109,2,FALSE),"")</f>
        <v/>
      </c>
      <c r="AW195" s="12" t="n">
        <v>19.9600000000004</v>
      </c>
      <c r="AX195" s="12">
        <f>IFERROR(VLOOKUP(AW195,'CRUCE OPORTUNIDADES'!$C$10:$D$109,2,FALSE),"")</f>
        <v/>
      </c>
      <c r="AY195" s="12" t="n">
        <v>20.9600000000004</v>
      </c>
      <c r="AZ195" s="12">
        <f>IFERROR(VLOOKUP(AY195,'CRUCE OPORTUNIDADES'!$C$10:$D$109,2,FALSE),"")</f>
        <v/>
      </c>
      <c r="BA195" s="12" t="n">
        <v>21.9600000000004</v>
      </c>
      <c r="BB195" s="12">
        <f>IFERROR(VLOOKUP(BA195,'CRUCE OPORTUNIDADES'!$C$10:$D$109,2,FALSE),"")</f>
        <v/>
      </c>
      <c r="BC195" s="12" t="n">
        <v>22.9600000000004</v>
      </c>
      <c r="BD195" s="12">
        <f>IFERROR(VLOOKUP(BC195,'CRUCE OPORTUNIDADES'!$C$10:$D$109,2,FALSE),"")</f>
        <v/>
      </c>
      <c r="BE195" s="12" t="n">
        <v>23.9600000000004</v>
      </c>
      <c r="BF195" s="12">
        <f>IFERROR(VLOOKUP(BE195,'CRUCE OPORTUNIDADES'!$C$10:$D$109,2,FALSE),"")</f>
        <v/>
      </c>
      <c r="BG195" s="12" t="n">
        <v>24.9600000000005</v>
      </c>
      <c r="BH195" s="12">
        <f>IFERROR(VLOOKUP(BG195,'CRUCE OPORTUNIDADES'!$C$10:$D$109,2,FALSE),"")</f>
        <v/>
      </c>
      <c r="BI195" s="12" t="n">
        <v>25.9600000000005</v>
      </c>
      <c r="BJ195" s="12">
        <f>IFERROR(VLOOKUP(BI195,'CRUCE OPORTUNIDADES'!$C$10:$D$109,2,FALSE),"")</f>
        <v/>
      </c>
    </row>
    <row r="196">
      <c r="N196" s="12">
        <f>IF(N197&lt;&gt;""," -O","")</f>
        <v/>
      </c>
      <c r="P196" s="12">
        <f>IF(P197&lt;&gt;""," -O","")</f>
        <v/>
      </c>
      <c r="R196" s="12">
        <f>IF(R197&lt;&gt;""," -O","")</f>
        <v/>
      </c>
      <c r="T196" s="12">
        <f>IF(T197&lt;&gt;""," -O","")</f>
        <v/>
      </c>
      <c r="V196" s="12">
        <f>IF(V197&lt;&gt;""," -O","")</f>
        <v/>
      </c>
      <c r="X196" s="12">
        <f>IF(X197&lt;&gt;""," -O","")</f>
        <v/>
      </c>
      <c r="Z196" s="12">
        <f>IF(Z197&lt;&gt;""," -O","")</f>
        <v/>
      </c>
      <c r="AB196" s="12">
        <f>IF(AB197&lt;&gt;""," -O","")</f>
        <v/>
      </c>
      <c r="AD196" s="12">
        <f>IF(AD197&lt;&gt;""," -O","")</f>
        <v/>
      </c>
      <c r="AF196" s="12">
        <f>IF(AF197&lt;&gt;""," -O","")</f>
        <v/>
      </c>
      <c r="AH196" s="12">
        <f>IF(AH197&lt;&gt;""," -O","")</f>
        <v/>
      </c>
      <c r="AJ196" s="12">
        <f>IF(AJ197&lt;&gt;""," -O","")</f>
        <v/>
      </c>
      <c r="AL196" s="12">
        <f>IF(AL197&lt;&gt;""," -O","")</f>
        <v/>
      </c>
      <c r="AN196" s="12">
        <f>IF(AN197&lt;&gt;""," -O","")</f>
        <v/>
      </c>
      <c r="AP196" s="12">
        <f>IF(AP197&lt;&gt;""," -O","")</f>
        <v/>
      </c>
      <c r="AR196" s="12">
        <f>IF(AR197&lt;&gt;""," -O","")</f>
        <v/>
      </c>
      <c r="AT196" s="12">
        <f>IF(AT197&lt;&gt;""," -O","")</f>
        <v/>
      </c>
      <c r="AV196" s="12">
        <f>IF(AV197&lt;&gt;""," -O","")</f>
        <v/>
      </c>
      <c r="AX196" s="12">
        <f>IF(AX197&lt;&gt;""," -O","")</f>
        <v/>
      </c>
      <c r="AZ196" s="12">
        <f>IF(AZ197&lt;&gt;""," -O","")</f>
        <v/>
      </c>
      <c r="BB196" s="12">
        <f>IF(BB197&lt;&gt;""," -O","")</f>
        <v/>
      </c>
      <c r="BD196" s="12">
        <f>IF(BD197&lt;&gt;""," -O","")</f>
        <v/>
      </c>
      <c r="BF196" s="12">
        <f>IF(BF197&lt;&gt;""," -O","")</f>
        <v/>
      </c>
      <c r="BH196" s="12">
        <f>IF(BH197&lt;&gt;""," -O","")</f>
        <v/>
      </c>
      <c r="BJ196" s="12">
        <f>IF(BJ197&lt;&gt;""," -O","")</f>
        <v/>
      </c>
    </row>
    <row r="197">
      <c r="M197" s="12" t="n">
        <v>1.97</v>
      </c>
      <c r="N197" s="12">
        <f>IFERROR(VLOOKUP(M197,'CRUCE OPORTUNIDADES'!$C$10:$D$109,2,FALSE),"")</f>
        <v/>
      </c>
      <c r="O197" s="12" t="n">
        <v>2.97000000000002</v>
      </c>
      <c r="P197" s="12">
        <f>IFERROR(VLOOKUP(O197,'CRUCE OPORTUNIDADES'!$C$10:$D$109,2,FALSE),"")</f>
        <v/>
      </c>
      <c r="Q197" s="12" t="n">
        <v>3.97000000000004</v>
      </c>
      <c r="R197" s="12">
        <f>IFERROR(VLOOKUP(Q197,'CRUCE OPORTUNIDADES'!$C$10:$D$109,2,FALSE),"")</f>
        <v/>
      </c>
      <c r="S197" s="12" t="n">
        <v>4.97000000000006</v>
      </c>
      <c r="T197" s="12">
        <f>IFERROR(VLOOKUP(S197,'CRUCE OPORTUNIDADES'!$C$10:$D$109,2,FALSE),"")</f>
        <v/>
      </c>
      <c r="U197" s="12" t="n">
        <v>5.97000000000008</v>
      </c>
      <c r="V197" s="12">
        <f>IFERROR(VLOOKUP(U197,'CRUCE OPORTUNIDADES'!$C$10:$D$109,2,FALSE),"")</f>
        <v/>
      </c>
      <c r="W197" s="12" t="n">
        <v>6.9700000000001</v>
      </c>
      <c r="X197" s="12">
        <f>IFERROR(VLOOKUP(W197,'CRUCE OPORTUNIDADES'!$C$10:$D$109,2,FALSE),"")</f>
        <v/>
      </c>
      <c r="Y197" s="12" t="n">
        <v>7.97000000000012</v>
      </c>
      <c r="Z197" s="12">
        <f>IFERROR(VLOOKUP(Y197,'CRUCE OPORTUNIDADES'!$C$10:$D$109,2,FALSE),"")</f>
        <v/>
      </c>
      <c r="AA197" s="12" t="n">
        <v>8.970000000000139</v>
      </c>
      <c r="AB197" s="12">
        <f>IFERROR(VLOOKUP(AA197,'CRUCE OPORTUNIDADES'!$C$10:$D$109,2,FALSE),"")</f>
        <v/>
      </c>
      <c r="AC197" s="12" t="n">
        <v>9.970000000000161</v>
      </c>
      <c r="AD197" s="12">
        <f>IFERROR(VLOOKUP(AC197,'CRUCE OPORTUNIDADES'!$C$10:$D$109,2,FALSE),"")</f>
        <v/>
      </c>
      <c r="AE197" s="12" t="n">
        <v>10.9700000000002</v>
      </c>
      <c r="AF197" s="12">
        <f>IFERROR(VLOOKUP(AE197,'CRUCE OPORTUNIDADES'!$C$10:$D$109,2,FALSE),"")</f>
        <v/>
      </c>
      <c r="AG197" s="12" t="n">
        <v>11.9700000000002</v>
      </c>
      <c r="AH197" s="12">
        <f>IFERROR(VLOOKUP(AG197,'CRUCE OPORTUNIDADES'!$C$10:$D$109,2,FALSE),"")</f>
        <v/>
      </c>
      <c r="AI197" s="12" t="n">
        <v>12.9700000000002</v>
      </c>
      <c r="AJ197" s="12">
        <f>IFERROR(VLOOKUP(AI197,'CRUCE OPORTUNIDADES'!$C$10:$D$109,2,FALSE),"")</f>
        <v/>
      </c>
      <c r="AK197" s="12" t="n">
        <v>13.9700000000002</v>
      </c>
      <c r="AL197" s="12">
        <f>IFERROR(VLOOKUP(AK197,'CRUCE OPORTUNIDADES'!$C$10:$D$109,2,FALSE),"")</f>
        <v/>
      </c>
      <c r="AM197" s="12" t="n">
        <v>14.9700000000003</v>
      </c>
      <c r="AN197" s="12">
        <f>IFERROR(VLOOKUP(AM197,'CRUCE OPORTUNIDADES'!$C$10:$D$109,2,FALSE),"")</f>
        <v/>
      </c>
      <c r="AO197" s="12" t="n">
        <v>15.9700000000003</v>
      </c>
      <c r="AP197" s="12">
        <f>IFERROR(VLOOKUP(AO197,'CRUCE OPORTUNIDADES'!$C$10:$D$109,2,FALSE),"")</f>
        <v/>
      </c>
      <c r="AQ197" s="12" t="n">
        <v>16.9700000000003</v>
      </c>
      <c r="AR197" s="12">
        <f>IFERROR(VLOOKUP(AQ197,'CRUCE OPORTUNIDADES'!$C$10:$D$109,2,FALSE),"")</f>
        <v/>
      </c>
      <c r="AS197" s="12" t="n">
        <v>17.9700000000003</v>
      </c>
      <c r="AT197" s="12">
        <f>IFERROR(VLOOKUP(AS197,'CRUCE OPORTUNIDADES'!$C$10:$D$109,2,FALSE),"")</f>
        <v/>
      </c>
      <c r="AU197" s="12" t="n">
        <v>18.9700000000003</v>
      </c>
      <c r="AV197" s="12">
        <f>IFERROR(VLOOKUP(AU197,'CRUCE OPORTUNIDADES'!$C$10:$D$109,2,FALSE),"")</f>
        <v/>
      </c>
      <c r="AW197" s="12" t="n">
        <v>19.9700000000004</v>
      </c>
      <c r="AX197" s="12">
        <f>IFERROR(VLOOKUP(AW197,'CRUCE OPORTUNIDADES'!$C$10:$D$109,2,FALSE),"")</f>
        <v/>
      </c>
      <c r="AY197" s="12" t="n">
        <v>20.9700000000004</v>
      </c>
      <c r="AZ197" s="12">
        <f>IFERROR(VLOOKUP(AY197,'CRUCE OPORTUNIDADES'!$C$10:$D$109,2,FALSE),"")</f>
        <v/>
      </c>
      <c r="BA197" s="12" t="n">
        <v>21.9700000000004</v>
      </c>
      <c r="BB197" s="12">
        <f>IFERROR(VLOOKUP(BA197,'CRUCE OPORTUNIDADES'!$C$10:$D$109,2,FALSE),"")</f>
        <v/>
      </c>
      <c r="BC197" s="12" t="n">
        <v>22.9700000000004</v>
      </c>
      <c r="BD197" s="12">
        <f>IFERROR(VLOOKUP(BC197,'CRUCE OPORTUNIDADES'!$C$10:$D$109,2,FALSE),"")</f>
        <v/>
      </c>
      <c r="BE197" s="12" t="n">
        <v>23.9700000000004</v>
      </c>
      <c r="BF197" s="12">
        <f>IFERROR(VLOOKUP(BE197,'CRUCE OPORTUNIDADES'!$C$10:$D$109,2,FALSE),"")</f>
        <v/>
      </c>
      <c r="BG197" s="12" t="n">
        <v>24.9700000000005</v>
      </c>
      <c r="BH197" s="12">
        <f>IFERROR(VLOOKUP(BG197,'CRUCE OPORTUNIDADES'!$C$10:$D$109,2,FALSE),"")</f>
        <v/>
      </c>
      <c r="BI197" s="12" t="n">
        <v>25.9700000000005</v>
      </c>
      <c r="BJ197" s="12">
        <f>IFERROR(VLOOKUP(BI197,'CRUCE OPORTUNIDADES'!$C$10:$D$109,2,FALSE),"")</f>
        <v/>
      </c>
    </row>
    <row r="198">
      <c r="N198" s="12">
        <f>IF(N199&lt;&gt;""," -O","")</f>
        <v/>
      </c>
      <c r="P198" s="12">
        <f>IF(P199&lt;&gt;""," -O","")</f>
        <v/>
      </c>
      <c r="R198" s="12">
        <f>IF(R199&lt;&gt;""," -O","")</f>
        <v/>
      </c>
      <c r="T198" s="12">
        <f>IF(T199&lt;&gt;""," -O","")</f>
        <v/>
      </c>
      <c r="V198" s="12">
        <f>IF(V199&lt;&gt;""," -O","")</f>
        <v/>
      </c>
      <c r="X198" s="12">
        <f>IF(X199&lt;&gt;""," -O","")</f>
        <v/>
      </c>
      <c r="Z198" s="12">
        <f>IF(Z199&lt;&gt;""," -O","")</f>
        <v/>
      </c>
      <c r="AB198" s="12">
        <f>IF(AB199&lt;&gt;""," -O","")</f>
        <v/>
      </c>
      <c r="AD198" s="12">
        <f>IF(AD199&lt;&gt;""," -O","")</f>
        <v/>
      </c>
      <c r="AF198" s="12">
        <f>IF(AF199&lt;&gt;""," -O","")</f>
        <v/>
      </c>
      <c r="AH198" s="12">
        <f>IF(AH199&lt;&gt;""," -O","")</f>
        <v/>
      </c>
      <c r="AJ198" s="12">
        <f>IF(AJ199&lt;&gt;""," -O","")</f>
        <v/>
      </c>
      <c r="AL198" s="12">
        <f>IF(AL199&lt;&gt;""," -O","")</f>
        <v/>
      </c>
      <c r="AN198" s="12">
        <f>IF(AN199&lt;&gt;""," -O","")</f>
        <v/>
      </c>
      <c r="AP198" s="12">
        <f>IF(AP199&lt;&gt;""," -O","")</f>
        <v/>
      </c>
      <c r="AR198" s="12">
        <f>IF(AR199&lt;&gt;""," -O","")</f>
        <v/>
      </c>
      <c r="AT198" s="12">
        <f>IF(AT199&lt;&gt;""," -O","")</f>
        <v/>
      </c>
      <c r="AV198" s="12">
        <f>IF(AV199&lt;&gt;""," -O","")</f>
        <v/>
      </c>
      <c r="AX198" s="12">
        <f>IF(AX199&lt;&gt;""," -O","")</f>
        <v/>
      </c>
      <c r="AZ198" s="12">
        <f>IF(AZ199&lt;&gt;""," -O","")</f>
        <v/>
      </c>
      <c r="BB198" s="12">
        <f>IF(BB199&lt;&gt;""," -O","")</f>
        <v/>
      </c>
      <c r="BD198" s="12">
        <f>IF(BD199&lt;&gt;""," -O","")</f>
        <v/>
      </c>
      <c r="BF198" s="12">
        <f>IF(BF199&lt;&gt;""," -O","")</f>
        <v/>
      </c>
      <c r="BH198" s="12">
        <f>IF(BH199&lt;&gt;""," -O","")</f>
        <v/>
      </c>
      <c r="BJ198" s="12">
        <f>IF(BJ199&lt;&gt;""," -O","")</f>
        <v/>
      </c>
    </row>
    <row r="199">
      <c r="M199" s="12" t="n">
        <v>1.98</v>
      </c>
      <c r="N199" s="12">
        <f>IFERROR(VLOOKUP(M199,'CRUCE OPORTUNIDADES'!$C$10:$D$109,2,FALSE),"")</f>
        <v/>
      </c>
      <c r="O199" s="12" t="n">
        <v>2.98000000000002</v>
      </c>
      <c r="P199" s="12">
        <f>IFERROR(VLOOKUP(O199,'CRUCE OPORTUNIDADES'!$C$10:$D$109,2,FALSE),"")</f>
        <v/>
      </c>
      <c r="Q199" s="12" t="n">
        <v>3.98000000000004</v>
      </c>
      <c r="R199" s="12">
        <f>IFERROR(VLOOKUP(Q199,'CRUCE OPORTUNIDADES'!$C$10:$D$109,2,FALSE),"")</f>
        <v/>
      </c>
      <c r="S199" s="12" t="n">
        <v>4.98000000000006</v>
      </c>
      <c r="T199" s="12">
        <f>IFERROR(VLOOKUP(S199,'CRUCE OPORTUNIDADES'!$C$10:$D$109,2,FALSE),"")</f>
        <v/>
      </c>
      <c r="U199" s="12" t="n">
        <v>5.98000000000008</v>
      </c>
      <c r="V199" s="12">
        <f>IFERROR(VLOOKUP(U199,'CRUCE OPORTUNIDADES'!$C$10:$D$109,2,FALSE),"")</f>
        <v/>
      </c>
      <c r="W199" s="12" t="n">
        <v>6.9800000000001</v>
      </c>
      <c r="X199" s="12">
        <f>IFERROR(VLOOKUP(W199,'CRUCE OPORTUNIDADES'!$C$10:$D$109,2,FALSE),"")</f>
        <v/>
      </c>
      <c r="Y199" s="12" t="n">
        <v>7.98000000000012</v>
      </c>
      <c r="Z199" s="12">
        <f>IFERROR(VLOOKUP(Y199,'CRUCE OPORTUNIDADES'!$C$10:$D$109,2,FALSE),"")</f>
        <v/>
      </c>
      <c r="AA199" s="12" t="n">
        <v>8.980000000000141</v>
      </c>
      <c r="AB199" s="12">
        <f>IFERROR(VLOOKUP(AA199,'CRUCE OPORTUNIDADES'!$C$10:$D$109,2,FALSE),"")</f>
        <v/>
      </c>
      <c r="AC199" s="12" t="n">
        <v>9.98000000000016</v>
      </c>
      <c r="AD199" s="12">
        <f>IFERROR(VLOOKUP(AC199,'CRUCE OPORTUNIDADES'!$C$10:$D$109,2,FALSE),"")</f>
        <v/>
      </c>
      <c r="AE199" s="12" t="n">
        <v>10.9800000000002</v>
      </c>
      <c r="AF199" s="12">
        <f>IFERROR(VLOOKUP(AE199,'CRUCE OPORTUNIDADES'!$C$10:$D$109,2,FALSE),"")</f>
        <v/>
      </c>
      <c r="AG199" s="12" t="n">
        <v>11.9800000000002</v>
      </c>
      <c r="AH199" s="12">
        <f>IFERROR(VLOOKUP(AG199,'CRUCE OPORTUNIDADES'!$C$10:$D$109,2,FALSE),"")</f>
        <v/>
      </c>
      <c r="AI199" s="12" t="n">
        <v>12.9800000000002</v>
      </c>
      <c r="AJ199" s="12">
        <f>IFERROR(VLOOKUP(AI199,'CRUCE OPORTUNIDADES'!$C$10:$D$109,2,FALSE),"")</f>
        <v/>
      </c>
      <c r="AK199" s="12" t="n">
        <v>13.9800000000002</v>
      </c>
      <c r="AL199" s="12">
        <f>IFERROR(VLOOKUP(AK199,'CRUCE OPORTUNIDADES'!$C$10:$D$109,2,FALSE),"")</f>
        <v/>
      </c>
      <c r="AM199" s="12" t="n">
        <v>14.9800000000003</v>
      </c>
      <c r="AN199" s="12">
        <f>IFERROR(VLOOKUP(AM199,'CRUCE OPORTUNIDADES'!$C$10:$D$109,2,FALSE),"")</f>
        <v/>
      </c>
      <c r="AO199" s="12" t="n">
        <v>15.9800000000003</v>
      </c>
      <c r="AP199" s="12">
        <f>IFERROR(VLOOKUP(AO199,'CRUCE OPORTUNIDADES'!$C$10:$D$109,2,FALSE),"")</f>
        <v/>
      </c>
      <c r="AQ199" s="12" t="n">
        <v>16.9800000000003</v>
      </c>
      <c r="AR199" s="12">
        <f>IFERROR(VLOOKUP(AQ199,'CRUCE OPORTUNIDADES'!$C$10:$D$109,2,FALSE),"")</f>
        <v/>
      </c>
      <c r="AS199" s="12" t="n">
        <v>17.9800000000003</v>
      </c>
      <c r="AT199" s="12">
        <f>IFERROR(VLOOKUP(AS199,'CRUCE OPORTUNIDADES'!$C$10:$D$109,2,FALSE),"")</f>
        <v/>
      </c>
      <c r="AU199" s="12" t="n">
        <v>18.9800000000003</v>
      </c>
      <c r="AV199" s="12">
        <f>IFERROR(VLOOKUP(AU199,'CRUCE OPORTUNIDADES'!$C$10:$D$109,2,FALSE),"")</f>
        <v/>
      </c>
      <c r="AW199" s="12" t="n">
        <v>19.9800000000004</v>
      </c>
      <c r="AX199" s="12">
        <f>IFERROR(VLOOKUP(AW199,'CRUCE OPORTUNIDADES'!$C$10:$D$109,2,FALSE),"")</f>
        <v/>
      </c>
      <c r="AY199" s="12" t="n">
        <v>20.9800000000004</v>
      </c>
      <c r="AZ199" s="12">
        <f>IFERROR(VLOOKUP(AY199,'CRUCE OPORTUNIDADES'!$C$10:$D$109,2,FALSE),"")</f>
        <v/>
      </c>
      <c r="BA199" s="12" t="n">
        <v>21.9800000000004</v>
      </c>
      <c r="BB199" s="12">
        <f>IFERROR(VLOOKUP(BA199,'CRUCE OPORTUNIDADES'!$C$10:$D$109,2,FALSE),"")</f>
        <v/>
      </c>
      <c r="BC199" s="12" t="n">
        <v>22.9800000000004</v>
      </c>
      <c r="BD199" s="12">
        <f>IFERROR(VLOOKUP(BC199,'CRUCE OPORTUNIDADES'!$C$10:$D$109,2,FALSE),"")</f>
        <v/>
      </c>
      <c r="BE199" s="12" t="n">
        <v>23.9800000000004</v>
      </c>
      <c r="BF199" s="12">
        <f>IFERROR(VLOOKUP(BE199,'CRUCE OPORTUNIDADES'!$C$10:$D$109,2,FALSE),"")</f>
        <v/>
      </c>
      <c r="BG199" s="12" t="n">
        <v>24.9800000000005</v>
      </c>
      <c r="BH199" s="12">
        <f>IFERROR(VLOOKUP(BG199,'CRUCE OPORTUNIDADES'!$C$10:$D$109,2,FALSE),"")</f>
        <v/>
      </c>
      <c r="BI199" s="12" t="n">
        <v>25.9800000000005</v>
      </c>
      <c r="BJ199" s="12">
        <f>IFERROR(VLOOKUP(BI199,'CRUCE OPORTUNIDADES'!$C$10:$D$109,2,FALSE),"")</f>
        <v/>
      </c>
    </row>
    <row r="200">
      <c r="N200" s="12">
        <f>IF(N201&lt;&gt;""," -O","")</f>
        <v/>
      </c>
      <c r="P200" s="12">
        <f>IF(P201&lt;&gt;""," -O","")</f>
        <v/>
      </c>
      <c r="R200" s="12">
        <f>IF(R201&lt;&gt;""," -O","")</f>
        <v/>
      </c>
      <c r="T200" s="12">
        <f>IF(T201&lt;&gt;""," -O","")</f>
        <v/>
      </c>
      <c r="V200" s="12">
        <f>IF(V201&lt;&gt;""," -O","")</f>
        <v/>
      </c>
      <c r="X200" s="12">
        <f>IF(X201&lt;&gt;""," -O","")</f>
        <v/>
      </c>
      <c r="Z200" s="12">
        <f>IF(Z201&lt;&gt;""," -O","")</f>
        <v/>
      </c>
      <c r="AB200" s="12">
        <f>IF(AB201&lt;&gt;""," -O","")</f>
        <v/>
      </c>
      <c r="AD200" s="12">
        <f>IF(AD201&lt;&gt;""," -O","")</f>
        <v/>
      </c>
      <c r="AF200" s="12">
        <f>IF(AF201&lt;&gt;""," -O","")</f>
        <v/>
      </c>
      <c r="AH200" s="12">
        <f>IF(AH201&lt;&gt;""," -O","")</f>
        <v/>
      </c>
      <c r="AJ200" s="12">
        <f>IF(AJ201&lt;&gt;""," -O","")</f>
        <v/>
      </c>
      <c r="AL200" s="12">
        <f>IF(AL201&lt;&gt;""," -O","")</f>
        <v/>
      </c>
      <c r="AN200" s="12">
        <f>IF(AN201&lt;&gt;""," -O","")</f>
        <v/>
      </c>
      <c r="AP200" s="12">
        <f>IF(AP201&lt;&gt;""," -O","")</f>
        <v/>
      </c>
      <c r="AR200" s="12">
        <f>IF(AR201&lt;&gt;""," -O","")</f>
        <v/>
      </c>
      <c r="AT200" s="12">
        <f>IF(AT201&lt;&gt;""," -O","")</f>
        <v/>
      </c>
      <c r="AV200" s="12">
        <f>IF(AV201&lt;&gt;""," -O","")</f>
        <v/>
      </c>
      <c r="AX200" s="12">
        <f>IF(AX201&lt;&gt;""," -O","")</f>
        <v/>
      </c>
      <c r="AZ200" s="12">
        <f>IF(AZ201&lt;&gt;""," -O","")</f>
        <v/>
      </c>
      <c r="BB200" s="12">
        <f>IF(BB201&lt;&gt;""," -O","")</f>
        <v/>
      </c>
      <c r="BD200" s="12">
        <f>IF(BD201&lt;&gt;""," -O","")</f>
        <v/>
      </c>
      <c r="BF200" s="12">
        <f>IF(BF201&lt;&gt;""," -O","")</f>
        <v/>
      </c>
      <c r="BH200" s="12">
        <f>IF(BH201&lt;&gt;""," -O","")</f>
        <v/>
      </c>
      <c r="BJ200" s="12">
        <f>IF(BJ201&lt;&gt;""," -O","")</f>
        <v/>
      </c>
    </row>
    <row r="201">
      <c r="M201" s="12" t="n">
        <v>1.99</v>
      </c>
      <c r="N201" s="12">
        <f>IFERROR(VLOOKUP(M201,'CRUCE OPORTUNIDADES'!$C$10:$D$109,2,FALSE),"")</f>
        <v/>
      </c>
      <c r="O201" s="12" t="n">
        <v>2.99000000000002</v>
      </c>
      <c r="P201" s="12">
        <f>IFERROR(VLOOKUP(O201,'CRUCE OPORTUNIDADES'!$C$10:$D$109,2,FALSE),"")</f>
        <v/>
      </c>
      <c r="Q201" s="12" t="n">
        <v>3.99000000000004</v>
      </c>
      <c r="R201" s="12">
        <f>IFERROR(VLOOKUP(Q201,'CRUCE OPORTUNIDADES'!$C$10:$D$109,2,FALSE),"")</f>
        <v/>
      </c>
      <c r="S201" s="12" t="n">
        <v>4.99000000000006</v>
      </c>
      <c r="T201" s="12">
        <f>IFERROR(VLOOKUP(S201,'CRUCE OPORTUNIDADES'!$C$10:$D$109,2,FALSE),"")</f>
        <v/>
      </c>
      <c r="U201" s="12" t="n">
        <v>5.99000000000008</v>
      </c>
      <c r="V201" s="12">
        <f>IFERROR(VLOOKUP(U201,'CRUCE OPORTUNIDADES'!$C$10:$D$109,2,FALSE),"")</f>
        <v/>
      </c>
      <c r="W201" s="12" t="n">
        <v>6.9900000000001</v>
      </c>
      <c r="X201" s="12">
        <f>IFERROR(VLOOKUP(W201,'CRUCE OPORTUNIDADES'!$C$10:$D$109,2,FALSE),"")</f>
        <v/>
      </c>
      <c r="Y201" s="12" t="n">
        <v>7.99000000000012</v>
      </c>
      <c r="Z201" s="12">
        <f>IFERROR(VLOOKUP(Y201,'CRUCE OPORTUNIDADES'!$C$10:$D$109,2,FALSE),"")</f>
        <v/>
      </c>
      <c r="AA201" s="12" t="n">
        <v>8.990000000000141</v>
      </c>
      <c r="AB201" s="12">
        <f>IFERROR(VLOOKUP(AA201,'CRUCE OPORTUNIDADES'!$C$10:$D$109,2,FALSE),"")</f>
        <v/>
      </c>
      <c r="AC201" s="12" t="n">
        <v>9.99000000000016</v>
      </c>
      <c r="AD201" s="12">
        <f>IFERROR(VLOOKUP(AC201,'CRUCE OPORTUNIDADES'!$C$10:$D$109,2,FALSE),"")</f>
        <v/>
      </c>
      <c r="AE201" s="12" t="n">
        <v>10.9900000000002</v>
      </c>
      <c r="AF201" s="12">
        <f>IFERROR(VLOOKUP(AE201,'CRUCE OPORTUNIDADES'!$C$10:$D$109,2,FALSE),"")</f>
        <v/>
      </c>
      <c r="AG201" s="12" t="n">
        <v>11.9900000000002</v>
      </c>
      <c r="AH201" s="12">
        <f>IFERROR(VLOOKUP(AG201,'CRUCE OPORTUNIDADES'!$C$10:$D$109,2,FALSE),"")</f>
        <v/>
      </c>
      <c r="AI201" s="12" t="n">
        <v>12.9900000000002</v>
      </c>
      <c r="AJ201" s="12">
        <f>IFERROR(VLOOKUP(AI201,'CRUCE OPORTUNIDADES'!$C$10:$D$109,2,FALSE),"")</f>
        <v/>
      </c>
      <c r="AK201" s="12" t="n">
        <v>13.9900000000002</v>
      </c>
      <c r="AL201" s="12">
        <f>IFERROR(VLOOKUP(AK201,'CRUCE OPORTUNIDADES'!$C$10:$D$109,2,FALSE),"")</f>
        <v/>
      </c>
      <c r="AM201" s="12" t="n">
        <v>14.9900000000003</v>
      </c>
      <c r="AN201" s="12">
        <f>IFERROR(VLOOKUP(AM201,'CRUCE OPORTUNIDADES'!$C$10:$D$109,2,FALSE),"")</f>
        <v/>
      </c>
      <c r="AO201" s="12" t="n">
        <v>15.9900000000003</v>
      </c>
      <c r="AP201" s="12">
        <f>IFERROR(VLOOKUP(AO201,'CRUCE OPORTUNIDADES'!$C$10:$D$109,2,FALSE),"")</f>
        <v/>
      </c>
      <c r="AQ201" s="12" t="n">
        <v>16.9900000000003</v>
      </c>
      <c r="AR201" s="12">
        <f>IFERROR(VLOOKUP(AQ201,'CRUCE OPORTUNIDADES'!$C$10:$D$109,2,FALSE),"")</f>
        <v/>
      </c>
      <c r="AS201" s="12" t="n">
        <v>17.9900000000003</v>
      </c>
      <c r="AT201" s="12">
        <f>IFERROR(VLOOKUP(AS201,'CRUCE OPORTUNIDADES'!$C$10:$D$109,2,FALSE),"")</f>
        <v/>
      </c>
      <c r="AU201" s="12" t="n">
        <v>18.9900000000003</v>
      </c>
      <c r="AV201" s="12">
        <f>IFERROR(VLOOKUP(AU201,'CRUCE OPORTUNIDADES'!$C$10:$D$109,2,FALSE),"")</f>
        <v/>
      </c>
      <c r="AW201" s="12" t="n">
        <v>19.9900000000004</v>
      </c>
      <c r="AX201" s="12">
        <f>IFERROR(VLOOKUP(AW201,'CRUCE OPORTUNIDADES'!$C$10:$D$109,2,FALSE),"")</f>
        <v/>
      </c>
      <c r="AY201" s="12" t="n">
        <v>20.9900000000004</v>
      </c>
      <c r="AZ201" s="12">
        <f>IFERROR(VLOOKUP(AY201,'CRUCE OPORTUNIDADES'!$C$10:$D$109,2,FALSE),"")</f>
        <v/>
      </c>
      <c r="BA201" s="12" t="n">
        <v>21.9900000000004</v>
      </c>
      <c r="BB201" s="12">
        <f>IFERROR(VLOOKUP(BA201,'CRUCE OPORTUNIDADES'!$C$10:$D$109,2,FALSE),"")</f>
        <v/>
      </c>
      <c r="BC201" s="12" t="n">
        <v>22.9900000000004</v>
      </c>
      <c r="BD201" s="12">
        <f>IFERROR(VLOOKUP(BC201,'CRUCE OPORTUNIDADES'!$C$10:$D$109,2,FALSE),"")</f>
        <v/>
      </c>
      <c r="BE201" s="12" t="n">
        <v>23.9900000000004</v>
      </c>
      <c r="BF201" s="12">
        <f>IFERROR(VLOOKUP(BE201,'CRUCE OPORTUNIDADES'!$C$10:$D$109,2,FALSE),"")</f>
        <v/>
      </c>
      <c r="BG201" s="12" t="n">
        <v>24.9900000000005</v>
      </c>
      <c r="BH201" s="12">
        <f>IFERROR(VLOOKUP(BG201,'CRUCE OPORTUNIDADES'!$C$10:$D$109,2,FALSE),"")</f>
        <v/>
      </c>
      <c r="BI201" s="12" t="n">
        <v>25.9900000000005</v>
      </c>
      <c r="BJ201" s="12">
        <f>IFERROR(VLOOKUP(BI201,'CRUCE OPORTUNIDADES'!$C$10:$D$109,2,FALSE),"")</f>
        <v/>
      </c>
    </row>
  </sheetData>
  <sheetProtection selectLockedCells="0" selectUnlockedCells="0" sheet="1" objects="1" insertRows="1" insertHyperlinks="1" autoFilter="1" scenarios="1" formatColumns="1" deleteColumns="1" insertColumns="1" pivotTables="1" deleteRows="1" formatCells="1" formatRows="1" sort="1" password="B7E3"/>
  <mergeCells count="33">
    <mergeCell ref="I6:J6"/>
    <mergeCell ref="B7:C7"/>
    <mergeCell ref="E4:E5"/>
    <mergeCell ref="G8:H8"/>
    <mergeCell ref="H13:H15"/>
    <mergeCell ref="C12:E12"/>
    <mergeCell ref="C11:E11"/>
    <mergeCell ref="G4:H5"/>
    <mergeCell ref="I4:J5"/>
    <mergeCell ref="G7:H7"/>
    <mergeCell ref="I7:J7"/>
    <mergeCell ref="G10:H10"/>
    <mergeCell ref="D4:D5"/>
    <mergeCell ref="G6:H6"/>
    <mergeCell ref="G11:J11"/>
    <mergeCell ref="B8:C8"/>
    <mergeCell ref="B2:J3"/>
    <mergeCell ref="I12:J12"/>
    <mergeCell ref="C13:E13"/>
    <mergeCell ref="B10:C10"/>
    <mergeCell ref="G13:G15"/>
    <mergeCell ref="I8:J8"/>
    <mergeCell ref="B9:C9"/>
    <mergeCell ref="C15:E15"/>
    <mergeCell ref="B6:C6"/>
    <mergeCell ref="C14:E14"/>
    <mergeCell ref="I10:J10"/>
    <mergeCell ref="F4:F5"/>
    <mergeCell ref="B5:C5"/>
    <mergeCell ref="I9:J9"/>
    <mergeCell ref="G9:H9"/>
    <mergeCell ref="I13:J15"/>
    <mergeCell ref="B4:C4"/>
  </mergeCells>
  <conditionalFormatting sqref="I12">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3">
    <cfRule type="expression" priority="1" dxfId="3">
      <formula>$J$13="MODERADO"</formula>
    </cfRule>
    <cfRule type="expression" priority="2" dxfId="2">
      <formula>$J$13="BAJO"</formula>
    </cfRule>
    <cfRule type="expression" priority="3" dxfId="1">
      <formula>$J$13="FAVORABLE"</formula>
    </cfRule>
    <cfRule type="expression" priority="4" dxfId="0">
      <formula>$J$13="ALTO"</formula>
    </cfRule>
  </conditionalFormatting>
  <hyperlinks>
    <hyperlink ref="A2" location="'IDENTIFICACIÓN DOFA'!A1" display="REGRESAR"/>
  </hyperlinks>
  <pageMargins left="0.7" right="0.7" top="0.75" bottom="0.75" header="0.3" footer="0.3"/>
</worksheet>
</file>

<file path=xl/worksheets/sheet17.xml><?xml version="1.0" encoding="utf-8"?>
<worksheet xmlns="http://schemas.openxmlformats.org/spreadsheetml/2006/main">
  <sheetPr codeName="Hoja7">
    <tabColor rgb="FF0F3D38"/>
    <outlinePr summaryBelow="1" summaryRight="1"/>
    <pageSetUpPr/>
  </sheetPr>
  <dimension ref="A1:G109"/>
  <sheetViews>
    <sheetView zoomScaleNormal="100" workbookViewId="0">
      <selection activeCell="C102" sqref="C102"/>
    </sheetView>
    <sheetView workbookViewId="1">
      <selection activeCell="A1" sqref="A1"/>
    </sheetView>
  </sheetViews>
  <sheetFormatPr baseColWidth="10" defaultColWidth="11.42578125" defaultRowHeight="15"/>
  <cols>
    <col width="7.140625" customWidth="1" style="195" min="1" max="1"/>
    <col width="18.28515625" customWidth="1" style="195" min="2" max="2"/>
    <col width="92.42578125" customWidth="1" style="195" min="3" max="3"/>
    <col width="24.7109375" customWidth="1" style="195" min="4" max="4"/>
    <col width="28.28515625" customWidth="1" style="195" min="5" max="5"/>
    <col width="4.5703125" customWidth="1" style="195" min="6" max="6"/>
    <col width="11.42578125" customWidth="1" style="195" min="7" max="16384"/>
  </cols>
  <sheetData>
    <row r="1">
      <c r="A1" s="762" t="n"/>
      <c r="B1" s="762" t="n"/>
      <c r="C1" s="762" t="n"/>
      <c r="D1" s="762" t="n"/>
      <c r="E1" s="762" t="n"/>
      <c r="F1" s="762" t="n"/>
    </row>
    <row r="2" ht="15.75" customHeight="1">
      <c r="A2" s="762" t="n"/>
      <c r="B2" s="662" t="n"/>
      <c r="C2" s="283" t="inlineStr">
        <is>
          <t>MACROPROCESO ESTRATÉGICO</t>
        </is>
      </c>
      <c r="D2" s="827" t="n"/>
      <c r="E2" s="283" t="inlineStr">
        <is>
          <t>CÓDIGO: ESGr028</t>
        </is>
      </c>
      <c r="F2" s="14" t="n"/>
      <c r="G2" s="2" t="n"/>
    </row>
    <row r="3" ht="15.75" customHeight="1">
      <c r="A3" s="762" t="n"/>
      <c r="B3" s="823" t="n"/>
      <c r="C3" s="283" t="inlineStr">
        <is>
          <t>PROCESO GESTIÓN SISTEMAS INTEGRADOS - CALIDAD</t>
        </is>
      </c>
      <c r="D3" s="827" t="n"/>
      <c r="E3" s="283" t="inlineStr">
        <is>
          <t>VERSIÓN: 18</t>
        </is>
      </c>
      <c r="F3" s="14" t="n"/>
      <c r="G3" s="2" t="n"/>
    </row>
    <row r="4" ht="16.5" customHeight="1">
      <c r="A4" s="762" t="n"/>
      <c r="B4" s="823" t="n"/>
      <c r="C4" s="283" t="inlineStr">
        <is>
          <t>GESTIÓN DEL RIESGO Y LAS OPORTUNIDADES</t>
        </is>
      </c>
      <c r="D4" s="894" t="n"/>
      <c r="E4" s="283" t="inlineStr">
        <is>
          <t>VIGENCIA: 2025-04-11</t>
        </is>
      </c>
      <c r="F4" s="14" t="n"/>
      <c r="G4" s="2" t="n"/>
    </row>
    <row r="5" ht="15" customHeight="1">
      <c r="A5" s="762" t="n"/>
      <c r="B5" s="824" t="n"/>
      <c r="C5" s="860" t="n"/>
      <c r="D5" s="859" t="n"/>
      <c r="E5" s="283" t="inlineStr">
        <is>
          <t>PÁGINA: 11 de 11</t>
        </is>
      </c>
      <c r="F5" s="14" t="n"/>
      <c r="G5" s="2" t="n"/>
    </row>
    <row r="6">
      <c r="A6" s="762" t="n"/>
      <c r="B6" s="762" t="n"/>
      <c r="C6" s="762" t="n"/>
      <c r="D6" s="762" t="n"/>
      <c r="E6" s="762" t="n"/>
      <c r="F6" s="762" t="n"/>
    </row>
    <row r="7" ht="18" customHeight="1">
      <c r="A7" s="762" t="n"/>
      <c r="B7" s="196" t="inlineStr">
        <is>
          <t>FECHA</t>
        </is>
      </c>
      <c r="C7" s="419" t="inlineStr">
        <is>
          <t>DESCRIPCIÓN DE LA ACTUALIZACIÓN</t>
        </is>
      </c>
      <c r="D7" s="419" t="inlineStr">
        <is>
          <t>RESPONSABLE</t>
        </is>
      </c>
      <c r="E7" s="419" t="inlineStr">
        <is>
          <t>CARGO</t>
        </is>
      </c>
      <c r="F7" s="762" t="n"/>
    </row>
    <row r="8">
      <c r="A8" s="762" t="n"/>
      <c r="B8" s="663" t="n">
        <v>42976</v>
      </c>
      <c r="C8" s="199" t="inlineStr">
        <is>
          <t>Versión Inicial</t>
        </is>
      </c>
      <c r="D8" s="200" t="inlineStr">
        <is>
          <t>Fany Otálora Castañeda</t>
        </is>
      </c>
      <c r="E8" s="667" t="inlineStr">
        <is>
          <t>Directora Financiera (F.A)</t>
        </is>
      </c>
      <c r="F8" s="762" t="n"/>
    </row>
    <row r="9" ht="29.25" customHeight="1">
      <c r="A9" s="762" t="n"/>
      <c r="B9" s="663" t="n">
        <v>43158</v>
      </c>
      <c r="C9" s="202" t="inlineStr">
        <is>
          <t>Se agregan 4 Debilidades, 3 Fortalezas, 1 Oportunidad, 2 Amenazas y se suprimen 11 Debilidades, 5 Amenazas en el análisis de Contexto (DOFA):</t>
        </is>
      </c>
      <c r="D9" s="664" t="inlineStr">
        <is>
          <t>Adriana del Carmen Morales Fúnez</t>
        </is>
      </c>
      <c r="E9" s="667" t="inlineStr">
        <is>
          <t>Directora Financiera</t>
        </is>
      </c>
      <c r="F9" s="762" t="n"/>
    </row>
    <row r="10">
      <c r="A10" s="762" t="n"/>
      <c r="B10" s="823" t="n"/>
      <c r="C10" s="203" t="inlineStr">
        <is>
          <t>AGREGAN:</t>
        </is>
      </c>
      <c r="D10" s="823" t="n"/>
      <c r="E10" s="823" t="n"/>
      <c r="F10" s="762" t="n"/>
    </row>
    <row r="11" ht="28.5" customHeight="1">
      <c r="A11" s="762" t="n"/>
      <c r="B11" s="823" t="n"/>
      <c r="C11" s="720" t="inlineStr">
        <is>
          <t>D1. No se cuenta con la sistematización de algunos procedimientos en el proceso de gestión Financiera.</t>
        </is>
      </c>
      <c r="D11" s="823" t="n"/>
      <c r="E11" s="823" t="n"/>
      <c r="F11" s="762" t="n"/>
    </row>
    <row r="12">
      <c r="A12" s="762" t="n"/>
      <c r="B12" s="823" t="n"/>
      <c r="C12" s="720" t="inlineStr">
        <is>
          <t>D2. No se cuenta con un interface total entre las áreas financieras.</t>
        </is>
      </c>
      <c r="D12" s="823" t="n"/>
      <c r="E12" s="823" t="n"/>
      <c r="F12" s="762" t="n"/>
    </row>
    <row r="13" ht="28.5" customHeight="1">
      <c r="A13" s="762" t="n"/>
      <c r="B13" s="823" t="n"/>
      <c r="C13" s="720" t="inlineStr">
        <is>
          <t>D3. No se cuenta con una interface total entre el proceso financiero con las entidades financieras para ingreso y pago de las obligaciones contraídas por la Universidad.</t>
        </is>
      </c>
      <c r="D13" s="823" t="n"/>
      <c r="E13" s="823" t="n"/>
      <c r="F13" s="762" t="n"/>
    </row>
    <row r="14" ht="28.5" customHeight="1">
      <c r="A14" s="762" t="n"/>
      <c r="B14" s="823" t="n"/>
      <c r="C14" s="720" t="inlineStr">
        <is>
          <t>D4. Afectación en los ingresos  y posibles incumplimientos en el pago de las obligaciones contraídas por la entidad debido al no giro oportuno de los aportes ordinarios y/o transferencias.</t>
        </is>
      </c>
      <c r="D14" s="823" t="n"/>
      <c r="E14" s="823" t="n"/>
      <c r="F14" s="762" t="n"/>
    </row>
    <row r="15">
      <c r="A15" s="762" t="n"/>
      <c r="B15" s="823" t="n"/>
      <c r="C15" s="720" t="inlineStr">
        <is>
          <t>F3. Personal idóneo para las necesidades del Proceso</t>
        </is>
      </c>
      <c r="D15" s="823" t="n"/>
      <c r="E15" s="823" t="n"/>
      <c r="F15" s="762" t="n"/>
    </row>
    <row r="16">
      <c r="A16" s="762" t="n"/>
      <c r="B16" s="823" t="n"/>
      <c r="C16" s="720" t="inlineStr">
        <is>
          <t>F4. Conocimiento de la normatividad aplicable al proceso</t>
        </is>
      </c>
      <c r="D16" s="823" t="n"/>
      <c r="E16" s="823" t="n"/>
      <c r="F16" s="762" t="n"/>
    </row>
    <row r="17">
      <c r="A17" s="762" t="n"/>
      <c r="B17" s="823" t="n"/>
      <c r="C17" s="720" t="inlineStr">
        <is>
          <t xml:space="preserve">F5. asesoramiento financiero eficiente y eficaz a los responsables de los  procesos </t>
        </is>
      </c>
      <c r="D17" s="823" t="n"/>
      <c r="E17" s="823" t="n"/>
      <c r="F17" s="762" t="n"/>
    </row>
    <row r="18" ht="28.5" customHeight="1">
      <c r="A18" s="762" t="n"/>
      <c r="B18" s="823" t="n"/>
      <c r="C18" s="205" t="inlineStr">
        <is>
          <t xml:space="preserve">O2. Capacitación permanente a los directivos de el área financiera con entidades altamente calificada </t>
        </is>
      </c>
      <c r="D18" s="823" t="n"/>
      <c r="E18" s="823" t="n"/>
      <c r="F18" s="762" t="n"/>
    </row>
    <row r="19" ht="28.5" customHeight="1">
      <c r="A19" s="762" t="n"/>
      <c r="B19" s="823" t="n"/>
      <c r="C19" s="720" t="inlineStr">
        <is>
          <t>A1. No Giro oportuno de las entidades externas de los aportes ordinarios y aportes con destinación especifica a la Universidad de Cundinamarca.</t>
        </is>
      </c>
      <c r="D19" s="823" t="n"/>
      <c r="E19" s="823" t="n"/>
      <c r="F19" s="762" t="n"/>
    </row>
    <row r="20" ht="42.75" customHeight="1">
      <c r="A20" s="762" t="n"/>
      <c r="B20" s="823" t="n"/>
      <c r="C20" s="720" t="inlineStr">
        <is>
          <t>A3. No tramite oportuno para el giro de las transferencias de recursos provenientes del Fondo de extensión y proyectos especiales, Fondo Académico y Centro Académico Deportivo CAD a la Universidad de Cundinamarca.</t>
        </is>
      </c>
      <c r="D20" s="823" t="n"/>
      <c r="E20" s="823" t="n"/>
      <c r="F20" s="762" t="n"/>
    </row>
    <row r="21">
      <c r="A21" s="762" t="n"/>
      <c r="B21" s="823" t="n"/>
      <c r="C21" s="206" t="inlineStr">
        <is>
          <t>SUPRIMEN:</t>
        </is>
      </c>
      <c r="D21" s="823" t="n"/>
      <c r="E21" s="823" t="n"/>
      <c r="F21" s="762" t="n"/>
    </row>
    <row r="22">
      <c r="A22" s="762" t="n"/>
      <c r="B22" s="823" t="n"/>
      <c r="C22" s="720" t="inlineStr">
        <is>
          <t>D1. No identificación del beneficiario del giro de los fondos de cesantías</t>
        </is>
      </c>
      <c r="D22" s="823" t="n"/>
      <c r="E22" s="823" t="n"/>
      <c r="F22" s="762" t="n"/>
    </row>
    <row r="23">
      <c r="A23" s="762" t="n"/>
      <c r="B23" s="823" t="n"/>
      <c r="C23" s="720" t="inlineStr">
        <is>
          <t>D2. Estrés laboral, largas jornadas de trabajo que producen errores en digitación</t>
        </is>
      </c>
      <c r="D23" s="823" t="n"/>
      <c r="E23" s="823" t="n"/>
      <c r="F23" s="762" t="n"/>
    </row>
    <row r="24">
      <c r="A24" s="762" t="n"/>
      <c r="B24" s="823" t="n"/>
      <c r="C24" s="720" t="inlineStr">
        <is>
          <t>D3. Proveedores no entregan información completa</t>
        </is>
      </c>
      <c r="D24" s="823" t="n"/>
      <c r="E24" s="823" t="n"/>
      <c r="F24" s="762" t="n"/>
    </row>
    <row r="25">
      <c r="A25" s="762" t="n"/>
      <c r="B25" s="823" t="n"/>
      <c r="C25" s="720" t="inlineStr">
        <is>
          <t>D4. Falta mayor competencia en el personal contratado</t>
        </is>
      </c>
      <c r="D25" s="823" t="n"/>
      <c r="E25" s="823" t="n"/>
      <c r="F25" s="762" t="n"/>
    </row>
    <row r="26" ht="28.5" customHeight="1">
      <c r="A26" s="762" t="n"/>
      <c r="B26" s="823" t="n"/>
      <c r="C26" s="720" t="inlineStr">
        <is>
          <t>D5. No existen medidas de seguimiento y control a los convenios con municipios y entidades subsidiarias de matrícula"</t>
        </is>
      </c>
      <c r="D26" s="823" t="n"/>
      <c r="E26" s="823" t="n"/>
      <c r="F26" s="762" t="n"/>
    </row>
    <row r="27">
      <c r="A27" s="762" t="n"/>
      <c r="B27" s="823" t="n"/>
      <c r="C27" s="720" t="inlineStr">
        <is>
          <t>D6. Base de datos desactualizada</t>
        </is>
      </c>
      <c r="D27" s="823" t="n"/>
      <c r="E27" s="823" t="n"/>
      <c r="F27" s="762" t="n"/>
    </row>
    <row r="28">
      <c r="A28" s="762" t="n"/>
      <c r="B28" s="823" t="n"/>
      <c r="C28" s="720" t="inlineStr">
        <is>
          <t>D7. Falta de ejecución de acciones persuasivas de cobro</t>
        </is>
      </c>
      <c r="D28" s="823" t="n"/>
      <c r="E28" s="823" t="n"/>
      <c r="F28" s="762" t="n"/>
    </row>
    <row r="29">
      <c r="A29" s="762" t="n"/>
      <c r="B29" s="823" t="n"/>
      <c r="C29" s="720" t="inlineStr">
        <is>
          <t xml:space="preserve">D8. Desconocimiento de la normatividad vigente </t>
        </is>
      </c>
      <c r="D29" s="823" t="n"/>
      <c r="E29" s="823" t="n"/>
      <c r="F29" s="762" t="n"/>
    </row>
    <row r="30" ht="28.5" customHeight="1">
      <c r="A30" s="762" t="n"/>
      <c r="B30" s="823" t="n"/>
      <c r="C30" s="720" t="inlineStr">
        <is>
          <t>D9. No reflejo en el historial financiero del estudiante de pagos de matricula realizados a través de e ( ICETEX, FNA o fraccionamiento de matricula por descuento de nomina)</t>
        </is>
      </c>
      <c r="D30" s="823" t="n"/>
      <c r="E30" s="823" t="n"/>
      <c r="F30" s="762" t="n"/>
    </row>
    <row r="31">
      <c r="A31" s="762" t="n"/>
      <c r="B31" s="823" t="n"/>
      <c r="C31" s="720" t="inlineStr">
        <is>
          <t>D10. Reproceso de transcripción de información</t>
        </is>
      </c>
      <c r="D31" s="823" t="n"/>
      <c r="E31" s="823" t="n"/>
      <c r="F31" s="762" t="n"/>
    </row>
    <row r="32">
      <c r="A32" s="762" t="n"/>
      <c r="B32" s="823" t="n"/>
      <c r="C32" s="720" t="inlineStr">
        <is>
          <t>D11. Concentración de funciones en seccionales</t>
        </is>
      </c>
      <c r="D32" s="823" t="n"/>
      <c r="E32" s="823" t="n"/>
      <c r="F32" s="762" t="n"/>
    </row>
    <row r="33" ht="28.5" customHeight="1">
      <c r="A33" s="762" t="n"/>
      <c r="B33" s="823" t="n"/>
      <c r="C33" s="720" t="inlineStr">
        <is>
          <t>A1. Diferencia en tiempos internos y externos para el tramite y giro de los recursos a la Universidad</t>
        </is>
      </c>
      <c r="D33" s="823" t="n"/>
      <c r="E33" s="823" t="n"/>
      <c r="F33" s="762" t="n"/>
    </row>
    <row r="34" ht="28.5" customHeight="1">
      <c r="A34" s="762" t="n"/>
      <c r="B34" s="823" t="n"/>
      <c r="C34" s="720" t="inlineStr">
        <is>
          <t>A3. No reporte oportuno de datos de estudiantes que consignan el valor de la matricula a través de otras entidades tales como ( FNA, Fundaciones, Municipios, etc.)</t>
        </is>
      </c>
      <c r="D34" s="823" t="n"/>
      <c r="E34" s="823" t="n"/>
      <c r="F34" s="762" t="n"/>
    </row>
    <row r="35" ht="28.5" customHeight="1">
      <c r="A35" s="762" t="n"/>
      <c r="B35" s="823" t="n"/>
      <c r="C35" s="720" t="inlineStr">
        <is>
          <t>A4. No cumplimiento de los plazos establecidos para el pago de las cuotas por parte de los deudores</t>
        </is>
      </c>
      <c r="D35" s="823" t="n"/>
      <c r="E35" s="823" t="n"/>
      <c r="F35" s="762" t="n"/>
    </row>
    <row r="36">
      <c r="A36" s="762" t="n"/>
      <c r="B36" s="823" t="n"/>
      <c r="C36" s="720" t="inlineStr">
        <is>
          <t>A5. No ejecución oportuna del presupuesto por parte de las áreas responsables</t>
        </is>
      </c>
      <c r="D36" s="823" t="n"/>
      <c r="E36" s="823" t="n"/>
      <c r="F36" s="762" t="n"/>
    </row>
    <row r="37" ht="28.5" customHeight="1">
      <c r="A37" s="762" t="n"/>
      <c r="B37" s="823" t="n"/>
      <c r="C37" s="796" t="inlineStr">
        <is>
          <t>A6. No cumplimiento a cabalidad del cronograma de cierre de vigencia fiscal por parte de la diferentes áreas</t>
        </is>
      </c>
      <c r="D37" s="823" t="n"/>
      <c r="E37" s="823" t="n"/>
      <c r="F37" s="762" t="n"/>
    </row>
    <row r="38" ht="185.25" customHeight="1">
      <c r="A38" s="762" t="n"/>
      <c r="B38" s="823" t="n"/>
      <c r="C38" s="779" t="inlineStr">
        <is>
          <t>Se eliminan 9 Riesgos identificados:
R1. No ingreso oportuno de los recursos
R2. Giro incorrecto a Funcionarios, Proveedores y Contratistas
R3. Incumplimiento en el lleno de los requisitos indispensables para soportar el giro realizado (avances y anticipos, fondos renovables y cajas menor
R4. No identificación del ingreso y del beneficiario (pregrado-posgrados, especializaciones y maestrías)
R5. No recuperación de cartera (Fraccionamiento de matricula)
R6. No liquidación descuentos obligatorios (impuestos)
R7. Información no confiable ni oportuna al interior de la Universidad y a entidades diferentes a entes de control
R8. Posibles sanciones por parte de los entes de control
R9. No constitución de las reservas presupuestales de apropiación y/o cuentas por pagar</t>
        </is>
      </c>
      <c r="D38" s="823" t="n"/>
      <c r="E38" s="823" t="n"/>
      <c r="F38" s="762" t="n"/>
    </row>
    <row r="39" ht="134.25" customHeight="1">
      <c r="A39" s="762" t="n"/>
      <c r="B39" s="823" t="n"/>
      <c r="C39" s="207" t="inlineStr">
        <is>
          <t>Se agregan 4 nuevos Riesgos identificados:
R1. Aumento de operatividad en el desarrollo de las actividades propias del área, por conciliaciones adicionales entre las áreas adscritas a fin de garantizar la calidad de la información.
R2. Actividades repetitivas al interior del área financiera, generando riesgo de demora en procesamiento de la información, la cual es insumo para los reportes oportunos a entes externos.
R3. Aumento de operatividad en el desarrollo de las actividades propias del área, afectando el registro oportuno de la información  provocando reprocesos por aumento en procesos de conciliación de la misma.
R4. No pago oportuno de las obligaciones contraídas y posibles riesgos jurídicos por los mismos</t>
        </is>
      </c>
      <c r="D39" s="823" t="n"/>
      <c r="E39" s="823" t="n"/>
      <c r="F39" s="762" t="n"/>
    </row>
    <row r="40" ht="28.5" customHeight="1">
      <c r="A40" s="762" t="n"/>
      <c r="B40" s="823" t="n"/>
      <c r="C40" s="779" t="inlineStr">
        <is>
          <t>Se elimina 1 Oportunidad identificada:
O1. Implementar pagos en línea a través de PSE y tarjetas de crédito</t>
        </is>
      </c>
      <c r="D40" s="823" t="n"/>
      <c r="E40" s="823" t="n"/>
      <c r="F40" s="762" t="n"/>
    </row>
    <row r="41" ht="42.75" customHeight="1">
      <c r="A41" s="762" t="n"/>
      <c r="B41" s="823" t="n"/>
      <c r="C41" s="779" t="inlineStr">
        <is>
          <t>Se agregan 2 nuevas Oportunidades identificadas:
O1. Sistematizar los procedimientos del proceso
O2. Webservice - Sistematización en la afectación entre el sistema bancario y la Universidad</t>
        </is>
      </c>
      <c r="D41" s="823" t="n"/>
      <c r="E41" s="823" t="n"/>
      <c r="F41" s="762" t="n"/>
    </row>
    <row r="42">
      <c r="A42" s="762" t="n"/>
      <c r="B42" s="824" t="n"/>
      <c r="C42" s="208" t="inlineStr">
        <is>
          <t>Se incluyen criterios de Evaluación del Riesgo Residual</t>
        </is>
      </c>
      <c r="D42" s="824" t="n"/>
      <c r="E42" s="824" t="n"/>
      <c r="F42" s="762" t="n"/>
    </row>
    <row r="43" ht="28.5" customHeight="1">
      <c r="A43" s="762" t="n"/>
      <c r="B43" s="663" t="n">
        <v>43306</v>
      </c>
      <c r="C43" s="209" t="inlineStr">
        <is>
          <t>Inclusión de Control de Cambios al documento</t>
        </is>
      </c>
      <c r="D43" s="664" t="inlineStr">
        <is>
          <t>Carolina Gómez Fontecha</t>
        </is>
      </c>
      <c r="E43" s="664" t="inlineStr">
        <is>
          <t>Coordinadora de Calidad</t>
        </is>
      </c>
      <c r="F43" s="762" t="n"/>
    </row>
    <row r="44">
      <c r="A44" s="762" t="n"/>
      <c r="B44" s="663" t="n">
        <v>43529</v>
      </c>
      <c r="C44" s="668" t="inlineStr">
        <is>
          <t>DOFA:
DEBILIDADES: 
Se eliminan todas las debilidades: D1 - D2 - D3 - D4
Se agrega: 
D1: Se identifica que existe una alta rotación en los funcionarios del proceso.
D2: Espacios físicos insuficientes para el desarrollo de las actividades rutinarias del proceso.
D3: Deficiencia en el desarrollo de aplicativos que puedan optimizar las actividades del proceso.
D4: Deficiencia en la identificación y aplicación de la normatividad legal vigente.    
FORTALEZAS:
Se mantiene las fortalezas F1 - F2 - F3 - F4 - F5
Se agrega: 
F6: Se realizan capacitaciones e inducciones a los funcionarios del proceso.
F7: Están plenamente establecidos las canales de comunicación internos y externos.
F8: se cuanta con una planeación adecuada lo cual permite identificar y comunicar los cambios del proceso a todas las oficinas.
F9: Los tiempos de respuesta entra las oficinas y los procesos con los que se interactúan es oportuna.
AMENAZAS:
Se elimina: Falta de seguimiento y control por parte del supervisor de convenios con municipios para identificar beneficiarios, fechas y valores.  
Se agrega:  Incumplimiento por parte de los estudiantes en el pago de matrículas fraccionadas; Los paros estudiantiles afectan el desarrollo de las actividades propias del proceso. 
OPORTUNIDADES:
Se agrega: 
O3: El proceso hace uso de la oferta de pasantes que tiene la universidad.
O4. posibilidad de actualización tecnológica. 
RIESGOS:
Se implementa la nueva metodología del DAFP y por cada causa del riesgo se implementa un control. 
Cambio la correlación de factores DOFA con los riesgos. 
Se mantiene el mismo Riesgo número 2 
Se elimina: 
Riesgo número 1: Aumento de operatividad en el desarrollo de las actividades propias del área, por conciliaciones adicionales entre las áreas adscritas a fin de garantizar la calidad de la información. 
Riesgo número 3: Aumento de operatividad en el desarrollo de las actividades propias del área, afectando el registro oportuno de la información  provocando reprocesos por aumento en procesos de conciliación de la misma.
Riesgo número 4: No pago oportuno de las obligaciones contraídas y posibles riesgos jurídicos por los mismos. 
Se agrega: 
Riesgo número 5: Posibles Multas y sanciones derivadas por incumplimientos legales asociados a la actualización de normatividad legal no identificada oportunamente. 
OPORTUNIDADES: 
Cambio la correlación de factores DOFA con las Oportunidades.
Se mantiene las mismas Oportunidades.
Cambia la oportunidad residual del riesgo número 1 pasando de nivel favorable a alto.
Cambia la oportunidad residual del riesgo número 2 pasando de nivel moderado a favorable.</t>
        </is>
      </c>
      <c r="D44" s="664" t="inlineStr">
        <is>
          <t>Adriana Del Carmen Morales Fúnez</t>
        </is>
      </c>
      <c r="E44" s="667" t="inlineStr">
        <is>
          <t>Directora Financiera</t>
        </is>
      </c>
      <c r="F44" s="762" t="n"/>
    </row>
    <row r="45">
      <c r="A45" s="762" t="n"/>
      <c r="B45" s="823" t="n"/>
      <c r="C45" s="823" t="n"/>
      <c r="D45" s="823" t="n"/>
      <c r="E45" s="823" t="n"/>
      <c r="F45" s="762" t="n"/>
    </row>
    <row r="46">
      <c r="A46" s="762" t="n"/>
      <c r="B46" s="823" t="n"/>
      <c r="C46" s="823" t="n"/>
      <c r="D46" s="823" t="n"/>
      <c r="E46" s="823" t="n"/>
      <c r="F46" s="762" t="n"/>
    </row>
    <row r="47">
      <c r="A47" s="762" t="n"/>
      <c r="B47" s="823" t="n"/>
      <c r="C47" s="823" t="n"/>
      <c r="D47" s="823" t="n"/>
      <c r="E47" s="823" t="n"/>
      <c r="F47" s="762" t="n"/>
    </row>
    <row r="48">
      <c r="A48" s="762" t="n"/>
      <c r="B48" s="823" t="n"/>
      <c r="C48" s="823" t="n"/>
      <c r="D48" s="823" t="n"/>
      <c r="E48" s="823" t="n"/>
      <c r="F48" s="762" t="n"/>
    </row>
    <row r="49">
      <c r="A49" s="762" t="n"/>
      <c r="B49" s="823" t="n"/>
      <c r="C49" s="823" t="n"/>
      <c r="D49" s="823" t="n"/>
      <c r="E49" s="823" t="n"/>
      <c r="F49" s="762" t="n"/>
    </row>
    <row r="50">
      <c r="A50" s="762" t="n"/>
      <c r="B50" s="823" t="n"/>
      <c r="C50" s="823" t="n"/>
      <c r="D50" s="823" t="n"/>
      <c r="E50" s="823" t="n"/>
      <c r="F50" s="762" t="n"/>
    </row>
    <row r="51">
      <c r="A51" s="762" t="n"/>
      <c r="B51" s="823" t="n"/>
      <c r="C51" s="823" t="n"/>
      <c r="D51" s="823" t="n"/>
      <c r="E51" s="823" t="n"/>
      <c r="F51" s="762" t="n"/>
    </row>
    <row r="52">
      <c r="A52" s="762" t="n"/>
      <c r="B52" s="823" t="n"/>
      <c r="C52" s="823" t="n"/>
      <c r="D52" s="823" t="n"/>
      <c r="E52" s="823" t="n"/>
      <c r="F52" s="762" t="n"/>
    </row>
    <row r="53">
      <c r="A53" s="762" t="n"/>
      <c r="B53" s="823" t="n"/>
      <c r="C53" s="823" t="n"/>
      <c r="D53" s="823" t="n"/>
      <c r="E53" s="823" t="n"/>
      <c r="F53" s="762" t="n"/>
    </row>
    <row r="54">
      <c r="A54" s="762" t="n"/>
      <c r="B54" s="823" t="n"/>
      <c r="C54" s="823" t="n"/>
      <c r="D54" s="823" t="n"/>
      <c r="E54" s="823" t="n"/>
      <c r="F54" s="762" t="n"/>
    </row>
    <row r="55">
      <c r="A55" s="762" t="n"/>
      <c r="B55" s="823" t="n"/>
      <c r="C55" s="823" t="n"/>
      <c r="D55" s="823" t="n"/>
      <c r="E55" s="823" t="n"/>
      <c r="F55" s="762" t="n"/>
    </row>
    <row r="56">
      <c r="A56" s="762" t="n"/>
      <c r="B56" s="823" t="n"/>
      <c r="C56" s="823" t="n"/>
      <c r="D56" s="823" t="n"/>
      <c r="E56" s="823" t="n"/>
      <c r="F56" s="762" t="n"/>
    </row>
    <row r="57">
      <c r="A57" s="762" t="n"/>
      <c r="B57" s="823" t="n"/>
      <c r="C57" s="823" t="n"/>
      <c r="D57" s="823" t="n"/>
      <c r="E57" s="823" t="n"/>
      <c r="F57" s="762" t="n"/>
    </row>
    <row r="58">
      <c r="A58" s="762" t="n"/>
      <c r="B58" s="823" t="n"/>
      <c r="C58" s="823" t="n"/>
      <c r="D58" s="823" t="n"/>
      <c r="E58" s="823" t="n"/>
      <c r="F58" s="762" t="n"/>
    </row>
    <row r="59">
      <c r="A59" s="762" t="n"/>
      <c r="B59" s="823" t="n"/>
      <c r="C59" s="823" t="n"/>
      <c r="D59" s="823" t="n"/>
      <c r="E59" s="823" t="n"/>
      <c r="F59" s="762" t="n"/>
    </row>
    <row r="60">
      <c r="A60" s="762" t="n"/>
      <c r="B60" s="823" t="n"/>
      <c r="C60" s="823" t="n"/>
      <c r="D60" s="823" t="n"/>
      <c r="E60" s="823" t="n"/>
      <c r="F60" s="762" t="n"/>
    </row>
    <row r="61">
      <c r="A61" s="762" t="n"/>
      <c r="B61" s="823" t="n"/>
      <c r="C61" s="823" t="n"/>
      <c r="D61" s="823" t="n"/>
      <c r="E61" s="823" t="n"/>
      <c r="F61" s="762" t="n"/>
    </row>
    <row r="62">
      <c r="A62" s="762" t="n"/>
      <c r="B62" s="823" t="n"/>
      <c r="C62" s="823" t="n"/>
      <c r="D62" s="823" t="n"/>
      <c r="E62" s="823" t="n"/>
      <c r="F62" s="762" t="n"/>
    </row>
    <row r="63">
      <c r="A63" s="762" t="n"/>
      <c r="B63" s="823" t="n"/>
      <c r="C63" s="823" t="n"/>
      <c r="D63" s="823" t="n"/>
      <c r="E63" s="823" t="n"/>
      <c r="F63" s="762" t="n"/>
    </row>
    <row r="64">
      <c r="A64" s="762" t="n"/>
      <c r="B64" s="823" t="n"/>
      <c r="C64" s="823" t="n"/>
      <c r="D64" s="823" t="n"/>
      <c r="E64" s="823" t="n"/>
      <c r="F64" s="762" t="n"/>
    </row>
    <row r="65">
      <c r="A65" s="762" t="n"/>
      <c r="B65" s="823" t="n"/>
      <c r="C65" s="823" t="n"/>
      <c r="D65" s="823" t="n"/>
      <c r="E65" s="823" t="n"/>
      <c r="F65" s="762" t="n"/>
    </row>
    <row r="66">
      <c r="A66" s="762" t="n"/>
      <c r="B66" s="823" t="n"/>
      <c r="C66" s="823" t="n"/>
      <c r="D66" s="823" t="n"/>
      <c r="E66" s="823" t="n"/>
      <c r="F66" s="762" t="n"/>
    </row>
    <row r="67">
      <c r="A67" s="762" t="n"/>
      <c r="B67" s="823" t="n"/>
      <c r="C67" s="823" t="n"/>
      <c r="D67" s="823" t="n"/>
      <c r="E67" s="823" t="n"/>
      <c r="F67" s="762" t="n"/>
    </row>
    <row r="68">
      <c r="A68" s="762" t="n"/>
      <c r="B68" s="823" t="n"/>
      <c r="C68" s="823" t="n"/>
      <c r="D68" s="823" t="n"/>
      <c r="E68" s="823" t="n"/>
      <c r="F68" s="762" t="n"/>
    </row>
    <row r="69">
      <c r="A69" s="762" t="n"/>
      <c r="B69" s="823" t="n"/>
      <c r="C69" s="823" t="n"/>
      <c r="D69" s="823" t="n"/>
      <c r="E69" s="823" t="n"/>
      <c r="F69" s="762" t="n"/>
    </row>
    <row r="70">
      <c r="A70" s="762" t="n"/>
      <c r="B70" s="823" t="n"/>
      <c r="C70" s="823" t="n"/>
      <c r="D70" s="823" t="n"/>
      <c r="E70" s="823" t="n"/>
      <c r="F70" s="762" t="n"/>
    </row>
    <row r="71">
      <c r="A71" s="762" t="n"/>
      <c r="B71" s="823" t="n"/>
      <c r="C71" s="823" t="n"/>
      <c r="D71" s="823" t="n"/>
      <c r="E71" s="823" t="n"/>
      <c r="F71" s="762" t="n"/>
    </row>
    <row r="72">
      <c r="A72" s="762" t="n"/>
      <c r="B72" s="823" t="n"/>
      <c r="C72" s="823" t="n"/>
      <c r="D72" s="823" t="n"/>
      <c r="E72" s="823" t="n"/>
      <c r="F72" s="762" t="n"/>
    </row>
    <row r="73">
      <c r="A73" s="762" t="n"/>
      <c r="B73" s="823" t="n"/>
      <c r="C73" s="823" t="n"/>
      <c r="D73" s="823" t="n"/>
      <c r="E73" s="823" t="n"/>
      <c r="F73" s="762" t="n"/>
    </row>
    <row r="74">
      <c r="A74" s="762" t="n"/>
      <c r="B74" s="823" t="n"/>
      <c r="C74" s="823" t="n"/>
      <c r="D74" s="823" t="n"/>
      <c r="E74" s="823" t="n"/>
      <c r="F74" s="762" t="n"/>
    </row>
    <row r="75">
      <c r="A75" s="762" t="n"/>
      <c r="B75" s="823" t="n"/>
      <c r="C75" s="823" t="n"/>
      <c r="D75" s="823" t="n"/>
      <c r="E75" s="823" t="n"/>
      <c r="F75" s="762" t="n"/>
    </row>
    <row r="76">
      <c r="A76" s="762" t="n"/>
      <c r="B76" s="823" t="n"/>
      <c r="C76" s="823" t="n"/>
      <c r="D76" s="823" t="n"/>
      <c r="E76" s="823" t="n"/>
      <c r="F76" s="762" t="n"/>
    </row>
    <row r="77">
      <c r="A77" s="762" t="n"/>
      <c r="B77" s="823" t="n"/>
      <c r="C77" s="823" t="n"/>
      <c r="D77" s="823" t="n"/>
      <c r="E77" s="823" t="n"/>
      <c r="F77" s="762" t="n"/>
    </row>
    <row r="78">
      <c r="A78" s="762" t="n"/>
      <c r="B78" s="823" t="n"/>
      <c r="C78" s="823" t="n"/>
      <c r="D78" s="823" t="n"/>
      <c r="E78" s="823" t="n"/>
      <c r="F78" s="762" t="n"/>
    </row>
    <row r="79">
      <c r="A79" s="762" t="n"/>
      <c r="B79" s="823" t="n"/>
      <c r="C79" s="823" t="n"/>
      <c r="D79" s="823" t="n"/>
      <c r="E79" s="823" t="n"/>
      <c r="F79" s="762" t="n"/>
    </row>
    <row r="80">
      <c r="A80" s="762" t="n"/>
      <c r="B80" s="823" t="n"/>
      <c r="C80" s="823" t="n"/>
      <c r="D80" s="823" t="n"/>
      <c r="E80" s="823" t="n"/>
      <c r="F80" s="762" t="n"/>
    </row>
    <row r="81">
      <c r="A81" s="762" t="n"/>
      <c r="B81" s="823" t="n"/>
      <c r="C81" s="823" t="n"/>
      <c r="D81" s="823" t="n"/>
      <c r="E81" s="823" t="n"/>
      <c r="F81" s="762" t="n"/>
    </row>
    <row r="82">
      <c r="A82" s="762" t="n"/>
      <c r="B82" s="823" t="n"/>
      <c r="C82" s="823" t="n"/>
      <c r="D82" s="823" t="n"/>
      <c r="E82" s="823" t="n"/>
      <c r="F82" s="762" t="n"/>
    </row>
    <row r="83">
      <c r="A83" s="762" t="n"/>
      <c r="B83" s="823" t="n"/>
      <c r="C83" s="823" t="n"/>
      <c r="D83" s="823" t="n"/>
      <c r="E83" s="823" t="n"/>
      <c r="F83" s="762" t="n"/>
    </row>
    <row r="84">
      <c r="A84" s="762" t="n"/>
      <c r="B84" s="823" t="n"/>
      <c r="C84" s="823" t="n"/>
      <c r="D84" s="823" t="n"/>
      <c r="E84" s="823" t="n"/>
      <c r="F84" s="762" t="n"/>
    </row>
    <row r="85" ht="38.25" customHeight="1">
      <c r="A85" s="762" t="n"/>
      <c r="B85" s="824" t="n"/>
      <c r="C85" s="824" t="n"/>
      <c r="D85" s="824" t="n"/>
      <c r="E85" s="824" t="n"/>
      <c r="F85" s="762" t="n"/>
    </row>
    <row r="86" ht="28.5" customHeight="1">
      <c r="A86" s="762" t="n"/>
      <c r="B86" s="663" t="n">
        <v>43585</v>
      </c>
      <c r="C86" s="191" t="inlineStr">
        <is>
          <t>Se anexan los riesgos de Seguridad de la información y riesgos de corrupción.</t>
        </is>
      </c>
      <c r="D86" s="664" t="inlineStr">
        <is>
          <t>Jaime Elder Acosta Ramírez</t>
        </is>
      </c>
      <c r="E86" s="664" t="inlineStr">
        <is>
          <t>Coordinador de Calidad</t>
        </is>
      </c>
      <c r="F86" s="762" t="n"/>
    </row>
    <row r="87" ht="131.25" customHeight="1">
      <c r="A87" s="762" t="n"/>
      <c r="B87" s="663" t="n">
        <v>43721</v>
      </c>
      <c r="C87" s="211" t="inlineStr">
        <is>
          <t>DOFA:
DEBILIDADES: 
Se agrega:
D5. Incumplimiento en pagos, por no ejercer la operación, debido a  bloqueos producto de paros  en la universidad. 
RIESGOS:
Se agrega Riesgo No5: Incurrir en demandas, pagos de multas y sanciones  generados por  incumplimiento en las fechas de pago establecidas por las entidades. Según hallazgos de auditoria interna realizas en el mes de mayo del año en curso.</t>
        </is>
      </c>
      <c r="D87" s="664" t="inlineStr">
        <is>
          <t>Adriana Del Carmen Morales Fúnez</t>
        </is>
      </c>
      <c r="E87" s="664" t="inlineStr">
        <is>
          <t>Directora Financiera</t>
        </is>
      </c>
      <c r="F87" s="762" t="n"/>
    </row>
    <row r="88" ht="29.25" customHeight="1">
      <c r="A88" s="762" t="n"/>
      <c r="B88" s="663" t="n">
        <v>43738</v>
      </c>
      <c r="C88" s="211" t="inlineStr">
        <is>
          <t>SEGUIMIENTO: 
Se incluyenden las observaciones de control interno generadas durante el primer seguimiento.</t>
        </is>
      </c>
      <c r="D88" s="824" t="n"/>
      <c r="E88" s="824" t="n"/>
      <c r="F88" s="762" t="n"/>
    </row>
    <row r="89" ht="147.75" customHeight="1">
      <c r="A89" s="762" t="n"/>
      <c r="B89" s="663" t="n">
        <v>43959</v>
      </c>
      <c r="C89" s="211" t="inlineStr">
        <is>
          <t>DOFA: Se reorganizan los factores en orden cronológica de mayor a menor. 
DEBILIDADES: Se elimina la debilidad D1.
Se agrega:
Las siguientes debilidades: D6.D7.D8.D9.D10.D11.D12.D13 D14.                                                   
AMANAZAS:                                                                                                                                                           
Se agregan: Las siguientes amenazas:A5.A6.A7,A8.                                                                                                  
 FORTALEZAS. Se agregan las siguientes fortalezas. F10. F11. F12. F13. F14,15.                                                    
OPORTUNIDADES. Se agrega la siguiente oportunidad. O5,O6,O7.                                                                                
RIESGOS:R2, se actualiza el factor D1, se elimina y se cambia por D10
Se identifica el Riesgo No 7.</t>
        </is>
      </c>
      <c r="D89" s="664" t="inlineStr">
        <is>
          <t>Adriana Del Carmen Morales Fúnez</t>
        </is>
      </c>
      <c r="E89" s="664" t="inlineStr">
        <is>
          <t>Directora Financiera</t>
        </is>
      </c>
      <c r="F89" s="762" t="n"/>
    </row>
    <row r="90" ht="192" customHeight="1">
      <c r="A90" s="762" t="n"/>
      <c r="B90" s="663" t="n">
        <v>44158</v>
      </c>
      <c r="C90" s="211" t="inlineStr">
        <is>
          <t>Generalidades: Se actualizo redacción del riesgo 7.
Se incluyó en los riesgos la información documentada en la que está incluida o se incluirán los controles establecidos.
DOFA: Se reorganizan los factores en orden cronológica de mayor a menor. 
DEBILIDADES:
Se agrega:
Las siguientes debilidades: D15.D16D17,                                                   
AMANAZAS:
Se agregan:Las siguientes amenazas:A9.                                                                                                   
FORTALEZAS.Se agregan las siguientes fortalezas. F15. F16.                                                    
OPORTUNIDADES.N/A                                                                                 
RIESGOS: Se califiuca el riesgo 7
Se identifica el Riesgo No 8.</t>
        </is>
      </c>
      <c r="D90" s="664" t="inlineStr">
        <is>
          <t>Adriana Del Carmen Morales Fúnez</t>
        </is>
      </c>
      <c r="E90" s="664" t="inlineStr">
        <is>
          <t>Directora Financiera</t>
        </is>
      </c>
      <c r="F90" s="762" t="n"/>
    </row>
    <row r="91" ht="90" customHeight="1">
      <c r="A91" s="762" t="n"/>
      <c r="B91" s="663" t="n">
        <v>44343</v>
      </c>
      <c r="C91" s="211" t="inlineStr">
        <is>
          <t>DOFA: Se implementa nueva metodología para análisis de contexto.
DEBILIDADES: se elimina la D2, se actualiza redacción en la D3,D5,D12 y D17.
AMENAZAS: se elimina la A8.
FORTALEZAS: Se elimino la F1,F5,F9,F13.
OPORTUNIDADES: Se elimina la 01.
RIESGOS: Se actualiza redacción en el R2,R5,R6,R7 y R8.</t>
        </is>
      </c>
      <c r="D91" s="664" t="inlineStr">
        <is>
          <t>Adriana Del Carmen Morales Fúnez</t>
        </is>
      </c>
      <c r="E91" s="664" t="inlineStr">
        <is>
          <t>Directora Financiera</t>
        </is>
      </c>
      <c r="F91" s="762" t="n"/>
    </row>
    <row r="92" ht="130.5" customHeight="1">
      <c r="A92" s="762" t="n"/>
      <c r="B92" s="663" t="n">
        <v>44511</v>
      </c>
      <c r="C92" s="211" t="inlineStr">
        <is>
          <t>DOFA: Se implementa nueva metodología para análisis de contexto.
OPORTUNIDADES: Se elimina las oportunidades: El proceso hace uso de la oferta de pasantes que tiene la universidad.Sistematización del procedimiento devolución de matricula con la participacion de areas como Vicerrectoria Administrativa y Financiera, Admisiones y Registro, Educacion Continuada, Tesoreria, Apoyo Financiero y Posgrados.  Realizar capacitación a los supervisores de contratos segun modalidad, en relación al cumplimiento de las directrices establecidos en el manual de contratación (requisitos de pago)..
RIESGOS:Se actualizó la redacción de los riesgos según los lineamientos de la guía de riesgos del DAFP versión 2020 y lo establecido en el procedimiento ESGP05."</t>
        </is>
      </c>
      <c r="D92" s="664" t="inlineStr">
        <is>
          <t>JOSE DEL CARMEN COREA ALFONSO</t>
        </is>
      </c>
      <c r="E92" s="664" t="inlineStr">
        <is>
          <t>Directora Financiera</t>
        </is>
      </c>
      <c r="F92" s="762" t="n"/>
    </row>
    <row r="93" ht="409.5" customHeight="1">
      <c r="A93" s="762" t="n"/>
      <c r="B93" s="665" t="n">
        <v>44683</v>
      </c>
      <c r="C93" s="211" t="inlineStr">
        <is>
          <t xml:space="preserve">DOFA
Se eliminó:
DEBILIDADES
D2.Falta de Identificación para la aplicación de la normatividad legal vigente desde su publicación por no divulgación.
D13. No se realizó planificación para priorizar las actividades laborales para el trabajo desde casa, lo cual genero (sobre carga laboral y estrés en los funcionarios).
D4.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
AMENAZAS
A7. Demoras en los pagos mediante la prestación del servicio desde trabajo en casa por fallas de  factores externos tales como ( fallas en:  Internet, portales bancarios, fluido eléctrico).
FORTALEZAS
F4. Se realizan capacitaciones e inducciones a los funcionarios del proceso.
Se modificó:
DEBILIDADES
D5 "Desconocimiento de la información por falta de socialización de los procesos responsables del cambio de la normatividad interna" a "Desconocimiento de la información por falta de socialización de los procesos responsables del cambio o actualizaciones de la normatividad interna y externa".
D9. "Realizar duplicidad de pagos o demora  en los pagos por falta de controles oportunos que permitan identificar la trazabilidad de radicación por correo electrónico e Integradoc" a "Realizar duplicidad de pagos (consejo superior, monitorias, servicios públicos, liquidaciones, nomina, salidas académicas, viaticos, entre otros) o demora  en los pagos por falta de controles oportunos que permitan identificar la trazabilidad de radicación por correo electrónico e Integradoc".
D10. "Se radican cuentas de carácter urgente después de la 6pm lo cual impide dar respuesta oportuna a las solicitudes" a "Alta carga operativa en el proceso cunado se radican cuentas de carácter urgente después de la 6pm".
D11. "Información radicada virtualmente sin los parámetros establecidos legales y de calidad (documentos originales sin firmas; pagos de seguridad social falsificados, soportes incompletos)" a "Información radicada virtualmente sin los parámetros establecidos legales y de calidad (documentos originales sin firmas; pagos de seguridad social falsificados, soportes incompletos), lo cual genera reprocesos en el momento de la revisión de la cuenta para pago".
AMENAZAS
A8."Aplicacion Ley de garantias eleccion presidencial a realizarse en la vigencia 2022" a "Ley de garantias eleccion presidencial a realizarse en la vigencia 2022".
FORTALEZAS
F1. "Plataformas y Herramientas digitales" a " Plataformas y Herramientas digitales (gestasof, office 365 e integradoc)"
F6. "Se cuenta con una planeación adecuada lo cual permite identificar y comunicar los cambios del proceso a todas las oficinas" a "Se cuenta con una planeación adecuada lo cual permite identificar y comunicar los cambios del proceso a todas las oficinas, mediante los planes de trabajo".
F8. "Se implementó la recepción de trÁmites por correo electrónico institucional y se gestionan oportunamente" a " Se implementa la recepción de trámites por correo electrónico institucional".
Se agregó:
DEBILIDADES
D12. Reprocesos en el área financiera por falta de interpretación y desconocimiento de los procesos referente a los codigos presupuestales de la universidad para la planificación del presupuesto y compra (objeto del gasto a adquirir por el área solictante).
D13. Dificultad en la recuperación de la cartera de estudiantes a los cuales  se les aplico el beneficio de gratuidad de matricula y que fueron no beneficiados por el ministerio de educación nacional a partir del IIPA 
AMENAZAS
A9.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
FORTALEZAS 
F13. En proceso de reingeniería con las áreas de financiera.
OPORTUNIDADES
O4. Adecuar herramientas estadisticas para crear Dashboard de información financiera. 
</t>
        </is>
      </c>
      <c r="D93" s="599" t="inlineStr">
        <is>
          <t>José del Carmen Correa Alfonso</t>
        </is>
      </c>
      <c r="E93" s="599" t="inlineStr">
        <is>
          <t>Director Financiero</t>
        </is>
      </c>
      <c r="F93" s="762" t="n"/>
    </row>
    <row r="94" ht="78" customHeight="1">
      <c r="A94" s="762" t="n"/>
      <c r="B94" s="823" t="n"/>
      <c r="C94" s="212" t="inlineStr">
        <is>
          <t>RIESGOS
Se reestructuró la redacción del evento y la consecuencia del R2 y del R5
Se reestructuró el evento del R6, R7, R8
Seelimina una causa del R7
Se identifica un nuevo Riesgo: No.9</t>
        </is>
      </c>
      <c r="D94" s="823" t="n"/>
      <c r="E94" s="823" t="n"/>
      <c r="F94" s="762" t="n"/>
    </row>
    <row r="95" ht="28.5" customHeight="1">
      <c r="A95" s="762" t="n"/>
      <c r="B95" s="213" t="n">
        <v>44817</v>
      </c>
      <c r="C95" s="214" t="inlineStr">
        <is>
          <t>Se realiza revisión por parte de la tercera línea de defensa mediante control interno</t>
        </is>
      </c>
      <c r="D95" s="215" t="inlineStr">
        <is>
          <t>Jaime Elder Acosta Ramirez</t>
        </is>
      </c>
      <c r="E95" s="215" t="inlineStr">
        <is>
          <t>Coordinador de Calidad</t>
        </is>
      </c>
      <c r="F95" s="762" t="n"/>
    </row>
    <row r="96" ht="354.75" customHeight="1">
      <c r="A96" s="762" t="n"/>
      <c r="B96" s="671" t="n">
        <v>45090</v>
      </c>
      <c r="C96" s="672" t="inlineStr">
        <is>
          <t>Se eliminan las siguientes Debilidades:
D1. Espacios físicos insuficientes para el desarrollo de las actividades rutinarias del proceso.
D2. Desconocimiento de la información por falta de socialización de los procesos responsables en cuanto al cambio o actualizaciones de la normatividad interna y externa, códigos presupuestales de la universidad para la planificación del presupuesto y compra (objeto del gasto a adquirir por el área solicitante).
D3. No se cuenta con herramientas digitales en línea para realizar seguimiento a los trámites radicados por las Partes Interesadas.
D4. No se cuenta con la práctica de uso de las firmas digitales que ayuden a gestionar de forma ágil los tramites. 
D5. No se cuenta con el personal suficiente para la ejecución normal de las actividades de la oficina de contabilidad.
D9. Información radicada virtualmente sin los parámetros establecidos legales y de calidad (documentos originales sin firmas; pagos de seguridad social falsificados, soportes incompletos), lo cual genera reprocesos en el momento de la revisión de la cuenta para pago. 
Se eliminan las siguientes Amenazas:
A2. Falta trámite oportuno para el ingreso de los recursos de los diferentes entes externos (convenios o contratos) que aseguren la transferencia de recurso para los Fondos de Extensión y proyectos especiales, Fondo Académico y Centro Académico Deportivo CAD a la Universidad de Cundinamarca.
A8.  Afectación en la prestación del servicio por actividades de asonadas tales como: paros, bloqueos.
Se unifican las siguientes Amenazas:
A4. Presencia de virus, pandemias, desastres naturales, declaración de estado de emergencia nacionales e internacionales con A8.  Afectación en la prestación del servicio por actividades de asonadas tales como: paros, bloqueos.
Se eliminan las siguientes Fortalezas:
F2. El proceso cuenta con personal idóneo y dispuesto a brindar soluciones oportunas, con alto grado de compromiso para el cumplimiento de los objetivos del proceso, dando cumplimiento a lo establecido en la normativa legal.
F3. Conocimiento de la normatividad aplicable al proceso.
F4. Están plenamente establecidos las canales de comunicación internos y externos.
F5. Se cuenta con una planeación adecuada lo cual permite identificar y comunicar los cambios del proceso a todas las oficinas, mediante los planes de trabajo.
F7. Se implementa la recepción de trámites por correo electrónico institucional.
F8.Los funcionarios tienen alto grado de adaptación al cambio frente a las contingencias.
F9. Equipo de trabajo multidisciplinario, comprometido con alta capacidad de interacción y trabajo en equipo. 
F10. Digitalización del procedimiento AFIP21 devolución de matrícula en el aplicativo Gestasoft facilitando el proceso a los estudiantes, no requieren aportar recibo de pago de matrícula y pueden hacer seguimiento de su trámite desde el usuario académico.
F11. Digitalización de procedimientos y trámites en la herramienta Integradoc. 
F12. El proceso hace uso de la oferta de pasantes que tiene la universidad.
F13. En proceso de reingeniería con las áreas de financiera
Se modifica la redacción de la siguiente Fortaleza:
F1. Sistematización de procedimientos a través de las Plataformas y Herramientas digitales (Gestasoft, office 365 e Integradoc).
Se agregan las siguientes fortalezas: 
F14. Se planifican las actividades relacionadas con entregas de informes financieros, cierres y aperturas de vigencias, rendición de informes a entes de control, gestión en la reingeniería  y demás proyectadas en el cronograma del proceso.
F15. Implementación de un solo canal de recepción de solicitudes de CDP´S para el incio de tramites; en ejecución radicación de RP´S y pago de cuentas. 
Se elimina la siguiente Oportunidad:
O2. Posibilidad de actualización tecnológica.(plataformas Bancarias)
Se elimina el riesgo 2:
Posibilidad de pago de intereses y  cláusula penal por incumplimiento en relación a ordenes contractuales e información financiera derivadas de la no aplicación de la normatividad vigente por no identificación oportuna.</t>
        </is>
      </c>
      <c r="D96" s="673" t="inlineStr">
        <is>
          <t>Catherine Ninoska Guevara</t>
        </is>
      </c>
      <c r="E96" s="673" t="inlineStr">
        <is>
          <t>Directora Financiera</t>
        </is>
      </c>
      <c r="F96" s="762" t="n"/>
    </row>
    <row r="97" ht="409.5" customHeight="1">
      <c r="A97" s="762" t="n"/>
      <c r="B97" s="833" t="n"/>
      <c r="C97" s="833" t="n"/>
      <c r="D97" s="833" t="n"/>
      <c r="E97" s="833" t="n"/>
      <c r="F97" s="762" t="n"/>
    </row>
    <row r="98" ht="26.25" customHeight="1">
      <c r="A98" s="762" t="n"/>
      <c r="B98" s="671" t="n">
        <v>45429</v>
      </c>
      <c r="C98" s="672" t="inlineStr">
        <is>
          <t>Se realiza seguimiento por parte de la tercera linea de defensa a los riesgos asociados a la matriz del proceso</t>
        </is>
      </c>
      <c r="D98" s="673" t="inlineStr">
        <is>
          <t>Carolina Gómez Fontecha</t>
        </is>
      </c>
      <c r="E98" s="673" t="inlineStr">
        <is>
          <t xml:space="preserve">Dirección de Control Interno. </t>
        </is>
      </c>
      <c r="F98" s="762" t="n"/>
    </row>
    <row r="99" ht="233.25" customHeight="1">
      <c r="A99" s="762" t="n"/>
      <c r="B99" s="674" t="n">
        <v>45483</v>
      </c>
      <c r="C99" s="725" t="inlineStr">
        <is>
          <t>AMENAZAS:
Se elimina la amenaza A2. Falta trámite oportuno para el ingreso de los recursos de los diferentes entes externos (convenios o contratos) que aseguren la transferencia de recurso para los Fondos de Extensión y proyectos especiales, Fondo Académico y Centro Académico Deportivo CAD a la Universidad de Cundinamarca.
Se elimina la debilidad A6. Algunas partes interesadas no cuentan con mecanismos digitales para que la Universidad le realice los pagos.
Se elimina la debilidad A7. Ley de garantías elección presidencial a realizarse en la vigencia 2022
DEBILIDADES:
Se identifica e incluye la debilidad D14.No se cuenta con una herramienta o software contable que permita articular toda la información presupuestal, contable y tesoral, además de los procesos de contratación y demás información susceptible a nivel financiero para la organización.
Se identifica e incluye la debilidad D16. Información radicada virtualmente sin los parámetros establecidos legales y de calidad (documentos originales sin firmas; pagos de seguridad social alterados, soportes incompletos), lo cual genera reprocesos en el momento de la revisión de la cuenta para pago. 
Se ajusta la redacción de la debilidad D7.   Realizar duplicidad de radicación o perdida de la información en la cadena de pagos (monitorias, liquidaciones, nomina, salidas académicas, viáticos, entre otros) o demora en los pagos por falta de controles oportunos que permitan identificar la trazabilidad de radicación por correo electrónico e Integradoc. 
Se ajusta la redacción de la debilidad D15. No se cuenta con un asesor externo para verificación de procesos tributarios, fiscales y contables, que sea de respaldo en las actividades de la oficina de Contabilidad.
Se ajusta la redacción de la debilidad D6. Incumplimiento de los supervisores en las directrices establecidas en el manual de contratación, lo cual afecta los resultados del proceso financiero, debido a los reprocesos que se deben realizar.
Se ajusta la redacción de la debilidad D7.   Realizar duplicidad de radicación o perdida de la información en la cadena de pagos (monitorias, liquidaciones, nomina, salidas académicas, viáticos, entre otros) o demora en los pagos por falta de controles oportunos que permitan identificar la trazabilidad de radicación por correo electrónico e Integradoc.
RIESGOS:
Se articula e identifica el nuevo riesgo R10. Posibilidad de pago de intereses y  cláusula penal por incumplimiento en relación a ordenes contractuales e información financiera derivadas de la no aplicación de la normatividad vigente por no identificación oportuna.</t>
        </is>
      </c>
      <c r="D99" s="673" t="inlineStr">
        <is>
          <t>Catherine Ninoska Guevara</t>
        </is>
      </c>
      <c r="E99" s="673" t="inlineStr">
        <is>
          <t>Directora Financiera</t>
        </is>
      </c>
      <c r="F99" s="762" t="n"/>
    </row>
    <row r="100" ht="240" customHeight="1">
      <c r="A100" s="762" t="n"/>
      <c r="B100" s="833" t="n"/>
      <c r="C100" s="833" t="n"/>
      <c r="D100" s="833" t="n"/>
      <c r="E100" s="833" t="n"/>
      <c r="F100" s="762" t="n"/>
    </row>
    <row r="101" ht="26.25" customHeight="1">
      <c r="A101" s="762" t="n"/>
      <c r="B101" s="671" t="n">
        <v>45742</v>
      </c>
      <c r="C101" s="672" t="inlineStr">
        <is>
          <t>Se realiza seguimiento por parte de la tercera linea de defensa a los riesgos asociados a la matriz del proceso</t>
        </is>
      </c>
      <c r="D101" s="673" t="inlineStr">
        <is>
          <t>Carolina Gómez Fontecha</t>
        </is>
      </c>
      <c r="E101" s="673" t="inlineStr">
        <is>
          <t xml:space="preserve">Dirección de Control Interno. </t>
        </is>
      </c>
      <c r="F101" s="762" t="n"/>
    </row>
    <row r="102" ht="357" customHeight="1">
      <c r="A102" s="762" t="n"/>
      <c r="B102" s="674" t="n">
        <v>45867</v>
      </c>
      <c r="C102" s="725" t="inlineStr">
        <is>
          <t xml:space="preserve">DOFA
Debilidades:
Se elimina a debilidad 15 (D15) de la identificación DOFA.
Se cambia la redacción de la debilidad 7 (D7)
Se cambia la redacción de la debilidad 8 (D8)
Se elimina la debilidad 16 (D16) se articula con las amenazas del proceso (A11)
Se elimina la debilidad 11 (D11) de la identificación DOFA.
Amenazas:
Se cambia la redacción de la amenaza 8 (A8)
Se identifica y crea la nueva amenaza (A12) dentro de a identificación del contexto DOFA
FORTALEZAS:
Se cambia la redacción de la fortaleza 3 (F3)
Se elimina la fortaleza 4 (F4)
Se elimina la fortaleza 10 (F10)
Se cambia la redacción de la fortaleza 11 (F11)
Se cambia la redacción de la fortaleza 13 (F13)
OPORTUNIDADES:
Se cambia la redacción de la Oportunidad 2 (O2)
RIESGOS:
Se adiciona nuevo control  al riesgo 2, se adiciona y articula la debilidad 8, se adiciona y articula la debilidad 7
Se cambia la redacción del riesgo 10
Se elimina el riesgo 6, debido a la digitalización de las instancias de pagos, así como los controles asociados a la actualización documental. 
Se cambia la redacción del control asociado y las evidencias para el riesgo 7
Se incluyen dos controles nuevos al riesgo 9, asociados con la debilidad 13
Se incluye la articulación de los riesgos de índole contable, con el riesgo integral identificado,  creado como riesgo nuevo riesgo ID11 en la matriz, se asocian 3 controles a este riesgo. </t>
        </is>
      </c>
      <c r="D102" s="673" t="inlineStr">
        <is>
          <t>Catherine Ninoska Guevara</t>
        </is>
      </c>
      <c r="E102" s="673" t="inlineStr">
        <is>
          <t>Directora Financiera</t>
        </is>
      </c>
      <c r="F102" s="762" t="n"/>
    </row>
    <row r="103">
      <c r="A103" s="762" t="n"/>
      <c r="B103" s="682" t="n"/>
      <c r="C103" s="683" t="n"/>
      <c r="D103" s="833" t="n"/>
      <c r="E103" s="833" t="n"/>
      <c r="F103" s="762" t="n"/>
    </row>
    <row r="104">
      <c r="A104" s="762" t="n"/>
      <c r="B104" s="682" t="n"/>
      <c r="C104" s="683" t="n"/>
      <c r="D104" s="682" t="n"/>
      <c r="E104" s="682" t="n"/>
      <c r="F104" s="762" t="n"/>
    </row>
    <row r="105">
      <c r="A105" s="762" t="n"/>
      <c r="B105" s="682" t="n"/>
      <c r="C105" s="683" t="n"/>
      <c r="D105" s="682" t="n"/>
      <c r="E105" s="682" t="n"/>
      <c r="F105" s="762" t="n"/>
    </row>
    <row r="106">
      <c r="A106" s="762" t="n"/>
      <c r="B106" s="762" t="n"/>
      <c r="C106" s="762" t="n"/>
      <c r="D106" s="762" t="n"/>
      <c r="E106" s="762" t="n"/>
      <c r="F106" s="762" t="n"/>
    </row>
    <row r="107" ht="78.75" customHeight="1">
      <c r="A107" s="762" t="n"/>
      <c r="B107" s="669" t="inlineStr">
        <is>
          <t>Diagonal 18 No. 20-29 Fusagasugá – Cundinamarca
Teléfono (601) 8281483 Línea Gratuita 018000180414
www.ucundinamarca.edu.co   E-mail: info@ucundinamarca.edu.co
NIT: 890.680.062-2</t>
        </is>
      </c>
      <c r="F107" s="762" t="n"/>
    </row>
    <row r="108">
      <c r="A108" s="762" t="n"/>
      <c r="B108" s="762" t="n"/>
      <c r="C108" s="762" t="n"/>
      <c r="D108" s="762" t="n"/>
      <c r="E108" s="762" t="n"/>
      <c r="F108" s="762" t="n"/>
    </row>
    <row r="109" ht="42.75" customHeight="1">
      <c r="A109" s="762" t="n"/>
      <c r="B109" s="670" t="inlineStr">
        <is>
          <t>Documento controlado por el Sistema de Gestión de la Calidad 
Asegúrese que corresponde a la última versión consultando el Portal Institucional</t>
        </is>
      </c>
      <c r="F109" s="762" t="n"/>
    </row>
  </sheetData>
  <sheetProtection selectLockedCells="0" selectUnlockedCells="0" algorithmName="SHA-512" sheet="1" objects="0" insertRows="0" insertHyperlinks="0" autoFilter="0" scenarios="0" formatColumns="0" deleteColumns="0" insertColumns="0" pivotTables="0" deleteRows="0" formatCells="0" saltValue="Xkmbe61ZM1k+VEaBcuSLnA==" formatRows="0" sort="0" spinCount="100000" hashValue="k23TZVHrhBaDCr1vtidDt7T+l7fVLT5j59dkqdnlgs05l4a7GJTzBYeIPnkkHR21q0qI31OThbSzIGBOfOKDuQ=="/>
  <mergeCells count="28">
    <mergeCell ref="B9:B42"/>
    <mergeCell ref="C44:C85"/>
    <mergeCell ref="D9:D42"/>
    <mergeCell ref="B93:B94"/>
    <mergeCell ref="E44:E85"/>
    <mergeCell ref="B96:B97"/>
    <mergeCell ref="D99:D100"/>
    <mergeCell ref="D96:D97"/>
    <mergeCell ref="B2:B5"/>
    <mergeCell ref="B44:B85"/>
    <mergeCell ref="E87:E88"/>
    <mergeCell ref="E99:E100"/>
    <mergeCell ref="C99:C100"/>
    <mergeCell ref="B109:E109"/>
    <mergeCell ref="D87:D88"/>
    <mergeCell ref="C2:D2"/>
    <mergeCell ref="D102:D103"/>
    <mergeCell ref="B99:B100"/>
    <mergeCell ref="D93:D94"/>
    <mergeCell ref="C96:C97"/>
    <mergeCell ref="B107:E107"/>
    <mergeCell ref="E9:E42"/>
    <mergeCell ref="D44:D85"/>
    <mergeCell ref="C4:D5"/>
    <mergeCell ref="E102:E103"/>
    <mergeCell ref="E93:E94"/>
    <mergeCell ref="C3:D3"/>
    <mergeCell ref="E96:E97"/>
  </mergeCells>
  <pageMargins left="0.7" right="0.7" top="0.75" bottom="0.75" header="0.3" footer="0.3"/>
  <pageSetup orientation="portrait" scale="15"/>
  <colBreaks count="1" manualBreakCount="1">
    <brk id="6" min="0" max="1048575" man="1"/>
  </colBreaks>
  <drawing xmlns:r="http://schemas.openxmlformats.org/officeDocument/2006/relationships" r:id="rId1"/>
</worksheet>
</file>

<file path=xl/worksheets/sheet18.xml><?xml version="1.0" encoding="utf-8"?>
<worksheet xmlns="http://schemas.openxmlformats.org/spreadsheetml/2006/main">
  <sheetPr codeName="Hoja17">
    <outlinePr summaryBelow="1" summaryRight="1"/>
    <pageSetUpPr/>
  </sheetPr>
  <dimension ref="B2:C15"/>
  <sheetViews>
    <sheetView workbookViewId="0">
      <selection activeCell="A1" sqref="A1"/>
    </sheetView>
    <sheetView workbookViewId="1">
      <selection activeCell="A1" sqref="A1"/>
    </sheetView>
  </sheetViews>
  <sheetFormatPr baseColWidth="10" defaultColWidth="11.42578125" defaultRowHeight="16.5"/>
  <cols>
    <col width="6.28515625" customWidth="1" style="66" min="1" max="1"/>
    <col width="11.42578125" customWidth="1" style="66" min="2" max="2"/>
    <col width="20" customWidth="1" style="66" min="3" max="3"/>
    <col width="11.42578125" customWidth="1" style="66" min="4" max="16384"/>
  </cols>
  <sheetData>
    <row r="2">
      <c r="C2" s="66" t="inlineStr">
        <is>
          <t>PREGUNTAS</t>
        </is>
      </c>
    </row>
    <row r="3" ht="28.5" customHeight="1">
      <c r="B3" s="677" t="inlineStr">
        <is>
          <t>INTERNO</t>
        </is>
      </c>
      <c r="C3" s="67" t="inlineStr">
        <is>
          <t xml:space="preserve">TALENTO HUMANO </t>
        </is>
      </c>
    </row>
    <row r="4" ht="57" customHeight="1">
      <c r="B4" s="808" t="n"/>
      <c r="C4" s="67" t="inlineStr">
        <is>
          <t xml:space="preserve"> EQUIPO, TECNOLOGÍA E INFRAESTRUCTURA</t>
        </is>
      </c>
    </row>
    <row r="5">
      <c r="B5" s="808" t="n"/>
      <c r="C5" s="68" t="inlineStr">
        <is>
          <t>MÉTODOS</t>
        </is>
      </c>
    </row>
    <row r="6">
      <c r="B6" s="808" t="n"/>
      <c r="C6" s="68" t="inlineStr">
        <is>
          <t xml:space="preserve">MEDICIÓN </t>
        </is>
      </c>
    </row>
    <row r="7">
      <c r="B7" s="808" t="n"/>
      <c r="C7" s="68" t="inlineStr">
        <is>
          <t>MONEDA</t>
        </is>
      </c>
    </row>
    <row r="8">
      <c r="B8" s="808" t="n"/>
      <c r="C8" s="68" t="inlineStr">
        <is>
          <t>MEDIO AMBIENTE</t>
        </is>
      </c>
    </row>
    <row r="9">
      <c r="B9" s="808" t="n"/>
      <c r="C9" s="68" t="inlineStr">
        <is>
          <t xml:space="preserve">MANAGEMENT </t>
        </is>
      </c>
    </row>
    <row r="10">
      <c r="B10" s="677" t="inlineStr">
        <is>
          <t>EXTERNO</t>
        </is>
      </c>
      <c r="C10" s="68" t="inlineStr">
        <is>
          <t>LEGAL</t>
        </is>
      </c>
    </row>
    <row r="11">
      <c r="B11" s="808" t="n"/>
      <c r="C11" s="68" t="inlineStr">
        <is>
          <t>SOCIAL</t>
        </is>
      </c>
    </row>
    <row r="12">
      <c r="B12" s="808" t="n"/>
      <c r="C12" s="68" t="inlineStr">
        <is>
          <t>AMBIENTAL</t>
        </is>
      </c>
    </row>
    <row r="13">
      <c r="B13" s="808" t="n"/>
      <c r="C13" s="68" t="inlineStr">
        <is>
          <t>ECONÓMICO</t>
        </is>
      </c>
    </row>
    <row r="14">
      <c r="B14" s="808" t="n"/>
      <c r="C14" s="68" t="inlineStr">
        <is>
          <t>TECNOLÓGICO</t>
        </is>
      </c>
    </row>
    <row r="15">
      <c r="B15" s="808" t="n"/>
      <c r="C15" s="67"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B1:Q33"/>
  <sheetViews>
    <sheetView showGridLines="0" showRowColHeaders="0" tabSelected="1" zoomScaleNormal="100" zoomScaleSheetLayoutView="100" workbookViewId="0">
      <selection activeCell="A1" sqref="A1"/>
    </sheetView>
    <sheetView workbookViewId="1">
      <selection activeCell="A1" sqref="A1"/>
    </sheetView>
  </sheetViews>
  <sheetFormatPr baseColWidth="10" defaultColWidth="11.42578125" defaultRowHeight="15"/>
  <cols>
    <col width="2.42578125" customWidth="1" min="1" max="1"/>
    <col width="5.42578125" customWidth="1" min="18" max="18"/>
  </cols>
  <sheetData>
    <row r="1" ht="23.25" customHeight="1">
      <c r="B1" s="402" t="n"/>
      <c r="C1" s="804" t="n"/>
      <c r="D1" s="764" t="inlineStr">
        <is>
          <t>MACROPROCESO ESTRATÉGICO</t>
        </is>
      </c>
      <c r="E1" s="805" t="n"/>
      <c r="F1" s="805" t="n"/>
      <c r="G1" s="805" t="n"/>
      <c r="H1" s="805" t="n"/>
      <c r="I1" s="805" t="n"/>
      <c r="J1" s="805" t="n"/>
      <c r="K1" s="805" t="n"/>
      <c r="L1" s="805" t="n"/>
      <c r="M1" s="805" t="n"/>
      <c r="N1" s="805" t="n"/>
      <c r="O1" s="806" t="n"/>
      <c r="P1" s="764" t="inlineStr">
        <is>
          <t>CÓDIGO: ESGr028</t>
        </is>
      </c>
      <c r="Q1" s="806" t="n"/>
    </row>
    <row r="2" ht="21.75" customHeight="1">
      <c r="B2" s="807" t="n"/>
      <c r="C2" s="808" t="n"/>
      <c r="D2" s="764" t="inlineStr">
        <is>
          <t>PROCESO GESTIÓN SISTEMAS INTEGRADOS - CALIDAD</t>
        </is>
      </c>
      <c r="E2" s="805" t="n"/>
      <c r="F2" s="805" t="n"/>
      <c r="G2" s="805" t="n"/>
      <c r="H2" s="805" t="n"/>
      <c r="I2" s="805" t="n"/>
      <c r="J2" s="805" t="n"/>
      <c r="K2" s="805" t="n"/>
      <c r="L2" s="805" t="n"/>
      <c r="M2" s="805" t="n"/>
      <c r="N2" s="805" t="n"/>
      <c r="O2" s="806" t="n"/>
      <c r="P2" s="764" t="inlineStr">
        <is>
          <t>VERSIÓN: 18</t>
        </is>
      </c>
      <c r="Q2" s="806" t="n"/>
    </row>
    <row r="3" ht="15" customHeight="1">
      <c r="B3" s="807" t="n"/>
      <c r="C3" s="808" t="n"/>
      <c r="D3" s="764" t="inlineStr">
        <is>
          <t>GESTIÓN DEL RIESGO Y LAS OPORTUNIDADES</t>
        </is>
      </c>
      <c r="E3" s="809" t="n"/>
      <c r="F3" s="809" t="n"/>
      <c r="G3" s="809" t="n"/>
      <c r="H3" s="809" t="n"/>
      <c r="I3" s="809" t="n"/>
      <c r="J3" s="809" t="n"/>
      <c r="K3" s="809" t="n"/>
      <c r="L3" s="809" t="n"/>
      <c r="M3" s="809" t="n"/>
      <c r="N3" s="809" t="n"/>
      <c r="O3" s="804" t="n"/>
      <c r="P3" s="764" t="inlineStr">
        <is>
          <t>VIGENCIA: 2025-04-11</t>
        </is>
      </c>
      <c r="Q3" s="806" t="n"/>
    </row>
    <row r="4" ht="12.75" customHeight="1">
      <c r="B4" s="810" t="n"/>
      <c r="C4" s="811" t="n"/>
      <c r="D4" s="810" t="n"/>
      <c r="E4" s="812" t="n"/>
      <c r="F4" s="812" t="n"/>
      <c r="G4" s="812" t="n"/>
      <c r="H4" s="812" t="n"/>
      <c r="I4" s="812" t="n"/>
      <c r="J4" s="812" t="n"/>
      <c r="K4" s="812" t="n"/>
      <c r="L4" s="812" t="n"/>
      <c r="M4" s="812" t="n"/>
      <c r="N4" s="812" t="n"/>
      <c r="O4" s="811" t="n"/>
      <c r="P4" s="764" t="inlineStr">
        <is>
          <t>PÁGINA: 1 de 11</t>
        </is>
      </c>
      <c r="Q4" s="806" t="n"/>
    </row>
    <row r="6" ht="15.75" customHeight="1" thickBot="1">
      <c r="B6" s="115" t="n"/>
      <c r="C6" s="115" t="n"/>
      <c r="D6" s="115" t="n"/>
      <c r="E6" s="115" t="n"/>
      <c r="F6" s="115" t="n"/>
      <c r="G6" s="115" t="n"/>
      <c r="H6" s="115" t="n"/>
      <c r="I6" s="115" t="n"/>
      <c r="J6" s="115" t="n"/>
      <c r="K6" s="115" t="n"/>
      <c r="L6" s="115" t="n"/>
      <c r="M6" s="115" t="n"/>
      <c r="N6" s="115" t="n"/>
      <c r="O6" s="115" t="n"/>
      <c r="P6" s="115" t="n"/>
      <c r="Q6" s="115" t="n"/>
    </row>
    <row r="7">
      <c r="B7" s="115" t="n"/>
      <c r="C7" s="813" t="inlineStr">
        <is>
          <t>MENÚ DE NAVEGACIÓN</t>
        </is>
      </c>
      <c r="D7" s="814" t="n"/>
      <c r="E7" s="814" t="n"/>
      <c r="F7" s="814" t="n"/>
      <c r="G7" s="814" t="n"/>
      <c r="H7" s="814" t="n"/>
      <c r="I7" s="814" t="n"/>
      <c r="J7" s="814" t="n"/>
      <c r="K7" s="814" t="n"/>
      <c r="L7" s="814" t="n"/>
      <c r="M7" s="814" t="n"/>
      <c r="N7" s="814" t="n"/>
      <c r="O7" s="814" t="n"/>
      <c r="P7" s="815" t="n"/>
      <c r="Q7" s="115" t="n"/>
    </row>
    <row r="8">
      <c r="B8" s="115" t="n"/>
      <c r="C8" s="816" t="n"/>
      <c r="P8" s="817" t="n"/>
      <c r="Q8" s="115" t="n"/>
    </row>
    <row r="9">
      <c r="B9" s="115" t="n"/>
      <c r="C9" s="818" t="inlineStr">
        <is>
          <t>GESTIÓN DEL RIESGO EN LA UNIVERSIDAD DE CUNDINAMARCA</t>
        </is>
      </c>
      <c r="P9" s="817" t="n"/>
      <c r="Q9" s="115" t="n"/>
    </row>
    <row r="10" ht="15.75" customHeight="1" thickBot="1">
      <c r="B10" s="115" t="n"/>
      <c r="C10" s="819" t="n"/>
      <c r="D10" s="820" t="n"/>
      <c r="E10" s="820" t="n"/>
      <c r="F10" s="820" t="n"/>
      <c r="G10" s="820" t="n"/>
      <c r="H10" s="820" t="n"/>
      <c r="I10" s="820" t="n"/>
      <c r="J10" s="820" t="n"/>
      <c r="K10" s="820" t="n"/>
      <c r="L10" s="820" t="n"/>
      <c r="M10" s="820" t="n"/>
      <c r="N10" s="820" t="n"/>
      <c r="O10" s="820" t="n"/>
      <c r="P10" s="821" t="n"/>
      <c r="Q10" s="115" t="n"/>
    </row>
    <row r="11">
      <c r="B11" s="115" t="n"/>
      <c r="C11" s="115" t="n"/>
      <c r="D11" s="115" t="n"/>
      <c r="E11" s="115" t="n"/>
      <c r="F11" s="115" t="n"/>
      <c r="G11" s="115" t="n"/>
      <c r="H11" s="115" t="n"/>
      <c r="I11" s="115" t="n"/>
      <c r="J11" s="115" t="n"/>
      <c r="K11" s="115" t="n"/>
      <c r="L11" s="115" t="n"/>
      <c r="M11" s="115" t="n"/>
      <c r="N11" s="115" t="n"/>
      <c r="O11" s="115" t="n"/>
      <c r="P11" s="115" t="n"/>
      <c r="Q11" s="115" t="n"/>
    </row>
    <row r="12" ht="15.75" customHeight="1" thickBot="1">
      <c r="B12" s="115" t="n"/>
      <c r="C12" s="115" t="n"/>
      <c r="D12" s="115" t="n"/>
      <c r="E12" s="115" t="n"/>
      <c r="F12" s="115" t="n"/>
      <c r="G12" s="115" t="n"/>
      <c r="H12" s="115" t="n"/>
      <c r="I12" s="115" t="n"/>
      <c r="J12" s="115" t="n"/>
      <c r="K12" s="115" t="n"/>
      <c r="L12" s="115" t="n"/>
      <c r="M12" s="115" t="n"/>
      <c r="N12" s="115" t="n"/>
      <c r="O12" s="115" t="n"/>
      <c r="P12" s="115" t="n"/>
      <c r="Q12" s="115" t="n"/>
    </row>
    <row r="13">
      <c r="B13" s="115" t="n"/>
      <c r="C13" s="115" t="n"/>
      <c r="D13" s="115" t="n"/>
      <c r="E13" s="822" t="inlineStr">
        <is>
          <t>ESTRATÉGICOS</t>
        </is>
      </c>
      <c r="F13" s="814" t="n"/>
      <c r="G13" s="815" t="n"/>
      <c r="H13" s="115" t="n"/>
      <c r="I13" s="115" t="n"/>
      <c r="J13" s="115" t="n"/>
      <c r="K13" s="115" t="n"/>
      <c r="L13" s="822" t="inlineStr">
        <is>
          <t>CORRUPCIÓN</t>
        </is>
      </c>
      <c r="M13" s="814" t="n"/>
      <c r="N13" s="815" t="n"/>
      <c r="O13" s="115" t="n"/>
      <c r="P13" s="115" t="n"/>
      <c r="Q13" s="115" t="n"/>
    </row>
    <row r="14">
      <c r="B14" s="115" t="n"/>
      <c r="C14" s="115" t="n"/>
      <c r="D14" s="115" t="n"/>
      <c r="E14" s="816" t="n"/>
      <c r="G14" s="817" t="n"/>
      <c r="H14" s="115" t="n"/>
      <c r="I14" s="115" t="n"/>
      <c r="J14" s="115" t="n"/>
      <c r="K14" s="115" t="n"/>
      <c r="L14" s="816" t="n"/>
      <c r="N14" s="817" t="n"/>
      <c r="O14" s="115" t="n"/>
      <c r="P14" s="115" t="n"/>
      <c r="Q14" s="115" t="n"/>
    </row>
    <row r="15">
      <c r="B15" s="115" t="n"/>
      <c r="C15" s="115" t="n"/>
      <c r="D15" s="115" t="n"/>
      <c r="E15" s="816" t="n"/>
      <c r="G15" s="817" t="n"/>
      <c r="H15" s="115" t="n"/>
      <c r="I15" s="115" t="n"/>
      <c r="J15" s="115" t="n"/>
      <c r="K15" s="115" t="n"/>
      <c r="L15" s="816" t="n"/>
      <c r="N15" s="817" t="n"/>
      <c r="O15" s="115" t="n"/>
      <c r="P15" s="115" t="n"/>
      <c r="Q15" s="115" t="n"/>
    </row>
    <row r="16">
      <c r="B16" s="115" t="n"/>
      <c r="C16" s="115" t="n"/>
      <c r="D16" s="115" t="n"/>
      <c r="E16" s="816" t="n"/>
      <c r="G16" s="817" t="n"/>
      <c r="H16" s="115" t="n"/>
      <c r="I16" s="115" t="n"/>
      <c r="J16" s="115" t="n"/>
      <c r="K16" s="115" t="n"/>
      <c r="L16" s="816" t="n"/>
      <c r="N16" s="817" t="n"/>
      <c r="O16" s="115" t="n"/>
      <c r="P16" s="115" t="n"/>
      <c r="Q16" s="115" t="n"/>
    </row>
    <row r="17">
      <c r="B17" s="115" t="n"/>
      <c r="C17" s="115" t="n"/>
      <c r="D17" s="115" t="n"/>
      <c r="E17" s="816" t="n"/>
      <c r="G17" s="817" t="n"/>
      <c r="H17" s="115" t="n"/>
      <c r="I17" s="115" t="n"/>
      <c r="J17" s="115" t="n"/>
      <c r="K17" s="115" t="n"/>
      <c r="L17" s="816" t="n"/>
      <c r="N17" s="817" t="n"/>
      <c r="O17" s="115" t="n"/>
      <c r="P17" s="115" t="n"/>
      <c r="Q17" s="115" t="n"/>
    </row>
    <row r="18" ht="15.75" customHeight="1" thickBot="1">
      <c r="B18" s="115" t="n"/>
      <c r="C18" s="115" t="n"/>
      <c r="D18" s="115" t="n"/>
      <c r="E18" s="819" t="n"/>
      <c r="F18" s="820" t="n"/>
      <c r="G18" s="821" t="n"/>
      <c r="H18" s="115" t="n"/>
      <c r="I18" s="115" t="n"/>
      <c r="J18" s="115" t="n"/>
      <c r="K18" s="115" t="n"/>
      <c r="L18" s="819" t="n"/>
      <c r="M18" s="820" t="n"/>
      <c r="N18" s="821" t="n"/>
      <c r="O18" s="115" t="n"/>
      <c r="P18" s="115" t="n"/>
      <c r="Q18" s="115" t="n"/>
    </row>
    <row r="19">
      <c r="B19" s="115" t="n"/>
      <c r="C19" s="115" t="n"/>
      <c r="D19" s="115" t="n"/>
      <c r="E19" s="115" t="n"/>
      <c r="F19" s="115" t="n"/>
      <c r="G19" s="115" t="n"/>
      <c r="H19" s="115" t="n"/>
      <c r="I19" s="115" t="n"/>
      <c r="J19" s="115" t="n"/>
      <c r="K19" s="115" t="n"/>
      <c r="L19" s="117" t="n"/>
      <c r="M19" s="115" t="n"/>
      <c r="N19" s="115" t="n"/>
      <c r="O19" s="115" t="n"/>
      <c r="P19" s="115" t="n"/>
      <c r="Q19" s="115" t="n"/>
    </row>
    <row r="20">
      <c r="B20" s="115" t="n"/>
      <c r="C20" s="115" t="n"/>
      <c r="D20" s="115" t="n"/>
      <c r="E20" s="115" t="n"/>
      <c r="F20" s="115" t="n"/>
      <c r="G20" s="115" t="n"/>
      <c r="H20" s="115" t="n"/>
      <c r="I20" s="115" t="n"/>
      <c r="J20" s="115" t="n"/>
      <c r="K20" s="115" t="n"/>
      <c r="L20" s="115" t="n"/>
      <c r="M20" s="115" t="n"/>
      <c r="N20" s="115" t="n"/>
      <c r="O20" s="115" t="n"/>
      <c r="P20" s="115" t="n"/>
      <c r="Q20" s="115" t="n"/>
    </row>
    <row r="21" ht="15.75" customHeight="1" thickBot="1">
      <c r="B21" s="115" t="n"/>
      <c r="C21" s="115" t="n"/>
      <c r="D21" s="115" t="n"/>
      <c r="E21" s="115" t="n"/>
      <c r="F21" s="115" t="n"/>
      <c r="G21" s="115" t="n"/>
      <c r="H21" s="115" t="n"/>
      <c r="I21" s="115" t="n"/>
      <c r="J21" s="115" t="n"/>
      <c r="K21" s="115" t="n"/>
      <c r="L21" s="115" t="n"/>
      <c r="M21" s="115" t="n"/>
      <c r="N21" s="115" t="n"/>
      <c r="O21" s="115" t="n"/>
      <c r="P21" s="115" t="n"/>
      <c r="Q21" s="115" t="n"/>
    </row>
    <row r="22">
      <c r="B22" s="115" t="n"/>
      <c r="C22" s="115" t="n"/>
      <c r="D22" s="115" t="n"/>
      <c r="E22" s="822" t="inlineStr">
        <is>
          <t>SEGURIDAD DE LA INFORMACIÓN</t>
        </is>
      </c>
      <c r="F22" s="814" t="n"/>
      <c r="G22" s="815" t="n"/>
      <c r="H22" s="115" t="n"/>
      <c r="I22" s="115" t="n"/>
      <c r="J22" s="115" t="n"/>
      <c r="K22" s="115" t="n"/>
      <c r="L22" s="822" t="inlineStr">
        <is>
          <t>SISTEMAS DE GESTIÓN</t>
        </is>
      </c>
      <c r="M22" s="814" t="n"/>
      <c r="N22" s="815" t="n"/>
      <c r="O22" s="115" t="n"/>
      <c r="P22" s="115" t="n"/>
      <c r="Q22" s="115" t="n"/>
    </row>
    <row r="23">
      <c r="B23" s="115" t="n"/>
      <c r="C23" s="115" t="n"/>
      <c r="D23" s="115" t="n"/>
      <c r="E23" s="816" t="n"/>
      <c r="G23" s="817" t="n"/>
      <c r="H23" s="115" t="n"/>
      <c r="I23" s="115" t="n"/>
      <c r="J23" s="115" t="n"/>
      <c r="K23" s="115" t="n"/>
      <c r="L23" s="816" t="n"/>
      <c r="N23" s="817" t="n"/>
      <c r="O23" s="115" t="n"/>
      <c r="P23" s="115" t="n"/>
      <c r="Q23" s="115" t="n"/>
    </row>
    <row r="24">
      <c r="B24" s="115" t="n"/>
      <c r="C24" s="115" t="n"/>
      <c r="D24" s="115" t="n"/>
      <c r="E24" s="816" t="n"/>
      <c r="G24" s="817" t="n"/>
      <c r="H24" s="115" t="n"/>
      <c r="I24" s="115" t="n"/>
      <c r="J24" s="115" t="n"/>
      <c r="K24" s="115" t="n"/>
      <c r="L24" s="816" t="n"/>
      <c r="N24" s="817" t="n"/>
      <c r="O24" s="115" t="n"/>
      <c r="P24" s="115" t="n"/>
      <c r="Q24" s="115" t="n"/>
    </row>
    <row r="25" ht="15" customHeight="1">
      <c r="B25" s="115" t="n"/>
      <c r="C25" s="115" t="n"/>
      <c r="D25" s="115" t="n"/>
      <c r="E25" s="816" t="n"/>
      <c r="G25" s="817" t="n"/>
      <c r="H25" s="115" t="n"/>
      <c r="I25" s="115" t="n"/>
      <c r="J25" s="115" t="n"/>
      <c r="K25" s="115" t="n"/>
      <c r="L25" s="816" t="n"/>
      <c r="N25" s="817" t="n"/>
      <c r="O25" s="115" t="n"/>
      <c r="P25" s="401" t="inlineStr">
        <is>
          <t>Control de cambios</t>
        </is>
      </c>
    </row>
    <row r="26">
      <c r="B26" s="115" t="n"/>
      <c r="C26" s="115" t="n"/>
      <c r="D26" s="115" t="n"/>
      <c r="E26" s="816" t="n"/>
      <c r="G26" s="817" t="n"/>
      <c r="H26" s="115" t="n"/>
      <c r="I26" s="115" t="n"/>
      <c r="J26" s="115" t="n"/>
      <c r="K26" s="115" t="n"/>
      <c r="L26" s="816" t="n"/>
      <c r="N26" s="817" t="n"/>
      <c r="O26" s="115" t="n"/>
      <c r="P26" s="115" t="n"/>
      <c r="Q26" s="115" t="n"/>
    </row>
    <row r="27" ht="15.75" customHeight="1" thickBot="1">
      <c r="B27" s="115" t="n"/>
      <c r="C27" s="115" t="n"/>
      <c r="D27" s="115" t="n"/>
      <c r="E27" s="819" t="n"/>
      <c r="F27" s="820" t="n"/>
      <c r="G27" s="821" t="n"/>
      <c r="H27" s="115" t="n"/>
      <c r="I27" s="115" t="n"/>
      <c r="J27" s="115" t="n"/>
      <c r="K27" s="115" t="n"/>
      <c r="L27" s="819" t="n"/>
      <c r="M27" s="820" t="n"/>
      <c r="N27" s="821" t="n"/>
      <c r="O27" s="115" t="n"/>
      <c r="P27" s="115" t="n"/>
      <c r="Q27" s="115" t="n"/>
    </row>
    <row r="28">
      <c r="B28" s="115" t="n"/>
      <c r="C28" s="115" t="n"/>
      <c r="D28" s="115" t="n"/>
      <c r="E28" s="115" t="n"/>
      <c r="F28" s="115" t="n"/>
      <c r="G28" s="115" t="n"/>
      <c r="H28" s="115" t="n"/>
      <c r="I28" s="115" t="n"/>
      <c r="J28" s="115" t="n"/>
      <c r="K28" s="115" t="n"/>
      <c r="L28" s="115" t="n"/>
      <c r="M28" s="115" t="n"/>
      <c r="N28" s="115" t="n"/>
      <c r="O28" s="115" t="n"/>
      <c r="P28" s="115" t="n"/>
      <c r="Q28" s="115" t="n"/>
    </row>
    <row r="29">
      <c r="B29" s="115" t="n"/>
      <c r="C29" s="115" t="n"/>
      <c r="D29" s="115" t="n"/>
      <c r="E29" s="115" t="n"/>
      <c r="F29" s="115" t="n"/>
      <c r="G29" s="115" t="n"/>
      <c r="H29" s="115" t="n"/>
      <c r="I29" s="115" t="n"/>
      <c r="J29" s="115" t="n"/>
      <c r="K29" s="115" t="n"/>
      <c r="L29" s="115" t="n"/>
      <c r="M29" s="115" t="n"/>
      <c r="N29" s="115" t="n"/>
      <c r="O29" s="115" t="n"/>
      <c r="P29" s="115" t="n"/>
      <c r="Q29" s="115" t="n"/>
    </row>
    <row r="31" ht="65.25" customHeight="1">
      <c r="B31" s="375" t="inlineStr">
        <is>
          <t>Diagonal 18 No. 20-29 Fusagasugá – Cundinamarca
Teléfono (601) 8281483 Línea Gratuita 018000180414
www.ucundinamarca.edu.co   E-mail: info@ucundinamarca.edu.co
NIT: 890.680.062-2</t>
        </is>
      </c>
    </row>
    <row r="32">
      <c r="B32" s="762" t="n"/>
      <c r="C32" s="14" t="n"/>
      <c r="D32" s="286" t="n"/>
      <c r="E32" s="762" t="n"/>
    </row>
    <row r="33" ht="39.75" customHeight="1">
      <c r="B33" s="376" t="inlineStr">
        <is>
          <t>Documento controlado por el Sistema de Gestión de la Calidad
Asegúrese que corresponde a la última versión consultando el Portal Institucional</t>
        </is>
      </c>
    </row>
  </sheetData>
  <sheetProtection selectLockedCells="1" selectUnlockedCells="0" algorithmName="SHA-512" sheet="1" objects="1" insertRows="1" insertHyperlinks="1" autoFilter="1" scenarios="1" formatColumns="1" deleteColumns="1" insertColumns="1" pivotTables="1" deleteRows="1" formatCells="1" saltValue="+4t9eLHkXS9MKLgZGvYZng==" formatRows="1" sort="1" spinCount="100000" hashValue="nT61C1FczFLTfNYav+ApZp/38qpDTibd8BGR+x0usBJEvShFsQK3cOEF1CiSkw/s7IMmekSi9e4ZQIM31f/0tw=="/>
  <mergeCells count="17">
    <mergeCell ref="P4:Q4"/>
    <mergeCell ref="P3:Q3"/>
    <mergeCell ref="C9:P10"/>
    <mergeCell ref="E22:G27"/>
    <mergeCell ref="D2:O2"/>
    <mergeCell ref="D1:O1"/>
    <mergeCell ref="D3:O4"/>
    <mergeCell ref="B31:Q31"/>
    <mergeCell ref="L22:N27"/>
    <mergeCell ref="L13:N18"/>
    <mergeCell ref="P2:Q2"/>
    <mergeCell ref="B1:C4"/>
    <mergeCell ref="P1:Q1"/>
    <mergeCell ref="C7:P8"/>
    <mergeCell ref="E13:G18"/>
    <mergeCell ref="P25:Q25"/>
    <mergeCell ref="B33:Q33"/>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scale="47"/>
  <drawing xmlns:r="http://schemas.openxmlformats.org/officeDocument/2006/relationships" r:id="rId1"/>
</worksheet>
</file>

<file path=xl/worksheets/sheet3.xml><?xml version="1.0" encoding="utf-8"?>
<worksheet xmlns="http://schemas.openxmlformats.org/spreadsheetml/2006/main">
  <sheetPr codeName="Hoja12">
    <outlinePr summaryBelow="1" summaryRight="1"/>
    <pageSetUpPr/>
  </sheetPr>
  <dimension ref="B1:Q63"/>
  <sheetViews>
    <sheetView showGridLines="0" zoomScaleNormal="100" workbookViewId="0">
      <selection activeCell="A1" sqref="A1"/>
    </sheetView>
    <sheetView workbookViewId="1">
      <selection activeCell="A1" sqref="A1"/>
    </sheetView>
  </sheetViews>
  <sheetFormatPr baseColWidth="10" defaultColWidth="11.42578125" defaultRowHeight="15"/>
  <cols>
    <col width="2.85546875" customWidth="1" style="288" min="1" max="1"/>
    <col width="3.7109375" customWidth="1" style="288" min="2" max="2"/>
    <col width="52.7109375" customWidth="1" style="288" min="3" max="3"/>
    <col width="43.5703125" customWidth="1" style="288" min="4" max="4"/>
    <col width="17.5703125" customWidth="1" style="288" min="5" max="5"/>
    <col width="10.85546875" bestFit="1" customWidth="1" style="288" min="6" max="6"/>
    <col width="15.5703125" customWidth="1" style="288" min="7" max="7"/>
    <col width="12.140625" customWidth="1" style="288" min="8" max="8"/>
    <col width="14.140625" customWidth="1" style="288" min="9" max="9"/>
    <col width="18.42578125" customWidth="1" style="288" min="10" max="10"/>
    <col width="14" customWidth="1" style="288" min="11" max="11"/>
    <col width="17.28515625" customWidth="1" style="288" min="12" max="12"/>
    <col width="15.28515625" customWidth="1" style="288" min="13" max="13"/>
    <col width="15.5703125" customWidth="1" style="288" min="14" max="14"/>
    <col width="12.140625" customWidth="1" style="288" min="15" max="15"/>
    <col width="4.7109375" customWidth="1" style="288" min="16" max="16"/>
    <col width="11.42578125" customWidth="1" style="288" min="17" max="16384"/>
  </cols>
  <sheetData>
    <row r="1" ht="23.25" customHeight="1">
      <c r="B1" s="402" t="n"/>
      <c r="C1" s="804" t="n"/>
      <c r="D1" s="764" t="inlineStr">
        <is>
          <t>MACROPROCESO ESTRATÉGICO</t>
        </is>
      </c>
      <c r="E1" s="805" t="n"/>
      <c r="F1" s="805" t="n"/>
      <c r="G1" s="805" t="n"/>
      <c r="H1" s="805" t="n"/>
      <c r="I1" s="805" t="n"/>
      <c r="J1" s="805" t="n"/>
      <c r="K1" s="805" t="n"/>
      <c r="L1" s="805" t="n"/>
      <c r="M1" s="806" t="n"/>
      <c r="N1" s="764" t="inlineStr">
        <is>
          <t>CÓDIGO: ESGr028</t>
        </is>
      </c>
      <c r="O1" s="806" t="n"/>
      <c r="P1" s="288" t="n"/>
      <c r="Q1" s="288" t="n"/>
    </row>
    <row r="2" ht="21.75" customHeight="1">
      <c r="B2" s="807" t="n"/>
      <c r="C2" s="808" t="n"/>
      <c r="D2" s="764" t="inlineStr">
        <is>
          <t>PROCESO GESTIÓN SISTEMAS INTEGRADOS - CALIDAD</t>
        </is>
      </c>
      <c r="E2" s="805" t="n"/>
      <c r="F2" s="805" t="n"/>
      <c r="G2" s="805" t="n"/>
      <c r="H2" s="805" t="n"/>
      <c r="I2" s="805" t="n"/>
      <c r="J2" s="805" t="n"/>
      <c r="K2" s="805" t="n"/>
      <c r="L2" s="805" t="n"/>
      <c r="M2" s="806" t="n"/>
      <c r="N2" s="764" t="inlineStr">
        <is>
          <t>VERSIÓN: 18</t>
        </is>
      </c>
      <c r="O2" s="806" t="n"/>
      <c r="P2" s="288" t="n"/>
      <c r="Q2" s="288" t="n"/>
    </row>
    <row r="3" ht="15" customHeight="1">
      <c r="B3" s="807" t="n"/>
      <c r="C3" s="808" t="n"/>
      <c r="D3" s="764" t="inlineStr">
        <is>
          <t>GESTIÓN DEL RIESGO Y LAS OPORTUNIDADES</t>
        </is>
      </c>
      <c r="E3" s="809" t="n"/>
      <c r="F3" s="809" t="n"/>
      <c r="G3" s="809" t="n"/>
      <c r="H3" s="809" t="n"/>
      <c r="I3" s="809" t="n"/>
      <c r="J3" s="809" t="n"/>
      <c r="K3" s="809" t="n"/>
      <c r="L3" s="809" t="n"/>
      <c r="M3" s="804" t="n"/>
      <c r="N3" s="764" t="inlineStr">
        <is>
          <t>VIGENCIA: 2025-04-11</t>
        </is>
      </c>
      <c r="O3" s="806" t="n"/>
      <c r="P3" s="288" t="n"/>
      <c r="Q3" s="288" t="n"/>
    </row>
    <row r="4" ht="12.75" customHeight="1">
      <c r="B4" s="810" t="n"/>
      <c r="C4" s="811" t="n"/>
      <c r="D4" s="810" t="n"/>
      <c r="E4" s="812" t="n"/>
      <c r="F4" s="812" t="n"/>
      <c r="G4" s="812" t="n"/>
      <c r="H4" s="812" t="n"/>
      <c r="I4" s="812" t="n"/>
      <c r="J4" s="812" t="n"/>
      <c r="K4" s="812" t="n"/>
      <c r="L4" s="812" t="n"/>
      <c r="M4" s="811" t="n"/>
      <c r="N4" s="764" t="inlineStr">
        <is>
          <t>PÁGINA: 2 de 11</t>
        </is>
      </c>
      <c r="O4" s="806" t="n"/>
      <c r="P4" s="288" t="n"/>
      <c r="Q4" s="288" t="n"/>
    </row>
    <row r="6" ht="12" customHeight="1">
      <c r="C6" s="418" t="inlineStr">
        <is>
          <t>REGRESAR</t>
        </is>
      </c>
    </row>
    <row r="7">
      <c r="C7" s="812" t="n"/>
    </row>
    <row r="8">
      <c r="B8" s="407" t="inlineStr">
        <is>
          <t>IDENTIFICACIÓN DEL RIESGO ESTRATÉGICO</t>
        </is>
      </c>
      <c r="C8" s="805" t="n"/>
      <c r="D8" s="805" t="n"/>
      <c r="E8" s="805" t="n"/>
      <c r="F8" s="805" t="n"/>
      <c r="G8" s="805" t="n"/>
      <c r="H8" s="805" t="n"/>
      <c r="I8" s="806" t="n"/>
      <c r="J8" s="404" t="inlineStr">
        <is>
          <t>RIESGOS OPERATIVOS QUE APORTAN A LA ESTRATEGIA</t>
        </is>
      </c>
      <c r="K8" s="805" t="n"/>
      <c r="L8" s="805" t="n"/>
      <c r="M8" s="805" t="n"/>
      <c r="N8" s="805" t="n"/>
      <c r="O8" s="806" t="n"/>
    </row>
    <row r="9" ht="38.25" customHeight="1">
      <c r="B9" s="56" t="inlineStr">
        <is>
          <t>ID</t>
        </is>
      </c>
      <c r="C9" s="56" t="inlineStr">
        <is>
          <t>FRENTE ESTRATÉGICO: OBJETIVO DE CALIDAD</t>
        </is>
      </c>
      <c r="D9" s="56" t="inlineStr">
        <is>
          <t>RIESGO ESTRATÉGICO</t>
        </is>
      </c>
      <c r="E9" s="56" t="inlineStr">
        <is>
          <t>PROBABILIDAD</t>
        </is>
      </c>
      <c r="F9" s="56" t="inlineStr">
        <is>
          <t>IMPACTO</t>
        </is>
      </c>
      <c r="G9" s="56" t="inlineStr">
        <is>
          <t>VALORACIÓN</t>
        </is>
      </c>
      <c r="H9" s="56" t="inlineStr">
        <is>
          <t>NIVEL</t>
        </is>
      </c>
      <c r="I9" s="56" t="inlineStr">
        <is>
          <t>INDICADOR DE EFICACIA</t>
        </is>
      </c>
      <c r="J9" s="289" t="inlineStr">
        <is>
          <t>PROCESOS INVOLUCRADOS</t>
        </is>
      </c>
      <c r="K9" s="289" t="inlineStr">
        <is>
          <t>RIESGO OPERATIVO</t>
        </is>
      </c>
      <c r="L9" s="289" t="inlineStr">
        <is>
          <t>PROBABILIDAD DE OCURRENCIA RESIDUAL</t>
        </is>
      </c>
      <c r="M9" s="289" t="inlineStr">
        <is>
          <t>MAGNITUD DEL IMPACTO RESIDUAL</t>
        </is>
      </c>
      <c r="N9" s="289" t="inlineStr">
        <is>
          <t>VALORACIÓN RESIDUAL</t>
        </is>
      </c>
      <c r="O9" s="289" t="inlineStr">
        <is>
          <t>NIVEL RESIDUAL</t>
        </is>
      </c>
    </row>
    <row r="10">
      <c r="B10" s="405" t="n"/>
      <c r="C10" s="405" t="n"/>
      <c r="D10" s="405" t="n"/>
      <c r="E10" s="405" t="n"/>
      <c r="F10" s="405" t="n"/>
      <c r="G10" s="405" t="n"/>
      <c r="H10" s="405" t="n"/>
      <c r="I10" s="405" t="n"/>
      <c r="J10" s="405" t="n"/>
      <c r="K10" s="405" t="n"/>
      <c r="L10" s="405" t="n"/>
      <c r="M10" s="405" t="n"/>
      <c r="N10" s="405" t="n"/>
      <c r="O10" s="405" t="n"/>
    </row>
    <row r="11">
      <c r="B11" s="823" t="n"/>
      <c r="C11" s="823" t="n"/>
      <c r="D11" s="406" t="n"/>
      <c r="E11" s="823" t="n"/>
      <c r="F11" s="823" t="n"/>
      <c r="G11" s="823" t="n"/>
      <c r="H11" s="823" t="n"/>
      <c r="I11" s="823" t="n"/>
      <c r="J11" s="406" t="n"/>
      <c r="K11" s="406" t="n"/>
      <c r="L11" s="406" t="n"/>
      <c r="M11" s="406" t="n"/>
      <c r="N11" s="406" t="n"/>
      <c r="O11" s="406" t="n"/>
    </row>
    <row r="12">
      <c r="B12" s="823" t="n"/>
      <c r="C12" s="823" t="n"/>
      <c r="D12" s="406" t="n"/>
      <c r="E12" s="823" t="n"/>
      <c r="F12" s="823" t="n"/>
      <c r="G12" s="823" t="n"/>
      <c r="H12" s="823" t="n"/>
      <c r="I12" s="823" t="n"/>
      <c r="J12" s="406" t="n"/>
      <c r="K12" s="406" t="n"/>
      <c r="L12" s="406" t="n"/>
      <c r="M12" s="406" t="n"/>
      <c r="N12" s="406" t="n"/>
      <c r="O12" s="406" t="n"/>
    </row>
    <row r="13">
      <c r="B13" s="823" t="n"/>
      <c r="C13" s="823" t="n"/>
      <c r="D13" s="406" t="n"/>
      <c r="E13" s="823" t="n"/>
      <c r="F13" s="823" t="n"/>
      <c r="G13" s="823" t="n"/>
      <c r="H13" s="823" t="n"/>
      <c r="I13" s="823" t="n"/>
      <c r="J13" s="406" t="n"/>
      <c r="K13" s="406" t="n"/>
      <c r="L13" s="406" t="n"/>
      <c r="M13" s="406" t="n"/>
      <c r="N13" s="406" t="n"/>
      <c r="O13" s="406" t="n"/>
    </row>
    <row r="14">
      <c r="B14" s="824" t="n"/>
      <c r="C14" s="824" t="n"/>
      <c r="D14" s="406" t="n"/>
      <c r="E14" s="824" t="n"/>
      <c r="F14" s="824" t="n"/>
      <c r="G14" s="824" t="n"/>
      <c r="H14" s="824" t="n"/>
      <c r="I14" s="824" t="n"/>
      <c r="J14" s="406" t="n"/>
      <c r="K14" s="406" t="n"/>
      <c r="L14" s="406" t="n"/>
      <c r="M14" s="406" t="n"/>
      <c r="N14" s="406" t="n"/>
      <c r="O14" s="406" t="n"/>
    </row>
    <row r="15">
      <c r="B15" s="406" t="n"/>
      <c r="C15" s="406" t="n"/>
      <c r="D15" s="406" t="n"/>
      <c r="E15" s="406" t="n"/>
      <c r="F15" s="406" t="n"/>
      <c r="G15" s="406" t="n"/>
      <c r="H15" s="406" t="n"/>
      <c r="I15" s="406" t="n"/>
      <c r="J15" s="406" t="n"/>
      <c r="K15" s="406" t="n"/>
      <c r="L15" s="406" t="n"/>
      <c r="M15" s="406" t="n"/>
      <c r="N15" s="406" t="n"/>
      <c r="O15" s="406" t="n"/>
    </row>
    <row r="16">
      <c r="B16" s="823" t="n"/>
      <c r="C16" s="823" t="n"/>
      <c r="D16" s="406" t="n"/>
      <c r="E16" s="823" t="n"/>
      <c r="F16" s="823" t="n"/>
      <c r="G16" s="823" t="n"/>
      <c r="H16" s="823" t="n"/>
      <c r="I16" s="823" t="n"/>
      <c r="J16" s="406" t="n"/>
      <c r="K16" s="406" t="n"/>
      <c r="L16" s="406" t="n"/>
      <c r="M16" s="406" t="n"/>
      <c r="N16" s="406" t="n"/>
      <c r="O16" s="406" t="n"/>
    </row>
    <row r="17">
      <c r="B17" s="823" t="n"/>
      <c r="C17" s="823" t="n"/>
      <c r="D17" s="406" t="n"/>
      <c r="E17" s="823" t="n"/>
      <c r="F17" s="823" t="n"/>
      <c r="G17" s="823" t="n"/>
      <c r="H17" s="823" t="n"/>
      <c r="I17" s="823" t="n"/>
      <c r="J17" s="406" t="n"/>
      <c r="K17" s="406" t="n"/>
      <c r="L17" s="406" t="n"/>
      <c r="M17" s="406" t="n"/>
      <c r="N17" s="406" t="n"/>
      <c r="O17" s="406" t="n"/>
    </row>
    <row r="18">
      <c r="B18" s="823" t="n"/>
      <c r="C18" s="823" t="n"/>
      <c r="D18" s="406" t="n"/>
      <c r="E18" s="823" t="n"/>
      <c r="F18" s="823" t="n"/>
      <c r="G18" s="823" t="n"/>
      <c r="H18" s="823" t="n"/>
      <c r="I18" s="823" t="n"/>
      <c r="J18" s="406" t="n"/>
      <c r="K18" s="406" t="n"/>
      <c r="L18" s="406" t="n"/>
      <c r="M18" s="406" t="n"/>
      <c r="N18" s="406" t="n"/>
      <c r="O18" s="406" t="n"/>
    </row>
    <row r="19">
      <c r="B19" s="824" t="n"/>
      <c r="C19" s="824" t="n"/>
      <c r="D19" s="406" t="n"/>
      <c r="E19" s="824" t="n"/>
      <c r="F19" s="824" t="n"/>
      <c r="G19" s="824" t="n"/>
      <c r="H19" s="824" t="n"/>
      <c r="I19" s="824" t="n"/>
      <c r="J19" s="406" t="n"/>
      <c r="K19" s="406" t="n"/>
      <c r="L19" s="406" t="n"/>
      <c r="M19" s="406" t="n"/>
      <c r="N19" s="406" t="n"/>
      <c r="O19" s="406" t="n"/>
    </row>
    <row r="20">
      <c r="B20" s="406" t="n"/>
      <c r="C20" s="406" t="n"/>
      <c r="D20" s="406" t="n"/>
      <c r="E20" s="406" t="n"/>
      <c r="F20" s="406" t="n"/>
      <c r="G20" s="406" t="n"/>
      <c r="H20" s="406" t="n"/>
      <c r="I20" s="406" t="n"/>
      <c r="J20" s="406" t="n"/>
      <c r="K20" s="406" t="n"/>
      <c r="L20" s="406" t="n"/>
      <c r="M20" s="406" t="n"/>
      <c r="N20" s="406" t="n"/>
      <c r="O20" s="406" t="n"/>
    </row>
    <row r="21">
      <c r="B21" s="823" t="n"/>
      <c r="C21" s="823" t="n"/>
      <c r="D21" s="406" t="n"/>
      <c r="E21" s="823" t="n"/>
      <c r="F21" s="823" t="n"/>
      <c r="G21" s="823" t="n"/>
      <c r="H21" s="823" t="n"/>
      <c r="I21" s="823" t="n"/>
      <c r="J21" s="406" t="n"/>
      <c r="K21" s="406" t="n"/>
      <c r="L21" s="406" t="n"/>
      <c r="M21" s="406" t="n"/>
      <c r="N21" s="406" t="n"/>
      <c r="O21" s="406" t="n"/>
    </row>
    <row r="22">
      <c r="B22" s="823" t="n"/>
      <c r="C22" s="823" t="n"/>
      <c r="D22" s="406" t="n"/>
      <c r="E22" s="823" t="n"/>
      <c r="F22" s="823" t="n"/>
      <c r="G22" s="823" t="n"/>
      <c r="H22" s="823" t="n"/>
      <c r="I22" s="823" t="n"/>
      <c r="J22" s="406" t="n"/>
      <c r="K22" s="406" t="n"/>
      <c r="L22" s="406" t="n"/>
      <c r="M22" s="406" t="n"/>
      <c r="N22" s="406" t="n"/>
      <c r="O22" s="406" t="n"/>
    </row>
    <row r="23">
      <c r="B23" s="823" t="n"/>
      <c r="C23" s="823" t="n"/>
      <c r="D23" s="406" t="n"/>
      <c r="E23" s="823" t="n"/>
      <c r="F23" s="823" t="n"/>
      <c r="G23" s="823" t="n"/>
      <c r="H23" s="823" t="n"/>
      <c r="I23" s="823" t="n"/>
      <c r="J23" s="406" t="n"/>
      <c r="K23" s="406" t="n"/>
      <c r="L23" s="406" t="n"/>
      <c r="M23" s="406" t="n"/>
      <c r="N23" s="406" t="n"/>
      <c r="O23" s="406" t="n"/>
    </row>
    <row r="24">
      <c r="B24" s="824" t="n"/>
      <c r="C24" s="824" t="n"/>
      <c r="D24" s="406" t="n"/>
      <c r="E24" s="824" t="n"/>
      <c r="F24" s="824" t="n"/>
      <c r="G24" s="824" t="n"/>
      <c r="H24" s="824" t="n"/>
      <c r="I24" s="824" t="n"/>
      <c r="J24" s="406" t="n"/>
      <c r="K24" s="406" t="n"/>
      <c r="L24" s="406" t="n"/>
      <c r="M24" s="406" t="n"/>
      <c r="N24" s="406" t="n"/>
      <c r="O24" s="406" t="n"/>
    </row>
    <row r="25">
      <c r="B25" s="406" t="n"/>
      <c r="C25" s="406" t="n"/>
      <c r="D25" s="406" t="n"/>
      <c r="E25" s="406" t="n"/>
      <c r="F25" s="406" t="n"/>
      <c r="G25" s="406" t="n"/>
      <c r="H25" s="406" t="n"/>
      <c r="I25" s="406" t="n"/>
      <c r="J25" s="406" t="n"/>
      <c r="K25" s="406" t="n"/>
      <c r="L25" s="406" t="n"/>
      <c r="M25" s="406" t="n"/>
      <c r="N25" s="406" t="n"/>
      <c r="O25" s="406" t="n"/>
    </row>
    <row r="26">
      <c r="B26" s="823" t="n"/>
      <c r="C26" s="823" t="n"/>
      <c r="D26" s="406" t="n"/>
      <c r="E26" s="823" t="n"/>
      <c r="F26" s="823" t="n"/>
      <c r="G26" s="823" t="n"/>
      <c r="H26" s="823" t="n"/>
      <c r="I26" s="823" t="n"/>
      <c r="J26" s="406" t="n"/>
      <c r="K26" s="406" t="n"/>
      <c r="L26" s="406" t="n"/>
      <c r="M26" s="406" t="n"/>
      <c r="N26" s="406" t="n"/>
      <c r="O26" s="406" t="n"/>
    </row>
    <row r="27">
      <c r="B27" s="823" t="n"/>
      <c r="C27" s="823" t="n"/>
      <c r="D27" s="406" t="n"/>
      <c r="E27" s="823" t="n"/>
      <c r="F27" s="823" t="n"/>
      <c r="G27" s="823" t="n"/>
      <c r="H27" s="823" t="n"/>
      <c r="I27" s="823" t="n"/>
      <c r="J27" s="406" t="n"/>
      <c r="K27" s="406" t="n"/>
      <c r="L27" s="406" t="n"/>
      <c r="M27" s="406" t="n"/>
      <c r="N27" s="406" t="n"/>
      <c r="O27" s="406" t="n"/>
    </row>
    <row r="28">
      <c r="B28" s="823" t="n"/>
      <c r="C28" s="823" t="n"/>
      <c r="D28" s="406" t="n"/>
      <c r="E28" s="823" t="n"/>
      <c r="F28" s="823" t="n"/>
      <c r="G28" s="823" t="n"/>
      <c r="H28" s="823" t="n"/>
      <c r="I28" s="823" t="n"/>
      <c r="J28" s="406" t="n"/>
      <c r="K28" s="406" t="n"/>
      <c r="L28" s="406" t="n"/>
      <c r="M28" s="406" t="n"/>
      <c r="N28" s="406" t="n"/>
      <c r="O28" s="406" t="n"/>
    </row>
    <row r="29">
      <c r="B29" s="824" t="n"/>
      <c r="C29" s="824" t="n"/>
      <c r="D29" s="406" t="n"/>
      <c r="E29" s="824" t="n"/>
      <c r="F29" s="824" t="n"/>
      <c r="G29" s="824" t="n"/>
      <c r="H29" s="824" t="n"/>
      <c r="I29" s="824" t="n"/>
      <c r="J29" s="406" t="n"/>
      <c r="K29" s="406" t="n"/>
      <c r="L29" s="406" t="n"/>
      <c r="M29" s="406" t="n"/>
      <c r="N29" s="406" t="n"/>
      <c r="O29" s="406" t="n"/>
    </row>
    <row r="30">
      <c r="B30" s="406" t="n"/>
      <c r="C30" s="406" t="n"/>
      <c r="D30" s="406" t="n"/>
      <c r="E30" s="406" t="n"/>
      <c r="F30" s="406" t="n"/>
      <c r="G30" s="406" t="n"/>
      <c r="H30" s="406" t="n"/>
      <c r="I30" s="406" t="n"/>
      <c r="J30" s="406" t="n"/>
      <c r="K30" s="406" t="n"/>
      <c r="L30" s="406" t="n"/>
      <c r="M30" s="406" t="n"/>
      <c r="N30" s="406" t="n"/>
      <c r="O30" s="406" t="n"/>
    </row>
    <row r="31">
      <c r="B31" s="823" t="n"/>
      <c r="C31" s="823" t="n"/>
      <c r="D31" s="406" t="n"/>
      <c r="E31" s="823" t="n"/>
      <c r="F31" s="823" t="n"/>
      <c r="G31" s="823" t="n"/>
      <c r="H31" s="823" t="n"/>
      <c r="I31" s="823" t="n"/>
      <c r="J31" s="406" t="n"/>
      <c r="K31" s="406" t="n"/>
      <c r="L31" s="406" t="n"/>
      <c r="M31" s="406" t="n"/>
      <c r="N31" s="406" t="n"/>
      <c r="O31" s="406" t="n"/>
    </row>
    <row r="32">
      <c r="B32" s="823" t="n"/>
      <c r="C32" s="823" t="n"/>
      <c r="D32" s="406" t="n"/>
      <c r="E32" s="823" t="n"/>
      <c r="F32" s="823" t="n"/>
      <c r="G32" s="823" t="n"/>
      <c r="H32" s="823" t="n"/>
      <c r="I32" s="823" t="n"/>
      <c r="J32" s="406" t="n"/>
      <c r="K32" s="406" t="n"/>
      <c r="L32" s="406" t="n"/>
      <c r="M32" s="406" t="n"/>
      <c r="N32" s="406" t="n"/>
      <c r="O32" s="406" t="n"/>
    </row>
    <row r="33">
      <c r="B33" s="823" t="n"/>
      <c r="C33" s="823" t="n"/>
      <c r="D33" s="406" t="n"/>
      <c r="E33" s="823" t="n"/>
      <c r="F33" s="823" t="n"/>
      <c r="G33" s="823" t="n"/>
      <c r="H33" s="823" t="n"/>
      <c r="I33" s="823" t="n"/>
      <c r="J33" s="406" t="n"/>
      <c r="K33" s="406" t="n"/>
      <c r="L33" s="406" t="n"/>
      <c r="M33" s="406" t="n"/>
      <c r="N33" s="406" t="n"/>
      <c r="O33" s="406" t="n"/>
    </row>
    <row r="34">
      <c r="B34" s="824" t="n"/>
      <c r="C34" s="824" t="n"/>
      <c r="D34" s="406" t="n"/>
      <c r="E34" s="824" t="n"/>
      <c r="F34" s="824" t="n"/>
      <c r="G34" s="824" t="n"/>
      <c r="H34" s="824" t="n"/>
      <c r="I34" s="824" t="n"/>
      <c r="J34" s="406" t="n"/>
      <c r="K34" s="406" t="n"/>
      <c r="L34" s="406" t="n"/>
      <c r="M34" s="406" t="n"/>
      <c r="N34" s="406" t="n"/>
      <c r="O34" s="406" t="n"/>
    </row>
    <row r="35">
      <c r="B35" s="406" t="n"/>
      <c r="C35" s="406" t="n"/>
      <c r="D35" s="406" t="n"/>
      <c r="E35" s="406" t="n"/>
      <c r="F35" s="406" t="n"/>
      <c r="G35" s="406" t="n"/>
      <c r="H35" s="406" t="n"/>
      <c r="I35" s="406" t="n"/>
      <c r="J35" s="406" t="n"/>
      <c r="K35" s="406" t="n"/>
      <c r="L35" s="406" t="n"/>
      <c r="M35" s="406" t="n"/>
      <c r="N35" s="406" t="n"/>
      <c r="O35" s="406" t="n"/>
    </row>
    <row r="36">
      <c r="B36" s="823" t="n"/>
      <c r="C36" s="823" t="n"/>
      <c r="D36" s="406" t="n"/>
      <c r="E36" s="823" t="n"/>
      <c r="F36" s="823" t="n"/>
      <c r="G36" s="823" t="n"/>
      <c r="H36" s="823" t="n"/>
      <c r="I36" s="823" t="n"/>
      <c r="J36" s="406" t="n"/>
      <c r="K36" s="406" t="n"/>
      <c r="L36" s="406" t="n"/>
      <c r="M36" s="406" t="n"/>
      <c r="N36" s="406" t="n"/>
      <c r="O36" s="406" t="n"/>
    </row>
    <row r="37">
      <c r="B37" s="823" t="n"/>
      <c r="C37" s="823" t="n"/>
      <c r="D37" s="406" t="n"/>
      <c r="E37" s="823" t="n"/>
      <c r="F37" s="823" t="n"/>
      <c r="G37" s="823" t="n"/>
      <c r="H37" s="823" t="n"/>
      <c r="I37" s="823" t="n"/>
      <c r="J37" s="406" t="n"/>
      <c r="K37" s="406" t="n"/>
      <c r="L37" s="406" t="n"/>
      <c r="M37" s="406" t="n"/>
      <c r="N37" s="406" t="n"/>
      <c r="O37" s="406" t="n"/>
    </row>
    <row r="38">
      <c r="B38" s="823" t="n"/>
      <c r="C38" s="823" t="n"/>
      <c r="D38" s="406" t="n"/>
      <c r="E38" s="823" t="n"/>
      <c r="F38" s="823" t="n"/>
      <c r="G38" s="823" t="n"/>
      <c r="H38" s="823" t="n"/>
      <c r="I38" s="823" t="n"/>
      <c r="J38" s="406" t="n"/>
      <c r="K38" s="406" t="n"/>
      <c r="L38" s="406" t="n"/>
      <c r="M38" s="406" t="n"/>
      <c r="N38" s="406" t="n"/>
      <c r="O38" s="406" t="n"/>
    </row>
    <row r="39">
      <c r="B39" s="824" t="n"/>
      <c r="C39" s="824" t="n"/>
      <c r="D39" s="406" t="n"/>
      <c r="E39" s="824" t="n"/>
      <c r="F39" s="824" t="n"/>
      <c r="G39" s="824" t="n"/>
      <c r="H39" s="824" t="n"/>
      <c r="I39" s="824" t="n"/>
      <c r="J39" s="406" t="n"/>
      <c r="K39" s="406" t="n"/>
      <c r="L39" s="406" t="n"/>
      <c r="M39" s="406" t="n"/>
      <c r="N39" s="406" t="n"/>
      <c r="O39" s="406" t="n"/>
    </row>
    <row r="40">
      <c r="B40" s="406" t="n"/>
      <c r="C40" s="406" t="n"/>
      <c r="D40" s="406" t="n"/>
      <c r="E40" s="406" t="n"/>
      <c r="F40" s="406" t="n"/>
      <c r="G40" s="406" t="n"/>
      <c r="H40" s="406" t="n"/>
      <c r="I40" s="406" t="n"/>
      <c r="J40" s="406" t="n"/>
      <c r="K40" s="406" t="n"/>
      <c r="L40" s="406" t="n"/>
      <c r="M40" s="406" t="n"/>
      <c r="N40" s="406" t="n"/>
      <c r="O40" s="406" t="n"/>
    </row>
    <row r="41">
      <c r="B41" s="823" t="n"/>
      <c r="C41" s="823" t="n"/>
      <c r="D41" s="406" t="n"/>
      <c r="E41" s="823" t="n"/>
      <c r="F41" s="823" t="n"/>
      <c r="G41" s="823" t="n"/>
      <c r="H41" s="823" t="n"/>
      <c r="I41" s="823" t="n"/>
      <c r="J41" s="406" t="n"/>
      <c r="K41" s="406" t="n"/>
      <c r="L41" s="406" t="n"/>
      <c r="M41" s="406" t="n"/>
      <c r="N41" s="406" t="n"/>
      <c r="O41" s="406" t="n"/>
    </row>
    <row r="42">
      <c r="B42" s="823" t="n"/>
      <c r="C42" s="823" t="n"/>
      <c r="D42" s="406" t="n"/>
      <c r="E42" s="823" t="n"/>
      <c r="F42" s="823" t="n"/>
      <c r="G42" s="823" t="n"/>
      <c r="H42" s="823" t="n"/>
      <c r="I42" s="823" t="n"/>
      <c r="J42" s="406" t="n"/>
      <c r="K42" s="406" t="n"/>
      <c r="L42" s="406" t="n"/>
      <c r="M42" s="406" t="n"/>
      <c r="N42" s="406" t="n"/>
      <c r="O42" s="406" t="n"/>
    </row>
    <row r="43">
      <c r="B43" s="823" t="n"/>
      <c r="C43" s="823" t="n"/>
      <c r="D43" s="406" t="n"/>
      <c r="E43" s="823" t="n"/>
      <c r="F43" s="823" t="n"/>
      <c r="G43" s="823" t="n"/>
      <c r="H43" s="823" t="n"/>
      <c r="I43" s="823" t="n"/>
      <c r="J43" s="406" t="n"/>
      <c r="K43" s="406" t="n"/>
      <c r="L43" s="406" t="n"/>
      <c r="M43" s="406" t="n"/>
      <c r="N43" s="406" t="n"/>
      <c r="O43" s="406" t="n"/>
    </row>
    <row r="44">
      <c r="B44" s="824" t="n"/>
      <c r="C44" s="824" t="n"/>
      <c r="D44" s="406" t="n"/>
      <c r="E44" s="824" t="n"/>
      <c r="F44" s="824" t="n"/>
      <c r="G44" s="824" t="n"/>
      <c r="H44" s="824" t="n"/>
      <c r="I44" s="824" t="n"/>
      <c r="J44" s="406" t="n"/>
      <c r="K44" s="406" t="n"/>
      <c r="L44" s="406" t="n"/>
      <c r="M44" s="406" t="n"/>
      <c r="N44" s="406" t="n"/>
      <c r="O44" s="406" t="n"/>
    </row>
    <row r="45">
      <c r="B45" s="406" t="n"/>
      <c r="C45" s="406" t="n"/>
      <c r="D45" s="406" t="n"/>
      <c r="E45" s="406" t="n"/>
      <c r="F45" s="406" t="n"/>
      <c r="G45" s="406" t="n"/>
      <c r="H45" s="406" t="n"/>
      <c r="I45" s="406" t="n"/>
      <c r="J45" s="406" t="n"/>
      <c r="K45" s="406" t="n"/>
      <c r="L45" s="406" t="n"/>
      <c r="M45" s="406" t="n"/>
      <c r="N45" s="406" t="n"/>
      <c r="O45" s="406" t="n"/>
    </row>
    <row r="46">
      <c r="B46" s="823" t="n"/>
      <c r="C46" s="823" t="n"/>
      <c r="D46" s="406" t="n"/>
      <c r="E46" s="823" t="n"/>
      <c r="F46" s="823" t="n"/>
      <c r="G46" s="823" t="n"/>
      <c r="H46" s="823" t="n"/>
      <c r="I46" s="823" t="n"/>
      <c r="J46" s="406" t="n"/>
      <c r="K46" s="406" t="n"/>
      <c r="L46" s="406" t="n"/>
      <c r="M46" s="406" t="n"/>
      <c r="N46" s="406" t="n"/>
      <c r="O46" s="406" t="n"/>
    </row>
    <row r="47">
      <c r="B47" s="823" t="n"/>
      <c r="C47" s="823" t="n"/>
      <c r="D47" s="406" t="n"/>
      <c r="E47" s="823" t="n"/>
      <c r="F47" s="823" t="n"/>
      <c r="G47" s="823" t="n"/>
      <c r="H47" s="823" t="n"/>
      <c r="I47" s="823" t="n"/>
      <c r="J47" s="406" t="n"/>
      <c r="K47" s="406" t="n"/>
      <c r="L47" s="406" t="n"/>
      <c r="M47" s="406" t="n"/>
      <c r="N47" s="406" t="n"/>
      <c r="O47" s="406" t="n"/>
    </row>
    <row r="48">
      <c r="B48" s="823" t="n"/>
      <c r="C48" s="823" t="n"/>
      <c r="D48" s="406" t="n"/>
      <c r="E48" s="823" t="n"/>
      <c r="F48" s="823" t="n"/>
      <c r="G48" s="823" t="n"/>
      <c r="H48" s="823" t="n"/>
      <c r="I48" s="823" t="n"/>
      <c r="J48" s="406" t="n"/>
      <c r="K48" s="406" t="n"/>
      <c r="L48" s="406" t="n"/>
      <c r="M48" s="406" t="n"/>
      <c r="N48" s="406" t="n"/>
      <c r="O48" s="406" t="n"/>
    </row>
    <row r="49">
      <c r="B49" s="824" t="n"/>
      <c r="C49" s="824" t="n"/>
      <c r="D49" s="406" t="n"/>
      <c r="E49" s="824" t="n"/>
      <c r="F49" s="824" t="n"/>
      <c r="G49" s="824" t="n"/>
      <c r="H49" s="824" t="n"/>
      <c r="I49" s="824" t="n"/>
      <c r="J49" s="406" t="n"/>
      <c r="K49" s="406" t="n"/>
      <c r="L49" s="406" t="n"/>
      <c r="M49" s="406" t="n"/>
      <c r="N49" s="406" t="n"/>
      <c r="O49" s="406" t="n"/>
    </row>
    <row r="50">
      <c r="B50" s="406" t="n"/>
      <c r="C50" s="406" t="n"/>
      <c r="D50" s="406" t="n"/>
      <c r="E50" s="406" t="n"/>
      <c r="F50" s="406" t="n"/>
      <c r="G50" s="406" t="n"/>
      <c r="H50" s="406" t="n"/>
      <c r="I50" s="406" t="n"/>
      <c r="J50" s="406" t="n"/>
      <c r="K50" s="406" t="n"/>
      <c r="L50" s="406" t="n"/>
      <c r="M50" s="406" t="n"/>
      <c r="N50" s="406" t="n"/>
      <c r="O50" s="406" t="n"/>
    </row>
    <row r="51">
      <c r="B51" s="823" t="n"/>
      <c r="C51" s="823" t="n"/>
      <c r="D51" s="406" t="n"/>
      <c r="E51" s="823" t="n"/>
      <c r="F51" s="823" t="n"/>
      <c r="G51" s="823" t="n"/>
      <c r="H51" s="823" t="n"/>
      <c r="I51" s="823" t="n"/>
      <c r="J51" s="406" t="n"/>
      <c r="K51" s="406" t="n"/>
      <c r="L51" s="406" t="n"/>
      <c r="M51" s="406" t="n"/>
      <c r="N51" s="406" t="n"/>
      <c r="O51" s="406" t="n"/>
    </row>
    <row r="52">
      <c r="B52" s="823" t="n"/>
      <c r="C52" s="823" t="n"/>
      <c r="D52" s="406" t="n"/>
      <c r="E52" s="823" t="n"/>
      <c r="F52" s="823" t="n"/>
      <c r="G52" s="823" t="n"/>
      <c r="H52" s="823" t="n"/>
      <c r="I52" s="823" t="n"/>
      <c r="J52" s="406" t="n"/>
      <c r="K52" s="406" t="n"/>
      <c r="L52" s="406" t="n"/>
      <c r="M52" s="406" t="n"/>
      <c r="N52" s="406" t="n"/>
      <c r="O52" s="406" t="n"/>
    </row>
    <row r="53">
      <c r="B53" s="823" t="n"/>
      <c r="C53" s="823" t="n"/>
      <c r="D53" s="406" t="n"/>
      <c r="E53" s="823" t="n"/>
      <c r="F53" s="823" t="n"/>
      <c r="G53" s="823" t="n"/>
      <c r="H53" s="823" t="n"/>
      <c r="I53" s="823" t="n"/>
      <c r="J53" s="406" t="n"/>
      <c r="K53" s="406" t="n"/>
      <c r="L53" s="406" t="n"/>
      <c r="M53" s="406" t="n"/>
      <c r="N53" s="406" t="n"/>
      <c r="O53" s="406" t="n"/>
    </row>
    <row r="54">
      <c r="B54" s="824" t="n"/>
      <c r="C54" s="824" t="n"/>
      <c r="D54" s="406" t="n"/>
      <c r="E54" s="824" t="n"/>
      <c r="F54" s="824" t="n"/>
      <c r="G54" s="824" t="n"/>
      <c r="H54" s="824" t="n"/>
      <c r="I54" s="824" t="n"/>
      <c r="J54" s="406" t="n"/>
      <c r="K54" s="406" t="n"/>
      <c r="L54" s="406" t="n"/>
      <c r="M54" s="406" t="n"/>
      <c r="N54" s="406" t="n"/>
      <c r="O54" s="406" t="n"/>
    </row>
    <row r="55">
      <c r="B55" s="406" t="n"/>
      <c r="C55" s="406" t="n"/>
      <c r="D55" s="406" t="n"/>
      <c r="E55" s="406" t="n"/>
      <c r="F55" s="406" t="n"/>
      <c r="G55" s="406" t="n"/>
      <c r="H55" s="406" t="n"/>
      <c r="I55" s="406" t="n"/>
      <c r="J55" s="406" t="n"/>
      <c r="K55" s="406" t="n"/>
      <c r="L55" s="406" t="n"/>
      <c r="M55" s="406" t="n"/>
      <c r="N55" s="406" t="n"/>
      <c r="O55" s="406" t="n"/>
    </row>
    <row r="56">
      <c r="B56" s="823" t="n"/>
      <c r="C56" s="823" t="n"/>
      <c r="D56" s="406" t="n"/>
      <c r="E56" s="823" t="n"/>
      <c r="F56" s="823" t="n"/>
      <c r="G56" s="823" t="n"/>
      <c r="H56" s="823" t="n"/>
      <c r="I56" s="823" t="n"/>
      <c r="J56" s="406" t="n"/>
      <c r="K56" s="406" t="n"/>
      <c r="L56" s="406" t="n"/>
      <c r="M56" s="406" t="n"/>
      <c r="N56" s="406" t="n"/>
      <c r="O56" s="406" t="n"/>
    </row>
    <row r="57">
      <c r="B57" s="823" t="n"/>
      <c r="C57" s="823" t="n"/>
      <c r="D57" s="406" t="n"/>
      <c r="E57" s="823" t="n"/>
      <c r="F57" s="823" t="n"/>
      <c r="G57" s="823" t="n"/>
      <c r="H57" s="823" t="n"/>
      <c r="I57" s="823" t="n"/>
      <c r="J57" s="406" t="n"/>
      <c r="K57" s="406" t="n"/>
      <c r="L57" s="406" t="n"/>
      <c r="M57" s="406" t="n"/>
      <c r="N57" s="406" t="n"/>
      <c r="O57" s="406" t="n"/>
    </row>
    <row r="58">
      <c r="B58" s="823" t="n"/>
      <c r="C58" s="823" t="n"/>
      <c r="D58" s="406" t="n"/>
      <c r="E58" s="823" t="n"/>
      <c r="F58" s="823" t="n"/>
      <c r="G58" s="823" t="n"/>
      <c r="H58" s="823" t="n"/>
      <c r="I58" s="823" t="n"/>
      <c r="J58" s="406" t="n"/>
      <c r="K58" s="406" t="n"/>
      <c r="L58" s="406" t="n"/>
      <c r="M58" s="406" t="n"/>
      <c r="N58" s="406" t="n"/>
      <c r="O58" s="406" t="n"/>
    </row>
    <row r="59">
      <c r="B59" s="824" t="n"/>
      <c r="C59" s="824" t="n"/>
      <c r="D59" s="406" t="n"/>
      <c r="E59" s="824" t="n"/>
      <c r="F59" s="824" t="n"/>
      <c r="G59" s="824" t="n"/>
      <c r="H59" s="824" t="n"/>
      <c r="I59" s="824" t="n"/>
      <c r="J59" s="406" t="n"/>
      <c r="K59" s="406" t="n"/>
      <c r="L59" s="406" t="n"/>
      <c r="M59" s="406" t="n"/>
      <c r="N59" s="406" t="n"/>
      <c r="O59" s="406" t="n"/>
    </row>
    <row r="61" ht="66" customHeight="1">
      <c r="B61" s="375" t="inlineStr">
        <is>
          <t>Diagonal 18 No. 20-29 Fusagasugá – Cundinamarca
Teléfono (601) 8281483 Línea Gratuita 018000180414
www.ucundinamarca.edu.co   E-mail: info@ucundinamarca.edu.co
NIT: 890.680.062-2</t>
        </is>
      </c>
      <c r="P61" s="285" t="n"/>
      <c r="Q61" s="285" t="n"/>
    </row>
    <row r="62">
      <c r="B62" s="762" t="n"/>
      <c r="C62" s="14" t="n"/>
      <c r="D62" s="286" t="n"/>
      <c r="E62" s="762" t="n"/>
    </row>
    <row r="63" ht="41.25" customHeight="1">
      <c r="B63" s="376" t="inlineStr">
        <is>
          <t>Documento controlado por el Sistema de Gestión de la Calidad
Asegúrese que corresponde a la última versión consultando el Portal Institucional</t>
        </is>
      </c>
      <c r="P63" s="287" t="n"/>
      <c r="Q63" s="287" t="n"/>
    </row>
  </sheetData>
  <sheetProtection selectLockedCells="1" selectUnlockedCells="0" algorithmName="SHA-512" sheet="1" objects="1" insertRows="1" insertHyperlinks="1" autoFilter="1" scenarios="1" formatColumns="1" deleteColumns="1" insertColumns="1" pivotTables="1" deleteRows="1" formatCells="1" saltValue="Ne8tpneJdcSPGQGKGHZv8w==" formatRows="1" sort="1" spinCount="100000" hashValue="wDnzFoYxh3ZxC4NUQ5xkTI5HmKElzLi8T6+47d5OALLJImKrA6aByloHD58jc/HWmuOcezOJSB8iOyjqaLykHA=="/>
  <mergeCells count="83">
    <mergeCell ref="F35:F39"/>
    <mergeCell ref="F50:F54"/>
    <mergeCell ref="E30:E34"/>
    <mergeCell ref="G30:G34"/>
    <mergeCell ref="N3:O3"/>
    <mergeCell ref="I10:I14"/>
    <mergeCell ref="B45:B49"/>
    <mergeCell ref="G40:G44"/>
    <mergeCell ref="B8:I8"/>
    <mergeCell ref="I40:I44"/>
    <mergeCell ref="H35:H39"/>
    <mergeCell ref="F25:F29"/>
    <mergeCell ref="F40:F44"/>
    <mergeCell ref="I25:I29"/>
    <mergeCell ref="C10:C14"/>
    <mergeCell ref="C50:C54"/>
    <mergeCell ref="C6:C7"/>
    <mergeCell ref="C55:C59"/>
    <mergeCell ref="B10:B14"/>
    <mergeCell ref="G55:G59"/>
    <mergeCell ref="B1:C4"/>
    <mergeCell ref="I55:I59"/>
    <mergeCell ref="E45:E49"/>
    <mergeCell ref="G45:G49"/>
    <mergeCell ref="G20:G24"/>
    <mergeCell ref="N2:O2"/>
    <mergeCell ref="C15:C19"/>
    <mergeCell ref="B35:B39"/>
    <mergeCell ref="B50:B54"/>
    <mergeCell ref="C30:C34"/>
    <mergeCell ref="B25:B29"/>
    <mergeCell ref="I15:I19"/>
    <mergeCell ref="H10:H14"/>
    <mergeCell ref="J8:O8"/>
    <mergeCell ref="H50:H54"/>
    <mergeCell ref="F15:F19"/>
    <mergeCell ref="F55:F59"/>
    <mergeCell ref="E10:E14"/>
    <mergeCell ref="G10:G14"/>
    <mergeCell ref="F30:F34"/>
    <mergeCell ref="H45:H49"/>
    <mergeCell ref="N4:O4"/>
    <mergeCell ref="I20:I24"/>
    <mergeCell ref="H15:H19"/>
    <mergeCell ref="B40:B44"/>
    <mergeCell ref="G35:G39"/>
    <mergeCell ref="I35:I39"/>
    <mergeCell ref="E25:E29"/>
    <mergeCell ref="G25:G29"/>
    <mergeCell ref="D3:M4"/>
    <mergeCell ref="I30:I34"/>
    <mergeCell ref="E55:E59"/>
    <mergeCell ref="C45:C49"/>
    <mergeCell ref="F20:F24"/>
    <mergeCell ref="H25:H29"/>
    <mergeCell ref="H55:H59"/>
    <mergeCell ref="B63:O63"/>
    <mergeCell ref="F45:F49"/>
    <mergeCell ref="C40:C44"/>
    <mergeCell ref="E40:E44"/>
    <mergeCell ref="E15:E19"/>
    <mergeCell ref="B15:B19"/>
    <mergeCell ref="B55:B59"/>
    <mergeCell ref="B30:B34"/>
    <mergeCell ref="B20:B24"/>
    <mergeCell ref="E50:E54"/>
    <mergeCell ref="D1:M1"/>
    <mergeCell ref="G50:G54"/>
    <mergeCell ref="B61:O61"/>
    <mergeCell ref="I50:I54"/>
    <mergeCell ref="N1:O1"/>
    <mergeCell ref="H30:H34"/>
    <mergeCell ref="F10:F14"/>
    <mergeCell ref="H20:H24"/>
    <mergeCell ref="E20:E24"/>
    <mergeCell ref="D2:M2"/>
    <mergeCell ref="I45:I49"/>
    <mergeCell ref="C35:C39"/>
    <mergeCell ref="E35:E39"/>
    <mergeCell ref="H40:H44"/>
    <mergeCell ref="C20:C24"/>
    <mergeCell ref="C25:C29"/>
    <mergeCell ref="G15:G19"/>
  </mergeCells>
  <hyperlinks>
    <hyperlink ref="C6" location="INICIO!A1" display="REGRESAR"/>
  </hyperlinks>
  <pageMargins left="0.7" right="0.7" top="0.75" bottom="0.75" header="0.3" footer="0.3"/>
  <pageSetup orientation="portrait" scale="33"/>
  <drawing xmlns:r="http://schemas.openxmlformats.org/officeDocument/2006/relationships" r:id="rId1"/>
</worksheet>
</file>

<file path=xl/worksheets/sheet4.xml><?xml version="1.0" encoding="utf-8"?>
<worksheet xmlns="http://schemas.openxmlformats.org/spreadsheetml/2006/main">
  <sheetPr codeName="Hoja13">
    <outlinePr summaryBelow="1" summaryRight="1"/>
    <pageSetUpPr/>
  </sheetPr>
  <dimension ref="B1:Q61"/>
  <sheetViews>
    <sheetView showGridLines="0" zoomScaleNormal="100" workbookViewId="0">
      <selection activeCell="A1" sqref="A1"/>
    </sheetView>
    <sheetView workbookViewId="1">
      <selection activeCell="A1" sqref="A1"/>
    </sheetView>
  </sheetViews>
  <sheetFormatPr baseColWidth="10" defaultColWidth="0" defaultRowHeight="15" zeroHeight="1"/>
  <cols>
    <col width="1.7109375" customWidth="1" style="288" min="1" max="1"/>
    <col width="7" customWidth="1" style="288" min="2" max="2"/>
    <col width="22.5703125" customWidth="1" style="288" min="3" max="3"/>
    <col width="19.28515625" customWidth="1" style="288" min="4" max="4"/>
    <col width="29.7109375" customWidth="1" style="288" min="5" max="5"/>
    <col width="19" customWidth="1" style="288" min="6" max="6"/>
    <col width="34.7109375" customWidth="1" style="288" min="7" max="7"/>
    <col width="41.28515625" customWidth="1" style="288" min="8" max="8"/>
    <col width="5.85546875" customWidth="1" style="303" min="9" max="10"/>
    <col width="6.7109375" customWidth="1" style="303" min="11" max="11"/>
    <col width="5.42578125" customWidth="1" style="303" min="12" max="12"/>
    <col width="32.140625" customWidth="1" style="303" min="13" max="13"/>
    <col width="19.140625" customWidth="1" style="288" min="14" max="14"/>
    <col width="19.28515625" customWidth="1" style="288" min="15" max="15"/>
    <col width="11.85546875" customWidth="1" style="288" min="16" max="16"/>
    <col width="16.28515625" customWidth="1" style="288" min="17" max="17"/>
    <col width="5.7109375" customWidth="1" style="288" min="18" max="18"/>
    <col width="7" customWidth="1" style="288" min="19" max="20"/>
    <col hidden="1" width="7" customWidth="1" style="288" min="21" max="27"/>
    <col hidden="1" width="1.85546875" customWidth="1" style="288" min="28" max="28"/>
    <col hidden="1" width="4.42578125" customWidth="1" style="288" min="29" max="29"/>
    <col hidden="1" width="14.140625" customWidth="1" style="288" min="30" max="30"/>
    <col hidden="1" width="3.28515625" customWidth="1" style="288" min="31" max="31"/>
    <col hidden="1" width="14.5703125" customWidth="1" style="288" min="32" max="32"/>
    <col hidden="1" width="53.140625" customWidth="1" style="288" min="33" max="33"/>
    <col hidden="1" width="15.140625" customWidth="1" style="288" min="34" max="34"/>
    <col hidden="1" width="14" customWidth="1" style="288" min="35" max="35"/>
    <col hidden="1" width="3.140625" customWidth="1" style="288" min="36" max="36"/>
    <col hidden="1" width="16.140625" customWidth="1" style="288" min="37" max="37"/>
    <col hidden="1" width="2.140625" customWidth="1" style="288" min="38" max="38"/>
    <col hidden="1" width="14.5703125" customWidth="1" style="288" min="39" max="39"/>
    <col hidden="1" width="3.140625" customWidth="1" style="288" min="40" max="40"/>
    <col hidden="1" width="11.42578125" customWidth="1" style="288" min="41" max="41"/>
    <col hidden="1" width="3.140625" customWidth="1" style="288" min="42" max="42"/>
    <col hidden="1" width="14.42578125" customWidth="1" style="288" min="43" max="43"/>
    <col hidden="1" width="3.140625" customWidth="1" style="288" min="44" max="44"/>
    <col hidden="1" width="11.42578125" customWidth="1" style="288" min="45" max="45"/>
    <col hidden="1" width="3.140625" customWidth="1" style="288" min="46" max="46"/>
    <col hidden="1" width="11.42578125" customWidth="1" style="288" min="47" max="47"/>
    <col hidden="1" width="4.28515625" customWidth="1" style="288" min="48" max="48"/>
    <col hidden="1" width="11.42578125" customWidth="1" style="288" min="49" max="51"/>
    <col hidden="1" width="12.85546875" customWidth="1" style="288" min="52" max="52"/>
    <col hidden="1" width="16.140625" customWidth="1" style="288" min="53" max="53"/>
    <col hidden="1" width="11.42578125" customWidth="1" style="288" min="54" max="55"/>
    <col hidden="1" width="7.5703125" customWidth="1" style="288" min="56" max="56"/>
    <col hidden="1" width="13.5703125" customWidth="1" style="288" min="57" max="57"/>
    <col hidden="1" width="8.140625" customWidth="1" style="288" min="58" max="58"/>
    <col hidden="1" width="15.42578125" customWidth="1" style="288" min="59" max="59"/>
    <col hidden="1" width="10.42578125" customWidth="1" style="288" min="60" max="60"/>
    <col hidden="1" width="16.85546875" customWidth="1" style="288" min="61" max="61"/>
    <col hidden="1" width="30.7109375" customWidth="1" style="288" min="62" max="62"/>
    <col hidden="1" width="46.7109375" customWidth="1" style="288" min="63" max="63"/>
    <col hidden="1" width="23" customWidth="1" style="288" min="64" max="64"/>
    <col hidden="1" width="17.7109375" customWidth="1" style="288" min="65" max="65"/>
    <col hidden="1" width="35.140625" customWidth="1" style="288" min="66" max="66"/>
    <col hidden="1" width="11.42578125" customWidth="1" style="288" min="67" max="16384"/>
  </cols>
  <sheetData>
    <row r="1" ht="23.25" customHeight="1">
      <c r="B1" s="402" t="n"/>
      <c r="C1" s="804" t="n"/>
      <c r="D1" s="825" t="inlineStr">
        <is>
          <t>MACROPROCESO ESTRATÉGICO</t>
        </is>
      </c>
      <c r="E1" s="812" t="n"/>
      <c r="F1" s="812" t="n"/>
      <c r="G1" s="812" t="n"/>
      <c r="H1" s="812" t="n"/>
      <c r="I1" s="812" t="n"/>
      <c r="J1" s="812" t="n"/>
      <c r="K1" s="812" t="n"/>
      <c r="L1" s="812" t="n"/>
      <c r="M1" s="812" t="n"/>
      <c r="N1" s="812" t="n"/>
      <c r="O1" s="811" t="n"/>
      <c r="P1" s="764" t="inlineStr">
        <is>
          <t>CÓDIGO: ESGr028</t>
        </is>
      </c>
      <c r="Q1" s="806" t="n"/>
    </row>
    <row r="2" ht="21.75" customHeight="1">
      <c r="B2" s="807" t="n"/>
      <c r="C2" s="808" t="n"/>
      <c r="D2" s="764" t="inlineStr">
        <is>
          <t>PROCESO GESTIÓN SISTEMAS INTEGRADOS - CALIDAD</t>
        </is>
      </c>
      <c r="E2" s="805" t="n"/>
      <c r="F2" s="805" t="n"/>
      <c r="G2" s="805" t="n"/>
      <c r="H2" s="805" t="n"/>
      <c r="I2" s="805" t="n"/>
      <c r="J2" s="805" t="n"/>
      <c r="K2" s="805" t="n"/>
      <c r="L2" s="805" t="n"/>
      <c r="M2" s="805" t="n"/>
      <c r="N2" s="805" t="n"/>
      <c r="O2" s="806" t="n"/>
      <c r="P2" s="764" t="inlineStr">
        <is>
          <t>VERSIÓN: 18</t>
        </is>
      </c>
      <c r="Q2" s="806" t="n"/>
    </row>
    <row r="3" ht="15" customHeight="1">
      <c r="B3" s="807" t="n"/>
      <c r="C3" s="808" t="n"/>
      <c r="D3" s="764" t="inlineStr">
        <is>
          <t>GESTIÓN DEL RIESGO Y LAS OPORTUNIDADES</t>
        </is>
      </c>
      <c r="E3" s="809" t="n"/>
      <c r="F3" s="809" t="n"/>
      <c r="G3" s="809" t="n"/>
      <c r="H3" s="809" t="n"/>
      <c r="I3" s="809" t="n"/>
      <c r="J3" s="809" t="n"/>
      <c r="K3" s="809" t="n"/>
      <c r="L3" s="809" t="n"/>
      <c r="M3" s="809" t="n"/>
      <c r="N3" s="809" t="n"/>
      <c r="O3" s="804" t="n"/>
      <c r="P3" s="764" t="inlineStr">
        <is>
          <t>VIGENCIA: 2025-04-11</t>
        </is>
      </c>
      <c r="Q3" s="806" t="n"/>
    </row>
    <row r="4" ht="12.75" customHeight="1">
      <c r="B4" s="810" t="n"/>
      <c r="C4" s="811" t="n"/>
      <c r="D4" s="810" t="n"/>
      <c r="E4" s="812" t="n"/>
      <c r="F4" s="812" t="n"/>
      <c r="G4" s="812" t="n"/>
      <c r="H4" s="812" t="n"/>
      <c r="I4" s="812" t="n"/>
      <c r="J4" s="812" t="n"/>
      <c r="K4" s="812" t="n"/>
      <c r="L4" s="812" t="n"/>
      <c r="M4" s="812" t="n"/>
      <c r="N4" s="812" t="n"/>
      <c r="O4" s="811" t="n"/>
      <c r="P4" s="764" t="inlineStr">
        <is>
          <t>PÁGINA: 3 de 11</t>
        </is>
      </c>
      <c r="Q4" s="806" t="n"/>
    </row>
    <row r="5" ht="26.25" customHeight="1">
      <c r="B5" s="292" t="n"/>
      <c r="C5" s="293" t="inlineStr">
        <is>
          <t>REGRESAR</t>
        </is>
      </c>
      <c r="D5" s="292" t="n"/>
      <c r="E5" s="292" t="n"/>
      <c r="F5" s="292" t="n"/>
      <c r="G5" s="292" t="n"/>
      <c r="H5" s="292" t="n"/>
      <c r="I5" s="292" t="n"/>
      <c r="J5" s="292" t="n"/>
      <c r="K5" s="292" t="n"/>
      <c r="L5" s="292" t="n"/>
      <c r="M5" s="292" t="n"/>
      <c r="N5" s="292" t="n"/>
      <c r="O5" s="292" t="n"/>
      <c r="P5" s="292" t="n"/>
      <c r="Q5" s="292" t="n"/>
    </row>
    <row r="6" ht="30.75" customHeight="1">
      <c r="B6" s="419" t="inlineStr">
        <is>
          <t>IDENTIFICACIÓN DEL RIESGO</t>
        </is>
      </c>
      <c r="C6" s="826" t="n"/>
      <c r="D6" s="826" t="n"/>
      <c r="E6" s="826" t="n"/>
      <c r="F6" s="826" t="n"/>
      <c r="G6" s="826" t="n"/>
      <c r="H6" s="827" t="n"/>
      <c r="I6" s="420" t="inlineStr">
        <is>
          <t>TRATAMIENTO DEL RIESGO</t>
        </is>
      </c>
      <c r="J6" s="826" t="n"/>
      <c r="K6" s="826" t="n"/>
      <c r="L6" s="826" t="n"/>
      <c r="M6" s="826" t="n"/>
      <c r="N6" s="826" t="n"/>
      <c r="O6" s="826" t="n"/>
      <c r="P6" s="826" t="n"/>
      <c r="Q6" s="827" t="n"/>
    </row>
    <row r="7" ht="115.5" customHeight="1">
      <c r="B7" s="774" t="inlineStr">
        <is>
          <t>ID</t>
        </is>
      </c>
      <c r="C7" s="774" t="inlineStr">
        <is>
          <t>MACROPROCESO</t>
        </is>
      </c>
      <c r="D7" s="774" t="inlineStr">
        <is>
          <t>PROCESO</t>
        </is>
      </c>
      <c r="E7" s="774" t="inlineStr">
        <is>
          <t>RIESGO</t>
        </is>
      </c>
      <c r="F7" s="774" t="inlineStr">
        <is>
          <t>CLASIFICACIÓN</t>
        </is>
      </c>
      <c r="G7" s="774" t="inlineStr">
        <is>
          <t>CAUSA</t>
        </is>
      </c>
      <c r="H7" s="774" t="inlineStr">
        <is>
          <t>CONSECUENCIA</t>
        </is>
      </c>
      <c r="I7" s="294" t="inlineStr">
        <is>
          <t>PROBABILIDAD</t>
        </is>
      </c>
      <c r="J7" s="294" t="inlineStr">
        <is>
          <t>IMPACTO</t>
        </is>
      </c>
      <c r="K7" s="294" t="inlineStr">
        <is>
          <t>RIESGO RESIDUAL</t>
        </is>
      </c>
      <c r="L7" s="294" t="inlineStr">
        <is>
          <t>OPCIÓN MANEJO</t>
        </is>
      </c>
      <c r="M7" s="774" t="inlineStr">
        <is>
          <t>ACTIVIDADES DE CONTROL</t>
        </is>
      </c>
      <c r="N7" s="774" t="inlineStr">
        <is>
          <t>SOPORTE</t>
        </is>
      </c>
      <c r="O7" s="774" t="inlineStr">
        <is>
          <t>RESPONSABLE</t>
        </is>
      </c>
      <c r="P7" s="774" t="inlineStr">
        <is>
          <t>TIEMPO</t>
        </is>
      </c>
      <c r="Q7" s="774" t="inlineStr">
        <is>
          <t>INDICADOR</t>
        </is>
      </c>
    </row>
    <row r="8">
      <c r="B8" s="406" t="n"/>
      <c r="C8" s="406" t="n"/>
      <c r="D8" s="406" t="n"/>
      <c r="E8" s="295" t="n"/>
      <c r="F8" s="296" t="n"/>
      <c r="G8" s="297" t="n"/>
      <c r="H8" s="298" t="n"/>
      <c r="I8" s="296" t="n"/>
      <c r="J8" s="296" t="n"/>
      <c r="K8" s="296" t="n"/>
      <c r="L8" s="296" t="n"/>
      <c r="M8" s="299" t="n"/>
      <c r="N8" s="406" t="n"/>
      <c r="O8" s="406" t="n"/>
      <c r="P8" s="406" t="n"/>
      <c r="Q8" s="406" t="n"/>
    </row>
    <row r="9">
      <c r="B9" s="406" t="n"/>
      <c r="C9" s="406" t="n"/>
      <c r="D9" s="406" t="n"/>
      <c r="E9" s="295" t="n"/>
      <c r="F9" s="296" t="n"/>
      <c r="G9" s="297" t="n"/>
      <c r="H9" s="298" t="n"/>
      <c r="I9" s="296" t="n"/>
      <c r="J9" s="296" t="n"/>
      <c r="K9" s="296" t="n"/>
      <c r="L9" s="296" t="n"/>
      <c r="M9" s="299" t="n"/>
      <c r="N9" s="406" t="n"/>
      <c r="O9" s="406" t="n"/>
      <c r="P9" s="406" t="n"/>
      <c r="Q9" s="406" t="n"/>
    </row>
    <row r="10">
      <c r="B10" s="406" t="n"/>
      <c r="C10" s="406" t="n"/>
      <c r="D10" s="406" t="n"/>
      <c r="E10" s="406" t="n"/>
      <c r="F10" s="296" t="n"/>
      <c r="G10" s="297" t="n"/>
      <c r="H10" s="298" t="n"/>
      <c r="I10" s="296" t="n"/>
      <c r="J10" s="296" t="n"/>
      <c r="K10" s="296" t="n"/>
      <c r="L10" s="296" t="n"/>
      <c r="M10" s="299" t="n"/>
      <c r="N10" s="406" t="n"/>
      <c r="O10" s="406" t="n"/>
      <c r="P10" s="406" t="n"/>
      <c r="Q10" s="406" t="n"/>
    </row>
    <row r="11">
      <c r="B11" s="406" t="n"/>
      <c r="C11" s="406" t="n"/>
      <c r="D11" s="406" t="n"/>
      <c r="E11" s="406" t="n"/>
      <c r="F11" s="296" t="n"/>
      <c r="G11" s="406" t="n"/>
      <c r="H11" s="406" t="n"/>
      <c r="I11" s="296" t="n"/>
      <c r="J11" s="296" t="n"/>
      <c r="K11" s="296" t="n"/>
      <c r="L11" s="296" t="n"/>
      <c r="M11" s="299" t="n"/>
      <c r="N11" s="406" t="n"/>
      <c r="O11" s="406" t="n"/>
      <c r="P11" s="406" t="n"/>
      <c r="Q11" s="406" t="n"/>
    </row>
    <row r="12">
      <c r="B12" s="406" t="n"/>
      <c r="C12" s="406" t="n"/>
      <c r="D12" s="406" t="n"/>
      <c r="E12" s="406" t="n"/>
      <c r="F12" s="296" t="n"/>
      <c r="G12" s="406" t="n"/>
      <c r="H12" s="406" t="n"/>
      <c r="I12" s="296" t="n"/>
      <c r="J12" s="296" t="n"/>
      <c r="K12" s="296" t="n"/>
      <c r="L12" s="296" t="n"/>
      <c r="M12" s="299" t="n"/>
      <c r="N12" s="406" t="n"/>
      <c r="O12" s="406" t="n"/>
      <c r="P12" s="406" t="n"/>
      <c r="Q12" s="406" t="n"/>
    </row>
    <row r="13">
      <c r="B13" s="406" t="n"/>
      <c r="C13" s="406" t="n"/>
      <c r="D13" s="406" t="n"/>
      <c r="E13" s="406" t="n"/>
      <c r="F13" s="296" t="n"/>
      <c r="G13" s="406" t="n"/>
      <c r="H13" s="406" t="n"/>
      <c r="I13" s="296" t="n"/>
      <c r="J13" s="296" t="n"/>
      <c r="K13" s="296" t="n"/>
      <c r="L13" s="296" t="n"/>
      <c r="M13" s="299" t="n"/>
      <c r="N13" s="406" t="n"/>
      <c r="O13" s="406" t="n"/>
      <c r="P13" s="406" t="n"/>
      <c r="Q13" s="406" t="n"/>
    </row>
    <row r="14">
      <c r="B14" s="406" t="n"/>
      <c r="C14" s="406" t="n"/>
      <c r="D14" s="406" t="n"/>
      <c r="E14" s="406" t="n"/>
      <c r="F14" s="296" t="n"/>
      <c r="G14" s="406" t="n"/>
      <c r="H14" s="406" t="n"/>
      <c r="I14" s="296" t="n"/>
      <c r="J14" s="296" t="n"/>
      <c r="K14" s="296" t="n"/>
      <c r="L14" s="296" t="n"/>
      <c r="M14" s="299" t="n"/>
      <c r="N14" s="406" t="n"/>
      <c r="O14" s="406" t="n"/>
      <c r="P14" s="406" t="n"/>
      <c r="Q14" s="406" t="n"/>
    </row>
    <row r="15">
      <c r="B15" s="406" t="n"/>
      <c r="C15" s="406" t="n"/>
      <c r="D15" s="406" t="n"/>
      <c r="E15" s="406" t="n"/>
      <c r="F15" s="296" t="n"/>
      <c r="G15" s="406" t="n"/>
      <c r="H15" s="406" t="n"/>
      <c r="I15" s="296" t="n"/>
      <c r="J15" s="296" t="n"/>
      <c r="K15" s="296" t="n"/>
      <c r="L15" s="296" t="n"/>
      <c r="M15" s="299" t="n"/>
      <c r="N15" s="406" t="n"/>
      <c r="O15" s="406" t="n"/>
      <c r="P15" s="406" t="n"/>
      <c r="Q15" s="406" t="n"/>
    </row>
    <row r="16">
      <c r="B16" s="406" t="n"/>
      <c r="C16" s="406" t="n"/>
      <c r="D16" s="406" t="n"/>
      <c r="E16" s="406" t="n"/>
      <c r="F16" s="296" t="n"/>
      <c r="G16" s="406" t="n"/>
      <c r="H16" s="406" t="n"/>
      <c r="I16" s="296" t="n"/>
      <c r="J16" s="296" t="n"/>
      <c r="K16" s="296" t="n"/>
      <c r="L16" s="296" t="n"/>
      <c r="M16" s="299" t="n"/>
      <c r="N16" s="406" t="n"/>
      <c r="O16" s="406" t="n"/>
      <c r="P16" s="406" t="n"/>
      <c r="Q16" s="406" t="n"/>
    </row>
    <row r="17">
      <c r="B17" s="406" t="n"/>
      <c r="C17" s="406" t="n"/>
      <c r="D17" s="406" t="n"/>
      <c r="E17" s="406" t="n"/>
      <c r="F17" s="296" t="n"/>
      <c r="G17" s="406" t="n"/>
      <c r="H17" s="295" t="n"/>
      <c r="I17" s="296" t="n"/>
      <c r="J17" s="296" t="n"/>
      <c r="K17" s="296" t="n"/>
      <c r="L17" s="296" t="n"/>
      <c r="M17" s="299" t="n"/>
      <c r="N17" s="406" t="n"/>
      <c r="O17" s="406" t="n"/>
      <c r="P17" s="406" t="n"/>
      <c r="Q17" s="406" t="n"/>
    </row>
    <row r="18">
      <c r="B18" s="406" t="n"/>
      <c r="C18" s="406" t="n"/>
      <c r="D18" s="406" t="n"/>
      <c r="E18" s="406" t="n"/>
      <c r="F18" s="296" t="n"/>
      <c r="G18" s="406" t="n"/>
      <c r="H18" s="295" t="n"/>
      <c r="I18" s="296" t="n"/>
      <c r="J18" s="296" t="n"/>
      <c r="K18" s="296" t="n"/>
      <c r="L18" s="296" t="n"/>
      <c r="M18" s="299" t="n"/>
      <c r="N18" s="406" t="n"/>
      <c r="O18" s="406" t="n"/>
      <c r="P18" s="406" t="n"/>
      <c r="Q18" s="406" t="n"/>
    </row>
    <row r="19">
      <c r="B19" s="406" t="n"/>
      <c r="C19" s="406" t="n"/>
      <c r="D19" s="406" t="n"/>
      <c r="E19" s="406" t="n"/>
      <c r="F19" s="296" t="n"/>
      <c r="G19" s="406" t="n"/>
      <c r="H19" s="406" t="n"/>
      <c r="I19" s="296" t="n"/>
      <c r="J19" s="296" t="n"/>
      <c r="K19" s="296" t="n"/>
      <c r="L19" s="296" t="n"/>
      <c r="M19" s="299" t="n"/>
      <c r="N19" s="406" t="n"/>
      <c r="O19" s="406" t="n"/>
      <c r="P19" s="406" t="n"/>
      <c r="Q19" s="406" t="n"/>
    </row>
    <row r="20">
      <c r="B20" s="406" t="n"/>
      <c r="C20" s="406" t="n"/>
      <c r="D20" s="406" t="n"/>
      <c r="E20" s="406" t="n"/>
      <c r="F20" s="296" t="n"/>
      <c r="G20" s="406" t="n"/>
      <c r="H20" s="406" t="n"/>
      <c r="I20" s="296" t="n"/>
      <c r="J20" s="296" t="n"/>
      <c r="K20" s="296" t="n"/>
      <c r="L20" s="296" t="n"/>
      <c r="M20" s="299" t="n"/>
      <c r="N20" s="406" t="n"/>
      <c r="O20" s="406" t="n"/>
      <c r="P20" s="406" t="n"/>
      <c r="Q20" s="406" t="n"/>
    </row>
    <row r="21">
      <c r="B21" s="406" t="n"/>
      <c r="C21" s="406" t="n"/>
      <c r="D21" s="406" t="n"/>
      <c r="E21" s="406" t="n"/>
      <c r="F21" s="296" t="n"/>
      <c r="G21" s="406" t="n"/>
      <c r="H21" s="406" t="n"/>
      <c r="I21" s="296" t="n"/>
      <c r="J21" s="296" t="n"/>
      <c r="K21" s="296" t="n"/>
      <c r="L21" s="296" t="n"/>
      <c r="M21" s="299" t="n"/>
      <c r="N21" s="406" t="n"/>
      <c r="O21" s="406" t="n"/>
      <c r="P21" s="406" t="n"/>
      <c r="Q21" s="406" t="n"/>
    </row>
    <row r="22">
      <c r="B22" s="406" t="n"/>
      <c r="C22" s="406" t="n"/>
      <c r="D22" s="406" t="n"/>
      <c r="E22" s="406" t="n"/>
      <c r="F22" s="296" t="n"/>
      <c r="G22" s="406" t="n"/>
      <c r="H22" s="406" t="n"/>
      <c r="I22" s="296" t="n"/>
      <c r="J22" s="296" t="n"/>
      <c r="K22" s="296" t="n"/>
      <c r="L22" s="296" t="n"/>
      <c r="M22" s="299" t="n"/>
      <c r="N22" s="406" t="n"/>
      <c r="O22" s="406" t="n"/>
      <c r="P22" s="406" t="n"/>
      <c r="Q22" s="406" t="n"/>
    </row>
    <row r="23">
      <c r="B23" s="406" t="n"/>
      <c r="C23" s="406" t="n"/>
      <c r="D23" s="406" t="n"/>
      <c r="E23" s="406" t="n"/>
      <c r="F23" s="296" t="n"/>
      <c r="G23" s="406" t="n"/>
      <c r="H23" s="406" t="n"/>
      <c r="I23" s="296" t="n"/>
      <c r="J23" s="296" t="n"/>
      <c r="K23" s="296" t="n"/>
      <c r="L23" s="296" t="n"/>
      <c r="M23" s="299" t="n"/>
      <c r="N23" s="406" t="n"/>
      <c r="O23" s="406" t="n"/>
      <c r="P23" s="406" t="n"/>
      <c r="Q23" s="406" t="n"/>
    </row>
    <row r="24">
      <c r="B24" s="406" t="n"/>
      <c r="C24" s="406" t="n"/>
      <c r="D24" s="406" t="n"/>
      <c r="E24" s="406" t="n"/>
      <c r="F24" s="296" t="n"/>
      <c r="G24" s="406" t="n"/>
      <c r="H24" s="406" t="n"/>
      <c r="I24" s="296" t="n"/>
      <c r="J24" s="296" t="n"/>
      <c r="K24" s="296" t="n"/>
      <c r="L24" s="296" t="n"/>
      <c r="M24" s="299" t="n"/>
      <c r="N24" s="406" t="n"/>
      <c r="O24" s="406" t="n"/>
      <c r="P24" s="406" t="n"/>
      <c r="Q24" s="406" t="n"/>
    </row>
    <row r="25">
      <c r="B25" s="406" t="n"/>
      <c r="C25" s="406" t="n"/>
      <c r="D25" s="406" t="n"/>
      <c r="E25" s="406" t="n"/>
      <c r="F25" s="296" t="n"/>
      <c r="G25" s="406" t="n"/>
      <c r="H25" s="406" t="n"/>
      <c r="I25" s="296" t="n"/>
      <c r="J25" s="296" t="n"/>
      <c r="K25" s="296" t="n"/>
      <c r="L25" s="296" t="n"/>
      <c r="M25" s="406" t="n"/>
      <c r="N25" s="406" t="n"/>
      <c r="O25" s="406" t="n"/>
      <c r="P25" s="406" t="n"/>
      <c r="Q25" s="406" t="n"/>
    </row>
    <row r="26">
      <c r="B26" s="406" t="n"/>
      <c r="C26" s="406" t="n"/>
      <c r="D26" s="406" t="n"/>
      <c r="E26" s="406" t="n"/>
      <c r="F26" s="296" t="n"/>
      <c r="G26" s="406" t="n"/>
      <c r="H26" s="406" t="n"/>
      <c r="I26" s="296" t="n"/>
      <c r="J26" s="296" t="n"/>
      <c r="K26" s="296" t="n"/>
      <c r="L26" s="296" t="n"/>
      <c r="M26" s="406" t="n"/>
      <c r="N26" s="406" t="n"/>
      <c r="O26" s="406" t="n"/>
      <c r="P26" s="406" t="n"/>
      <c r="Q26" s="406" t="n"/>
    </row>
    <row r="27">
      <c r="B27" s="406" t="n"/>
      <c r="C27" s="406" t="n"/>
      <c r="D27" s="406" t="n"/>
      <c r="E27" s="406" t="n"/>
      <c r="F27" s="296" t="n"/>
      <c r="G27" s="406" t="n"/>
      <c r="H27" s="406" t="n"/>
      <c r="I27" s="296" t="n"/>
      <c r="J27" s="296" t="n"/>
      <c r="K27" s="296" t="n"/>
      <c r="L27" s="296" t="n"/>
      <c r="M27" s="406" t="n"/>
      <c r="N27" s="406" t="n"/>
      <c r="O27" s="406" t="n"/>
      <c r="P27" s="406" t="n"/>
      <c r="Q27" s="406" t="n"/>
    </row>
    <row r="28">
      <c r="B28" s="406" t="n"/>
      <c r="C28" s="406" t="n"/>
      <c r="D28" s="406" t="n"/>
      <c r="E28" s="406" t="n"/>
      <c r="F28" s="296" t="n"/>
      <c r="G28" s="406" t="n"/>
      <c r="H28" s="406" t="n"/>
      <c r="I28" s="296" t="n"/>
      <c r="J28" s="296" t="n"/>
      <c r="K28" s="296" t="n"/>
      <c r="L28" s="296" t="n"/>
      <c r="M28" s="406" t="n"/>
      <c r="N28" s="406" t="n"/>
      <c r="O28" s="406" t="n"/>
      <c r="P28" s="406" t="n"/>
      <c r="Q28" s="406" t="n"/>
    </row>
    <row r="29">
      <c r="B29" s="406" t="n"/>
      <c r="C29" s="406" t="n"/>
      <c r="D29" s="406" t="n"/>
      <c r="E29" s="406" t="n"/>
      <c r="F29" s="296" t="n"/>
      <c r="G29" s="406" t="n"/>
      <c r="H29" s="406" t="n"/>
      <c r="I29" s="296" t="n"/>
      <c r="J29" s="296" t="n"/>
      <c r="K29" s="296" t="n"/>
      <c r="L29" s="296" t="n"/>
      <c r="M29" s="299" t="n"/>
      <c r="N29" s="406" t="n"/>
      <c r="O29" s="406" t="n"/>
      <c r="P29" s="406" t="n"/>
      <c r="Q29" s="406" t="n"/>
    </row>
    <row r="30">
      <c r="B30" s="406" t="n"/>
      <c r="C30" s="406" t="n"/>
      <c r="D30" s="406" t="n"/>
      <c r="E30" s="406" t="n"/>
      <c r="F30" s="296" t="n"/>
      <c r="G30" s="406" t="n"/>
      <c r="H30" s="406" t="n"/>
      <c r="I30" s="296" t="n"/>
      <c r="J30" s="296" t="n"/>
      <c r="K30" s="296" t="n"/>
      <c r="L30" s="296" t="n"/>
      <c r="M30" s="299" t="n"/>
      <c r="N30" s="406" t="n"/>
      <c r="O30" s="406" t="n"/>
      <c r="P30" s="406" t="n"/>
      <c r="Q30" s="406" t="n"/>
    </row>
    <row r="31">
      <c r="B31" s="406" t="n"/>
      <c r="C31" s="406" t="n"/>
      <c r="D31" s="406" t="n"/>
      <c r="E31" s="406" t="n"/>
      <c r="F31" s="296" t="n"/>
      <c r="G31" s="406" t="n"/>
      <c r="H31" s="406" t="n"/>
      <c r="I31" s="296" t="n"/>
      <c r="J31" s="296" t="n"/>
      <c r="K31" s="296" t="n"/>
      <c r="L31" s="296" t="n"/>
      <c r="M31" s="299" t="n"/>
      <c r="N31" s="406" t="n"/>
      <c r="O31" s="406" t="n"/>
      <c r="P31" s="406" t="n"/>
      <c r="Q31" s="406" t="n"/>
    </row>
    <row r="32">
      <c r="B32" s="406" t="n"/>
      <c r="C32" s="406" t="n"/>
      <c r="D32" s="406" t="n"/>
      <c r="E32" s="406" t="n"/>
      <c r="F32" s="296" t="n"/>
      <c r="G32" s="406" t="n"/>
      <c r="H32" s="406" t="n"/>
      <c r="I32" s="296" t="n"/>
      <c r="J32" s="296" t="n"/>
      <c r="K32" s="296" t="n"/>
      <c r="L32" s="296" t="n"/>
      <c r="M32" s="299" t="n"/>
      <c r="N32" s="406" t="n"/>
      <c r="O32" s="406" t="n"/>
      <c r="P32" s="406" t="n"/>
      <c r="Q32" s="406" t="n"/>
    </row>
    <row r="33">
      <c r="B33" s="406" t="n"/>
      <c r="C33" s="406" t="n"/>
      <c r="D33" s="406" t="n"/>
      <c r="E33" s="406" t="n"/>
      <c r="F33" s="296" t="n"/>
      <c r="G33" s="406" t="n"/>
      <c r="H33" s="406" t="n"/>
      <c r="I33" s="296" t="n"/>
      <c r="J33" s="296" t="n"/>
      <c r="K33" s="296" t="n"/>
      <c r="L33" s="296" t="n"/>
      <c r="M33" s="299" t="n"/>
      <c r="N33" s="406" t="n"/>
      <c r="O33" s="406" t="n"/>
      <c r="P33" s="406" t="n"/>
      <c r="Q33" s="406" t="n"/>
    </row>
    <row r="34">
      <c r="B34" s="406" t="n"/>
      <c r="C34" s="406" t="n"/>
      <c r="D34" s="406" t="n"/>
      <c r="E34" s="406" t="n"/>
      <c r="F34" s="296" t="n"/>
      <c r="G34" s="406" t="n"/>
      <c r="H34" s="406" t="n"/>
      <c r="I34" s="296" t="n"/>
      <c r="J34" s="296" t="n"/>
      <c r="K34" s="296" t="n"/>
      <c r="L34" s="296" t="n"/>
      <c r="M34" s="406" t="n"/>
      <c r="N34" s="299" t="n"/>
      <c r="O34" s="406" t="n"/>
      <c r="P34" s="406" t="n"/>
      <c r="Q34" s="406" t="n"/>
    </row>
    <row r="35">
      <c r="B35" s="406" t="n"/>
      <c r="C35" s="406" t="n"/>
      <c r="D35" s="406" t="n"/>
      <c r="E35" s="406" t="n"/>
      <c r="F35" s="296" t="n"/>
      <c r="G35" s="406" t="n"/>
      <c r="H35" s="406" t="n"/>
      <c r="I35" s="296" t="n"/>
      <c r="J35" s="296" t="n"/>
      <c r="K35" s="296" t="n"/>
      <c r="L35" s="296" t="n"/>
      <c r="M35" s="299" t="n"/>
      <c r="N35" s="406" t="n"/>
      <c r="O35" s="406" t="n"/>
      <c r="P35" s="406" t="n"/>
      <c r="Q35" s="406" t="n"/>
    </row>
    <row r="36">
      <c r="B36" s="406" t="n"/>
      <c r="C36" s="406" t="n"/>
      <c r="D36" s="406" t="n"/>
      <c r="E36" s="406" t="n"/>
      <c r="F36" s="296" t="n"/>
      <c r="G36" s="406" t="n"/>
      <c r="H36" s="406" t="n"/>
      <c r="I36" s="296" t="n"/>
      <c r="J36" s="296" t="n"/>
      <c r="K36" s="296" t="n"/>
      <c r="L36" s="296" t="n"/>
      <c r="M36" s="299" t="n"/>
      <c r="N36" s="406" t="n"/>
      <c r="O36" s="406" t="n"/>
      <c r="P36" s="406" t="n"/>
      <c r="Q36" s="406" t="n"/>
    </row>
    <row r="37">
      <c r="B37" s="406" t="n"/>
      <c r="C37" s="406" t="n"/>
      <c r="D37" s="406" t="n"/>
      <c r="E37" s="406" t="n"/>
      <c r="F37" s="296" t="n"/>
      <c r="G37" s="406" t="n"/>
      <c r="H37" s="300" t="n"/>
      <c r="I37" s="296" t="n"/>
      <c r="J37" s="296" t="n"/>
      <c r="K37" s="296" t="n"/>
      <c r="L37" s="296" t="n"/>
      <c r="M37" s="299" t="n"/>
      <c r="N37" s="406" t="n"/>
      <c r="O37" s="406" t="n"/>
      <c r="P37" s="406" t="n"/>
      <c r="Q37" s="406" t="n"/>
    </row>
    <row r="38">
      <c r="B38" s="406" t="n"/>
      <c r="C38" s="406" t="n"/>
      <c r="D38" s="406" t="n"/>
      <c r="E38" s="406" t="n"/>
      <c r="F38" s="296" t="n"/>
      <c r="G38" s="406" t="n"/>
      <c r="H38" s="406" t="n"/>
      <c r="I38" s="296" t="n"/>
      <c r="J38" s="296" t="n"/>
      <c r="K38" s="296" t="n"/>
      <c r="L38" s="296" t="n"/>
      <c r="M38" s="299" t="n"/>
      <c r="N38" s="406" t="n"/>
      <c r="O38" s="406" t="n"/>
      <c r="P38" s="406" t="n"/>
      <c r="Q38" s="406" t="n"/>
    </row>
    <row r="39">
      <c r="B39" s="406" t="n"/>
      <c r="C39" s="406" t="n"/>
      <c r="D39" s="406" t="n"/>
      <c r="E39" s="406" t="n"/>
      <c r="F39" s="296" t="n"/>
      <c r="G39" s="406" t="n"/>
      <c r="H39" s="406" t="n"/>
      <c r="I39" s="296" t="n"/>
      <c r="J39" s="296" t="n"/>
      <c r="K39" s="296" t="n"/>
      <c r="L39" s="296" t="n"/>
      <c r="M39" s="299" t="n"/>
      <c r="N39" s="406" t="n"/>
      <c r="O39" s="406" t="n"/>
      <c r="P39" s="406" t="n"/>
      <c r="Q39" s="406" t="n"/>
    </row>
    <row r="40">
      <c r="B40" s="406" t="n"/>
      <c r="C40" s="406" t="n"/>
      <c r="D40" s="406" t="n"/>
      <c r="E40" s="406" t="n"/>
      <c r="F40" s="296" t="n"/>
      <c r="G40" s="406" t="n"/>
      <c r="H40" s="406" t="n"/>
      <c r="I40" s="296" t="n"/>
      <c r="J40" s="296" t="n"/>
      <c r="K40" s="296" t="n"/>
      <c r="L40" s="296" t="n"/>
      <c r="M40" s="299" t="n"/>
      <c r="N40" s="406" t="n"/>
      <c r="O40" s="406" t="n"/>
      <c r="P40" s="406" t="n"/>
      <c r="Q40" s="406" t="n"/>
    </row>
    <row r="41">
      <c r="B41" s="406" t="n"/>
      <c r="C41" s="406" t="n"/>
      <c r="D41" s="406" t="n"/>
      <c r="E41" s="406" t="n"/>
      <c r="F41" s="296" t="n"/>
      <c r="G41" s="406" t="n"/>
      <c r="H41" s="406" t="n"/>
      <c r="I41" s="296" t="n"/>
      <c r="J41" s="296" t="n"/>
      <c r="K41" s="296" t="n"/>
      <c r="L41" s="296" t="n"/>
      <c r="M41" s="299" t="n"/>
      <c r="N41" s="406" t="n"/>
      <c r="O41" s="406" t="n"/>
      <c r="P41" s="406" t="n"/>
      <c r="Q41" s="406" t="n"/>
    </row>
    <row r="42">
      <c r="B42" s="406" t="n"/>
      <c r="C42" s="406" t="n"/>
      <c r="D42" s="406" t="n"/>
      <c r="E42" s="406" t="n"/>
      <c r="F42" s="296" t="n"/>
      <c r="G42" s="406" t="n"/>
      <c r="H42" s="406" t="n"/>
      <c r="I42" s="296" t="n"/>
      <c r="J42" s="296" t="n"/>
      <c r="K42" s="296" t="n"/>
      <c r="L42" s="296" t="n"/>
      <c r="M42" s="299" t="n"/>
      <c r="N42" s="406" t="n"/>
      <c r="O42" s="406" t="n"/>
      <c r="P42" s="406" t="n"/>
      <c r="Q42" s="406" t="n"/>
    </row>
    <row r="43">
      <c r="B43" s="406" t="n"/>
      <c r="C43" s="301" t="n"/>
      <c r="D43" s="301" t="n"/>
      <c r="E43" s="406" t="n"/>
      <c r="F43" s="296" t="n"/>
      <c r="G43" s="406" t="n"/>
      <c r="H43" s="406" t="n"/>
      <c r="I43" s="296" t="n"/>
      <c r="J43" s="296" t="n"/>
      <c r="K43" s="296" t="n"/>
      <c r="L43" s="296" t="n"/>
      <c r="M43" s="302" t="n"/>
      <c r="N43" s="406" t="n"/>
      <c r="O43" s="406" t="n"/>
      <c r="P43" s="301" t="n"/>
      <c r="Q43" s="406" t="n"/>
    </row>
    <row r="44">
      <c r="B44" s="406" t="n"/>
      <c r="C44" s="301" t="n"/>
      <c r="D44" s="301" t="n"/>
      <c r="E44" s="406" t="n"/>
      <c r="F44" s="296" t="n"/>
      <c r="G44" s="406" t="n"/>
      <c r="H44" s="406" t="n"/>
      <c r="I44" s="296" t="n"/>
      <c r="J44" s="296" t="n"/>
      <c r="K44" s="296" t="n"/>
      <c r="L44" s="296" t="n"/>
      <c r="M44" s="302" t="n"/>
      <c r="N44" s="406" t="n"/>
      <c r="O44" s="406" t="n"/>
      <c r="P44" s="301" t="n"/>
      <c r="Q44" s="406" t="n"/>
    </row>
    <row r="45">
      <c r="B45" s="406" t="n"/>
      <c r="C45" s="406" t="n"/>
      <c r="D45" s="406" t="n"/>
      <c r="E45" s="406" t="n"/>
      <c r="F45" s="296" t="n"/>
      <c r="G45" s="406" t="n"/>
      <c r="H45" s="406" t="n"/>
      <c r="I45" s="296" t="n"/>
      <c r="J45" s="296" t="n"/>
      <c r="K45" s="296" t="n"/>
      <c r="L45" s="296" t="n"/>
      <c r="M45" s="299" t="n"/>
      <c r="N45" s="406" t="n"/>
      <c r="O45" s="406" t="n"/>
      <c r="P45" s="406" t="n"/>
      <c r="Q45" s="406" t="n"/>
    </row>
    <row r="46">
      <c r="B46" s="406" t="n"/>
      <c r="C46" s="406" t="n"/>
      <c r="D46" s="406" t="n"/>
      <c r="E46" s="406" t="n"/>
      <c r="F46" s="296" t="n"/>
      <c r="G46" s="300" t="n"/>
      <c r="H46" s="406" t="n"/>
      <c r="I46" s="296" t="n"/>
      <c r="J46" s="296" t="n"/>
      <c r="K46" s="296" t="n"/>
      <c r="L46" s="296" t="n"/>
      <c r="M46" s="406" t="n"/>
      <c r="N46" s="406" t="n"/>
      <c r="O46" s="406" t="n"/>
      <c r="P46" s="406" t="n"/>
      <c r="Q46" s="406" t="n"/>
    </row>
    <row r="47">
      <c r="B47" s="406" t="n"/>
      <c r="C47" s="406" t="n"/>
      <c r="D47" s="406" t="n"/>
      <c r="E47" s="406" t="n"/>
      <c r="F47" s="296" t="n"/>
      <c r="G47" s="406" t="n"/>
      <c r="H47" s="406" t="n"/>
      <c r="I47" s="296" t="n"/>
      <c r="J47" s="296" t="n"/>
      <c r="K47" s="296" t="n"/>
      <c r="L47" s="296" t="n"/>
      <c r="M47" s="406" t="n"/>
      <c r="N47" s="406" t="n"/>
      <c r="O47" s="406" t="n"/>
      <c r="P47" s="406" t="n"/>
      <c r="Q47" s="406" t="n"/>
    </row>
    <row r="48">
      <c r="B48" s="406" t="n"/>
      <c r="C48" s="406" t="n"/>
      <c r="D48" s="406" t="n"/>
      <c r="E48" s="295" t="n"/>
      <c r="F48" s="296" t="n"/>
      <c r="G48" s="406" t="n"/>
      <c r="H48" s="406" t="n"/>
      <c r="I48" s="296" t="n"/>
      <c r="J48" s="296" t="n"/>
      <c r="K48" s="296" t="n"/>
      <c r="L48" s="296" t="n"/>
      <c r="M48" s="406" t="n"/>
      <c r="N48" s="406" t="n"/>
      <c r="O48" s="406" t="n"/>
      <c r="P48" s="406" t="n"/>
      <c r="Q48" s="406" t="n"/>
    </row>
    <row r="49">
      <c r="B49" s="406" t="n"/>
      <c r="C49" s="406" t="n"/>
      <c r="D49" s="406" t="n"/>
      <c r="E49" s="295" t="n"/>
      <c r="F49" s="296" t="n"/>
      <c r="G49" s="406" t="n"/>
      <c r="H49" s="406" t="n"/>
      <c r="I49" s="296" t="n"/>
      <c r="J49" s="296" t="n"/>
      <c r="K49" s="296" t="n"/>
      <c r="L49" s="296" t="n"/>
      <c r="M49" s="406" t="n"/>
      <c r="N49" s="406" t="n"/>
      <c r="O49" s="406" t="n"/>
      <c r="P49" s="406" t="n"/>
      <c r="Q49" s="406" t="n"/>
    </row>
    <row r="50">
      <c r="B50" s="406" t="n"/>
      <c r="C50" s="406" t="n"/>
      <c r="D50" s="406" t="n"/>
      <c r="E50" s="406" t="n"/>
      <c r="F50" s="296" t="n"/>
      <c r="G50" s="406" t="n"/>
      <c r="H50" s="406" t="n"/>
      <c r="I50" s="296" t="n"/>
      <c r="J50" s="296" t="n"/>
      <c r="K50" s="296" t="n"/>
      <c r="L50" s="296" t="n"/>
      <c r="M50" s="299" t="n"/>
      <c r="N50" s="406" t="n"/>
      <c r="O50" s="406" t="n"/>
      <c r="P50" s="406" t="n"/>
      <c r="Q50" s="406" t="n"/>
    </row>
    <row r="51">
      <c r="B51" s="406" t="n"/>
      <c r="C51" s="406" t="n"/>
      <c r="D51" s="406" t="n"/>
      <c r="E51" s="406" t="n"/>
      <c r="F51" s="296" t="n"/>
      <c r="G51" s="406" t="n"/>
      <c r="H51" s="406" t="n"/>
      <c r="I51" s="296" t="n"/>
      <c r="J51" s="296" t="n"/>
      <c r="K51" s="296" t="n"/>
      <c r="L51" s="296" t="n"/>
      <c r="M51" s="299" t="n"/>
      <c r="N51" s="406" t="n"/>
      <c r="O51" s="406" t="n"/>
      <c r="P51" s="406" t="n"/>
      <c r="Q51" s="406" t="n"/>
    </row>
    <row r="52">
      <c r="B52" s="406" t="n"/>
      <c r="C52" s="406" t="n"/>
      <c r="D52" s="406" t="n"/>
      <c r="E52" s="406" t="n"/>
      <c r="F52" s="296" t="n"/>
      <c r="G52" s="406" t="n"/>
      <c r="H52" s="406" t="n"/>
      <c r="I52" s="296" t="n"/>
      <c r="J52" s="296" t="n"/>
      <c r="K52" s="296" t="n"/>
      <c r="L52" s="296" t="n"/>
      <c r="M52" s="299" t="n"/>
      <c r="N52" s="406" t="n"/>
      <c r="O52" s="406" t="n"/>
      <c r="P52" s="406" t="n"/>
      <c r="Q52" s="406" t="n"/>
    </row>
    <row r="53">
      <c r="B53" s="406" t="n"/>
      <c r="C53" s="406" t="n"/>
      <c r="D53" s="406" t="n"/>
      <c r="E53" s="406" t="n"/>
      <c r="F53" s="296" t="n"/>
      <c r="G53" s="406" t="n"/>
      <c r="H53" s="406" t="n"/>
      <c r="I53" s="296" t="n"/>
      <c r="J53" s="296" t="n"/>
      <c r="K53" s="296" t="n"/>
      <c r="L53" s="296" t="n"/>
      <c r="M53" s="299" t="n"/>
      <c r="N53" s="406" t="n"/>
      <c r="O53" s="406" t="n"/>
      <c r="P53" s="406" t="n"/>
      <c r="Q53" s="406" t="n"/>
    </row>
    <row r="54">
      <c r="B54" s="406" t="n"/>
      <c r="C54" s="406" t="n"/>
      <c r="D54" s="406" t="n"/>
      <c r="E54" s="406" t="n"/>
      <c r="F54" s="296" t="n"/>
      <c r="G54" s="406" t="n"/>
      <c r="H54" s="406" t="n"/>
      <c r="I54" s="296" t="n"/>
      <c r="J54" s="296" t="n"/>
      <c r="K54" s="296" t="n"/>
      <c r="L54" s="296" t="n"/>
      <c r="M54" s="299" t="n"/>
      <c r="N54" s="406" t="n"/>
      <c r="O54" s="406" t="n"/>
      <c r="P54" s="406" t="n"/>
      <c r="Q54" s="406" t="n"/>
    </row>
    <row r="55">
      <c r="B55" s="406" t="n"/>
      <c r="C55" s="406" t="n"/>
      <c r="D55" s="406" t="n"/>
      <c r="E55" s="406" t="n"/>
      <c r="F55" s="296" t="n"/>
      <c r="G55" s="406" t="n"/>
      <c r="H55" s="406" t="n"/>
      <c r="I55" s="296" t="n"/>
      <c r="J55" s="296" t="n"/>
      <c r="K55" s="296" t="n"/>
      <c r="L55" s="296" t="n"/>
      <c r="M55" s="299" t="n"/>
      <c r="N55" s="406" t="n"/>
      <c r="O55" s="406" t="n"/>
      <c r="P55" s="406" t="n"/>
      <c r="Q55" s="406" t="n"/>
    </row>
    <row r="56">
      <c r="B56" s="406" t="n"/>
      <c r="C56" s="406" t="n"/>
      <c r="D56" s="406" t="n"/>
      <c r="E56" s="406" t="n"/>
      <c r="F56" s="296" t="n"/>
      <c r="G56" s="406" t="n"/>
      <c r="H56" s="406" t="n"/>
      <c r="I56" s="296" t="n"/>
      <c r="J56" s="296" t="n"/>
      <c r="K56" s="296" t="n"/>
      <c r="L56" s="296" t="n"/>
      <c r="M56" s="299" t="n"/>
      <c r="N56" s="406" t="n"/>
      <c r="O56" s="406" t="n"/>
      <c r="P56" s="406" t="n"/>
      <c r="Q56" s="406" t="n"/>
    </row>
    <row r="57">
      <c r="B57" s="406" t="n"/>
      <c r="C57" s="406" t="n"/>
      <c r="D57" s="406" t="n"/>
      <c r="E57" s="406" t="n"/>
      <c r="F57" s="296" t="n"/>
      <c r="G57" s="406" t="n"/>
      <c r="H57" s="406" t="n"/>
      <c r="I57" s="296" t="n"/>
      <c r="J57" s="296" t="n"/>
      <c r="K57" s="296" t="n"/>
      <c r="L57" s="296" t="n"/>
      <c r="M57" s="299" t="n"/>
      <c r="N57" s="406" t="n"/>
      <c r="O57" s="406" t="n"/>
      <c r="P57" s="406" t="n"/>
      <c r="Q57" s="406" t="n"/>
    </row>
    <row r="59" ht="68.25" customHeight="1">
      <c r="B59" s="375" t="inlineStr">
        <is>
          <t>Diagonal 18 No. 20-29 Fusagasugá – Cundinamarca
Teléfono (601) 8281483 Línea Gratuita 018000180414
www.ucundinamarca.edu.co   E-mail: info@ucundinamarca.edu.co
NIT: 890.680.062-2</t>
        </is>
      </c>
    </row>
    <row r="60">
      <c r="B60" s="762" t="n"/>
      <c r="C60" s="14" t="n"/>
      <c r="D60" s="286" t="n"/>
      <c r="E60" s="762" t="n"/>
    </row>
    <row r="61" ht="42.75" customHeight="1">
      <c r="B61" s="376"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1" insertColumns="0" pivotTables="0" deleteRows="0" formatCells="0" saltValue="+ZIHP6C6jsscjCQLgphL2g==" formatRows="0" sort="0" spinCount="100000" hashValue="msGoc7aM+VXc3CCOq5ew9iSmLiAIi23mXuzYH69vGh5a1/ckR5cVjnYUZ8dvWOZ6K+qmbyZIx+sua7G2v9/XoQ=="/>
  <mergeCells count="12">
    <mergeCell ref="I6:Q6"/>
    <mergeCell ref="P4:Q4"/>
    <mergeCell ref="P3:Q3"/>
    <mergeCell ref="D2:O2"/>
    <mergeCell ref="D1:O1"/>
    <mergeCell ref="D3:O4"/>
    <mergeCell ref="B61:Q61"/>
    <mergeCell ref="P2:Q2"/>
    <mergeCell ref="B6:H6"/>
    <mergeCell ref="B1:C4"/>
    <mergeCell ref="P1:Q1"/>
    <mergeCell ref="B59:Q59"/>
  </mergeCells>
  <hyperlinks>
    <hyperlink ref="C5" location="INICIO!A1" display="REGRESAR"/>
  </hyperlinks>
  <pageMargins left="0.7" right="0.7" top="0.75" bottom="0.75" header="0.3" footer="0.3"/>
  <pageSetup orientation="portrait" scale="30"/>
  <drawing xmlns:r="http://schemas.openxmlformats.org/officeDocument/2006/relationships" r:id="rId1"/>
</worksheet>
</file>

<file path=xl/worksheets/sheet5.xml><?xml version="1.0" encoding="utf-8"?>
<worksheet xmlns="http://schemas.openxmlformats.org/spreadsheetml/2006/main">
  <sheetPr codeName="Hoja14">
    <outlinePr summaryBelow="1" summaryRight="1"/>
    <pageSetUpPr/>
  </sheetPr>
  <dimension ref="B1:X61"/>
  <sheetViews>
    <sheetView showGridLines="0" zoomScaleNormal="100" zoomScaleSheetLayoutView="55" workbookViewId="0">
      <selection activeCell="A1" sqref="A1"/>
    </sheetView>
    <sheetView workbookViewId="1">
      <selection activeCell="A1" sqref="A1"/>
    </sheetView>
  </sheetViews>
  <sheetFormatPr baseColWidth="10" defaultColWidth="11.42578125" defaultRowHeight="15"/>
  <cols>
    <col width="2.42578125" customWidth="1" min="1" max="1"/>
    <col width="21.85546875" customWidth="1" min="2" max="2"/>
    <col width="36.5703125" bestFit="1" customWidth="1" min="3" max="3"/>
    <col width="17.42578125" customWidth="1" min="4" max="4"/>
    <col width="29.85546875" bestFit="1" customWidth="1" min="5" max="5"/>
    <col width="29" customWidth="1" min="6" max="6"/>
    <col width="25.7109375" customWidth="1" min="7" max="7"/>
    <col width="22.85546875" customWidth="1" min="8" max="8"/>
    <col width="27" customWidth="1" min="9" max="10"/>
    <col width="17.42578125" customWidth="1" min="11" max="11"/>
    <col width="24.7109375" bestFit="1" customWidth="1" min="12" max="12"/>
    <col width="23" bestFit="1" customWidth="1" min="13" max="13"/>
    <col width="22" customWidth="1" min="14" max="14"/>
    <col width="51.140625" bestFit="1" customWidth="1" min="15" max="15"/>
    <col width="33.5703125" customWidth="1" min="16" max="16"/>
    <col width="20.42578125" customWidth="1" min="17" max="17"/>
    <col width="4.42578125" customWidth="1" min="18" max="18"/>
    <col width="20.85546875" customWidth="1" min="19" max="20"/>
    <col width="17.42578125" customWidth="1" min="21" max="21"/>
    <col width="33.28515625" bestFit="1" customWidth="1" min="22" max="22"/>
    <col width="24.85546875" customWidth="1" min="23" max="23"/>
    <col width="21.7109375" customWidth="1" min="24" max="24"/>
  </cols>
  <sheetData>
    <row r="1" ht="23.25" customHeight="1">
      <c r="B1" s="402" t="n"/>
      <c r="C1" s="804" t="n"/>
      <c r="D1" s="825" t="inlineStr">
        <is>
          <t>MACROPROCESO ESTRATÉGICO</t>
        </is>
      </c>
      <c r="E1" s="812" t="n"/>
      <c r="F1" s="812" t="n"/>
      <c r="G1" s="812" t="n"/>
      <c r="H1" s="812" t="n"/>
      <c r="I1" s="812" t="n"/>
      <c r="J1" s="812" t="n"/>
      <c r="K1" s="812" t="n"/>
      <c r="L1" s="812" t="n"/>
      <c r="M1" s="812" t="n"/>
      <c r="N1" s="812" t="n"/>
      <c r="O1" s="811" t="n"/>
      <c r="P1" s="764" t="inlineStr">
        <is>
          <t>CÓDIGO: ESGr028</t>
        </is>
      </c>
      <c r="Q1" s="806" t="n"/>
    </row>
    <row r="2" ht="21.75" customHeight="1">
      <c r="B2" s="807" t="n"/>
      <c r="C2" s="808" t="n"/>
      <c r="D2" s="764" t="inlineStr">
        <is>
          <t>PROCESO GESTIÓN SISTEMAS INTEGRADOS - CALIDAD</t>
        </is>
      </c>
      <c r="E2" s="805" t="n"/>
      <c r="F2" s="805" t="n"/>
      <c r="G2" s="805" t="n"/>
      <c r="H2" s="805" t="n"/>
      <c r="I2" s="805" t="n"/>
      <c r="J2" s="805" t="n"/>
      <c r="K2" s="805" t="n"/>
      <c r="L2" s="805" t="n"/>
      <c r="M2" s="805" t="n"/>
      <c r="N2" s="805" t="n"/>
      <c r="O2" s="806" t="n"/>
      <c r="P2" s="764" t="inlineStr">
        <is>
          <t>VERSIÓN: 18</t>
        </is>
      </c>
      <c r="Q2" s="806" t="n"/>
    </row>
    <row r="3" ht="15" customHeight="1">
      <c r="B3" s="807" t="n"/>
      <c r="C3" s="808" t="n"/>
      <c r="D3" s="764" t="inlineStr">
        <is>
          <t>GESTIÓN DEL RIESGO Y LAS OPORTUNIDADES</t>
        </is>
      </c>
      <c r="E3" s="809" t="n"/>
      <c r="F3" s="809" t="n"/>
      <c r="G3" s="809" t="n"/>
      <c r="H3" s="809" t="n"/>
      <c r="I3" s="809" t="n"/>
      <c r="J3" s="809" t="n"/>
      <c r="K3" s="809" t="n"/>
      <c r="L3" s="809" t="n"/>
      <c r="M3" s="809" t="n"/>
      <c r="N3" s="809" t="n"/>
      <c r="O3" s="804" t="n"/>
      <c r="P3" s="764" t="inlineStr">
        <is>
          <t>VIGENCIA: 2025-04-11</t>
        </is>
      </c>
      <c r="Q3" s="806" t="n"/>
    </row>
    <row r="4" ht="12.75" customHeight="1">
      <c r="B4" s="810" t="n"/>
      <c r="C4" s="811" t="n"/>
      <c r="D4" s="810" t="n"/>
      <c r="E4" s="812" t="n"/>
      <c r="F4" s="812" t="n"/>
      <c r="G4" s="812" t="n"/>
      <c r="H4" s="812" t="n"/>
      <c r="I4" s="812" t="n"/>
      <c r="J4" s="812" t="n"/>
      <c r="K4" s="812" t="n"/>
      <c r="L4" s="812" t="n"/>
      <c r="M4" s="812" t="n"/>
      <c r="N4" s="812" t="n"/>
      <c r="O4" s="811" t="n"/>
      <c r="P4" s="764" t="inlineStr">
        <is>
          <t>PÁGINA: 4 de 11</t>
        </is>
      </c>
      <c r="Q4" s="806" t="n"/>
    </row>
    <row r="5">
      <c r="B5" s="429" t="n"/>
    </row>
    <row r="6">
      <c r="B6" s="293" t="inlineStr">
        <is>
          <t>REGRESAR</t>
        </is>
      </c>
      <c r="C6" s="429" t="n"/>
      <c r="D6" s="428" t="inlineStr">
        <is>
          <t>DISEÑO Y EJECUCIÓN DE CONTROLES →</t>
        </is>
      </c>
      <c r="F6" s="429" t="n"/>
      <c r="G6" s="429" t="n"/>
      <c r="H6" s="429" t="n"/>
      <c r="I6" s="429" t="n"/>
      <c r="J6" s="429" t="n"/>
      <c r="K6" s="429" t="n"/>
      <c r="L6" s="429" t="n"/>
      <c r="M6" s="429" t="n"/>
      <c r="N6" s="429" t="n"/>
      <c r="O6" s="429" t="n"/>
      <c r="P6" s="429" t="n"/>
      <c r="Q6" s="429" t="n"/>
      <c r="R6" s="429" t="n"/>
      <c r="S6" s="429" t="n"/>
      <c r="T6" s="429" t="n"/>
      <c r="U6" s="429" t="n"/>
      <c r="V6" s="429" t="n"/>
      <c r="W6" s="429" t="n"/>
      <c r="X6" s="429" t="n"/>
    </row>
    <row r="7">
      <c r="B7" s="429" t="n"/>
      <c r="C7" s="429" t="n"/>
      <c r="F7" s="429" t="n"/>
      <c r="G7" s="429" t="n"/>
      <c r="H7" s="429" t="n"/>
      <c r="I7" s="429" t="n"/>
      <c r="J7" s="429" t="n"/>
      <c r="K7" s="429" t="n"/>
      <c r="L7" s="429" t="n"/>
      <c r="M7" s="429" t="n"/>
      <c r="N7" s="429" t="n"/>
      <c r="O7" s="429" t="n"/>
      <c r="P7" s="429" t="n"/>
      <c r="Q7" s="429" t="n"/>
      <c r="R7" s="429" t="n"/>
      <c r="S7" s="429" t="n"/>
      <c r="T7" s="429" t="n"/>
      <c r="U7" s="429" t="n"/>
      <c r="V7" s="429" t="n"/>
      <c r="W7" s="429" t="n"/>
      <c r="X7" s="429" t="n"/>
    </row>
    <row r="8">
      <c r="B8" s="429" t="n"/>
      <c r="C8" s="429" t="n"/>
      <c r="D8" s="429" t="n"/>
      <c r="E8" s="429" t="n"/>
      <c r="F8" s="429" t="n"/>
      <c r="G8" s="429" t="n"/>
      <c r="H8" s="429" t="n"/>
      <c r="I8" s="429" t="n"/>
      <c r="J8" s="429" t="n"/>
      <c r="K8" s="429" t="n"/>
      <c r="L8" s="429" t="n"/>
      <c r="M8" s="429" t="n"/>
      <c r="N8" s="429" t="n"/>
      <c r="O8" s="429" t="n"/>
      <c r="P8" s="429" t="n"/>
      <c r="Q8" s="429" t="n"/>
      <c r="R8" s="429" t="n"/>
      <c r="S8" s="429" t="n"/>
      <c r="T8" s="429" t="n"/>
      <c r="U8" s="429" t="n"/>
      <c r="V8" s="429" t="n"/>
      <c r="W8" s="429" t="n"/>
      <c r="X8" s="429" t="n"/>
    </row>
    <row r="9">
      <c r="B9" s="429" t="n"/>
      <c r="C9" s="429" t="n"/>
      <c r="D9" s="429" t="n"/>
      <c r="E9" s="429" t="n"/>
      <c r="F9" s="429" t="n"/>
      <c r="G9" s="429" t="n"/>
      <c r="H9" s="429" t="n"/>
      <c r="I9" s="429" t="n"/>
      <c r="J9" s="429" t="n"/>
      <c r="K9" s="429" t="n"/>
      <c r="L9" s="429" t="n"/>
      <c r="M9" s="429" t="n"/>
      <c r="N9" s="429" t="n"/>
      <c r="O9" s="429" t="n"/>
      <c r="P9" s="429" t="n"/>
      <c r="Q9" s="429" t="n"/>
      <c r="R9" s="429" t="n"/>
      <c r="S9" s="429" t="n"/>
      <c r="T9" s="429" t="n"/>
      <c r="U9" s="429" t="n"/>
      <c r="V9" s="429" t="n"/>
      <c r="W9" s="429" t="n"/>
      <c r="X9" s="429" t="n"/>
    </row>
    <row r="10" ht="15.75" customHeight="1">
      <c r="B10" s="431" t="inlineStr">
        <is>
          <t>PROCESO:</t>
        </is>
      </c>
      <c r="C10" s="828" t="n"/>
      <c r="D10" s="433" t="inlineStr">
        <is>
          <t xml:space="preserve"> </t>
        </is>
      </c>
      <c r="E10" s="826" t="n"/>
      <c r="F10" s="826" t="n"/>
      <c r="G10" s="826" t="n"/>
      <c r="H10" s="828" t="n"/>
      <c r="I10" s="120" t="n"/>
      <c r="J10" s="120" t="n"/>
      <c r="K10" s="120" t="n"/>
      <c r="L10" s="120" t="n"/>
      <c r="M10" s="121" t="n"/>
      <c r="N10" s="121" t="n"/>
      <c r="O10" s="121" t="n"/>
      <c r="P10" s="121" t="n"/>
      <c r="Q10" s="121" t="n"/>
      <c r="R10" s="121" t="n"/>
      <c r="S10" s="121" t="n"/>
      <c r="T10" s="121" t="n"/>
      <c r="U10" s="121" t="n"/>
      <c r="V10" s="121" t="n"/>
      <c r="W10" s="121" t="n"/>
      <c r="X10" s="121" t="n"/>
    </row>
    <row r="11" ht="15.75" customHeight="1">
      <c r="B11" s="431" t="inlineStr">
        <is>
          <t>OBJETIVO:</t>
        </is>
      </c>
      <c r="C11" s="828" t="n"/>
      <c r="D11" s="433" t="inlineStr">
        <is>
          <t xml:space="preserve"> </t>
        </is>
      </c>
      <c r="E11" s="826" t="n"/>
      <c r="F11" s="826" t="n"/>
      <c r="G11" s="826" t="n"/>
      <c r="H11" s="828" t="n"/>
      <c r="I11" s="120" t="n"/>
      <c r="J11" s="120" t="n"/>
      <c r="K11" s="120" t="n"/>
      <c r="L11" s="120" t="n"/>
      <c r="M11" s="121" t="n"/>
      <c r="N11" s="121" t="n"/>
      <c r="O11" s="121" t="n"/>
      <c r="P11" s="121" t="n"/>
      <c r="Q11" s="121" t="n"/>
      <c r="R11" s="121" t="n"/>
      <c r="S11" s="121" t="n"/>
      <c r="T11" s="121" t="n"/>
      <c r="U11" s="121" t="n"/>
      <c r="V11" s="121" t="n"/>
      <c r="W11" s="121" t="n"/>
      <c r="X11" s="121" t="n"/>
    </row>
    <row r="12">
      <c r="B12" s="122" t="n"/>
      <c r="C12" s="122" t="n"/>
      <c r="D12" s="122" t="n"/>
      <c r="E12" s="122" t="n"/>
      <c r="F12" s="122" t="n"/>
      <c r="G12" s="122" t="n"/>
      <c r="H12" s="122" t="n"/>
      <c r="I12" s="122" t="n"/>
      <c r="J12" s="122" t="n"/>
      <c r="K12" s="122" t="n"/>
      <c r="L12" s="122" t="n"/>
      <c r="M12" s="123" t="n"/>
      <c r="N12" s="123" t="n"/>
      <c r="O12" s="123" t="n"/>
      <c r="P12" s="123" t="n"/>
      <c r="Q12" s="123" t="n"/>
      <c r="R12" s="123" t="n"/>
      <c r="S12" s="123" t="n"/>
      <c r="T12" s="123" t="n"/>
      <c r="U12" s="123" t="n"/>
      <c r="V12" s="123" t="n"/>
      <c r="W12" s="123" t="n"/>
      <c r="X12" s="123" t="n"/>
    </row>
    <row r="13" ht="15" customHeight="1">
      <c r="B13" s="427" t="inlineStr">
        <is>
          <t>IDENTIFICACIÓN DE RIESGOS</t>
        </is>
      </c>
      <c r="C13" s="829" t="n"/>
      <c r="D13" s="829" t="n"/>
      <c r="E13" s="829" t="n"/>
      <c r="F13" s="829" t="n"/>
      <c r="G13" s="829" t="n"/>
      <c r="H13" s="830" t="n"/>
      <c r="I13" s="831" t="inlineStr">
        <is>
          <t>VALORACIÓN DE RIESGOS</t>
        </is>
      </c>
      <c r="J13" s="829" t="n"/>
      <c r="K13" s="830" t="n"/>
      <c r="L13" s="832" t="inlineStr">
        <is>
          <t>TRATAMIENTO DEL RIESGO</t>
        </is>
      </c>
      <c r="M13" s="829" t="n"/>
      <c r="N13" s="829" t="n"/>
      <c r="O13" s="829" t="n"/>
      <c r="P13" s="829" t="n"/>
      <c r="Q13" s="830" t="n"/>
    </row>
    <row r="14" ht="31.5" customHeight="1">
      <c r="B14" s="304" t="inlineStr">
        <is>
          <t>ACTIVO O GRUPO DE ACTIVOS</t>
        </is>
      </c>
      <c r="C14" s="304" t="inlineStr">
        <is>
          <t>IDENTIFICADOR DEL RIESGO</t>
        </is>
      </c>
      <c r="D14" s="304" t="inlineStr">
        <is>
          <t>RIESGO</t>
        </is>
      </c>
      <c r="E14" s="304" t="inlineStr">
        <is>
          <t>DESCRIPCIÓN DEL RIESGO</t>
        </is>
      </c>
      <c r="F14" s="304" t="inlineStr">
        <is>
          <t>VULNERABILIDADES</t>
        </is>
      </c>
      <c r="G14" s="304" t="inlineStr">
        <is>
          <t>AMENAZAS</t>
        </is>
      </c>
      <c r="H14" s="304" t="inlineStr">
        <is>
          <t>CONSECUENCIAS</t>
        </is>
      </c>
      <c r="I14" s="304" t="inlineStr">
        <is>
          <t>PROBABILIDAD</t>
        </is>
      </c>
      <c r="J14" s="304" t="inlineStr">
        <is>
          <t>IMPACTO</t>
        </is>
      </c>
      <c r="K14" s="304" t="inlineStr">
        <is>
          <t>RIESGO INHERENTE</t>
        </is>
      </c>
      <c r="L14" s="304" t="inlineStr">
        <is>
          <t>OPCIÓN TRATAMIENTO</t>
        </is>
      </c>
      <c r="M14" s="304" t="inlineStr">
        <is>
          <t>OBJETIVO DE CONTROL</t>
        </is>
      </c>
      <c r="N14" s="304" t="inlineStr">
        <is>
          <t>ACTIVIDAD DE CONTROL</t>
        </is>
      </c>
      <c r="O14" s="304" t="inlineStr">
        <is>
          <t>SOPORTE</t>
        </is>
      </c>
      <c r="P14" s="304" t="inlineStr">
        <is>
          <t>RESPONSABLE</t>
        </is>
      </c>
      <c r="Q14" s="304" t="inlineStr">
        <is>
          <t>TIEMPO</t>
        </is>
      </c>
    </row>
    <row r="15" ht="15" customHeight="1">
      <c r="B15" s="305" t="n"/>
      <c r="C15" s="305" t="n"/>
      <c r="D15" s="305" t="n"/>
      <c r="E15" s="305" t="n"/>
      <c r="F15" s="305" t="n"/>
      <c r="G15" s="305" t="n"/>
      <c r="H15" s="305" t="n"/>
      <c r="I15" s="305" t="n"/>
      <c r="J15" s="305" t="n"/>
      <c r="K15" s="305" t="n"/>
      <c r="L15" s="305" t="n"/>
      <c r="M15" s="305" t="n"/>
      <c r="N15" s="305" t="n"/>
      <c r="O15" s="305" t="n"/>
      <c r="P15" s="305" t="n"/>
      <c r="Q15" s="305" t="n"/>
    </row>
    <row r="16">
      <c r="B16" s="305" t="n"/>
      <c r="C16" s="305" t="n"/>
      <c r="D16" s="305" t="n"/>
      <c r="E16" s="305" t="n"/>
      <c r="F16" s="305" t="n"/>
      <c r="G16" s="305" t="n"/>
      <c r="H16" s="305" t="n"/>
      <c r="I16" s="305" t="n"/>
      <c r="J16" s="305" t="n"/>
      <c r="K16" s="305" t="n"/>
      <c r="L16" s="305" t="n"/>
      <c r="M16" s="305" t="n"/>
      <c r="N16" s="305" t="n"/>
      <c r="O16" s="305" t="n"/>
      <c r="P16" s="305" t="n"/>
      <c r="Q16" s="305" t="n"/>
    </row>
    <row r="17">
      <c r="B17" s="305" t="n"/>
      <c r="C17" s="305" t="n"/>
      <c r="D17" s="305" t="n"/>
      <c r="E17" s="305" t="n"/>
      <c r="F17" s="305" t="n"/>
      <c r="G17" s="305" t="n"/>
      <c r="H17" s="305" t="n"/>
      <c r="I17" s="305" t="n"/>
      <c r="J17" s="305" t="n"/>
      <c r="K17" s="305" t="n"/>
      <c r="L17" s="305" t="n"/>
      <c r="M17" s="305" t="n"/>
      <c r="N17" s="305" t="n"/>
      <c r="O17" s="305" t="n"/>
      <c r="P17" s="305" t="n"/>
      <c r="Q17" s="305" t="n"/>
    </row>
    <row r="18">
      <c r="B18" s="305" t="n"/>
      <c r="C18" s="305" t="n"/>
      <c r="D18" s="305" t="n"/>
      <c r="E18" s="305" t="n"/>
      <c r="F18" s="305" t="n"/>
      <c r="G18" s="305" t="n"/>
      <c r="H18" s="305" t="n"/>
      <c r="I18" s="305" t="n"/>
      <c r="J18" s="305" t="n"/>
      <c r="K18" s="305" t="n"/>
      <c r="L18" s="305" t="n"/>
      <c r="M18" s="305" t="n"/>
      <c r="N18" s="305" t="n"/>
      <c r="O18" s="305" t="n"/>
      <c r="P18" s="305" t="n"/>
      <c r="Q18" s="305" t="n"/>
    </row>
    <row r="19">
      <c r="B19" s="305" t="n"/>
      <c r="C19" s="305" t="n"/>
      <c r="D19" s="305" t="n"/>
      <c r="E19" s="305" t="n"/>
      <c r="F19" s="305" t="n"/>
      <c r="G19" s="305" t="n"/>
      <c r="H19" s="305" t="n"/>
      <c r="I19" s="305" t="n"/>
      <c r="J19" s="305" t="n"/>
      <c r="K19" s="305" t="n"/>
      <c r="L19" s="305" t="n"/>
      <c r="M19" s="305" t="n"/>
      <c r="N19" s="305" t="n"/>
      <c r="O19" s="305" t="n"/>
      <c r="P19" s="305" t="n"/>
      <c r="Q19" s="305" t="n"/>
    </row>
    <row r="20">
      <c r="B20" s="305" t="n"/>
      <c r="C20" s="305" t="n"/>
      <c r="D20" s="305" t="n"/>
      <c r="E20" s="305" t="n"/>
      <c r="F20" s="305" t="n"/>
      <c r="G20" s="305" t="n"/>
      <c r="H20" s="305" t="n"/>
      <c r="I20" s="305" t="n"/>
      <c r="J20" s="305" t="n"/>
      <c r="K20" s="305" t="n"/>
      <c r="L20" s="305" t="n"/>
      <c r="M20" s="305" t="n"/>
      <c r="N20" s="305" t="n"/>
      <c r="O20" s="305" t="n"/>
      <c r="P20" s="305" t="n"/>
      <c r="Q20" s="305" t="n"/>
    </row>
    <row r="21">
      <c r="B21" s="305" t="n"/>
      <c r="C21" s="305" t="n"/>
      <c r="D21" s="305" t="n"/>
      <c r="E21" s="305" t="n"/>
      <c r="F21" s="305" t="n"/>
      <c r="G21" s="305" t="n"/>
      <c r="H21" s="305" t="n"/>
      <c r="I21" s="305" t="n"/>
      <c r="J21" s="305" t="n"/>
      <c r="K21" s="305" t="n"/>
      <c r="L21" s="305" t="n"/>
      <c r="M21" s="305" t="n"/>
      <c r="N21" s="305" t="n"/>
      <c r="O21" s="305" t="n"/>
      <c r="P21" s="305" t="n"/>
      <c r="Q21" s="305" t="n"/>
    </row>
    <row r="22">
      <c r="B22" s="305" t="n"/>
      <c r="C22" s="305" t="n"/>
      <c r="D22" s="305" t="n"/>
      <c r="E22" s="305" t="n"/>
      <c r="F22" s="305" t="n"/>
      <c r="G22" s="305" t="n"/>
      <c r="H22" s="305" t="n"/>
      <c r="I22" s="305" t="n"/>
      <c r="J22" s="305" t="n"/>
      <c r="K22" s="305" t="n"/>
      <c r="L22" s="305" t="n"/>
      <c r="M22" s="305" t="n"/>
      <c r="N22" s="305" t="n"/>
      <c r="O22" s="305" t="n"/>
      <c r="P22" s="305" t="n"/>
      <c r="Q22" s="305" t="n"/>
    </row>
    <row r="23">
      <c r="B23" s="305" t="n"/>
      <c r="C23" s="305" t="n"/>
      <c r="D23" s="305" t="n"/>
      <c r="E23" s="305" t="n"/>
      <c r="F23" s="305" t="n"/>
      <c r="G23" s="305" t="n"/>
      <c r="H23" s="305" t="n"/>
      <c r="I23" s="305" t="n"/>
      <c r="J23" s="305" t="n"/>
      <c r="K23" s="305" t="n"/>
      <c r="L23" s="305" t="n"/>
      <c r="M23" s="305" t="n"/>
      <c r="N23" s="305" t="n"/>
      <c r="O23" s="305" t="n"/>
      <c r="P23" s="305" t="n"/>
      <c r="Q23" s="305" t="n"/>
    </row>
    <row r="24">
      <c r="B24" s="305" t="n"/>
      <c r="C24" s="305" t="n"/>
      <c r="D24" s="305" t="n"/>
      <c r="E24" s="305" t="n"/>
      <c r="F24" s="305" t="n"/>
      <c r="G24" s="305" t="n"/>
      <c r="H24" s="305" t="n"/>
      <c r="I24" s="305" t="n"/>
      <c r="J24" s="305" t="n"/>
      <c r="K24" s="305" t="n"/>
      <c r="L24" s="305" t="n"/>
      <c r="M24" s="305" t="n"/>
      <c r="N24" s="305" t="n"/>
      <c r="O24" s="305" t="n"/>
      <c r="P24" s="305" t="n"/>
      <c r="Q24" s="305" t="n"/>
    </row>
    <row r="25">
      <c r="B25" s="305" t="n"/>
      <c r="C25" s="305" t="n"/>
      <c r="D25" s="305" t="n"/>
      <c r="E25" s="305" t="n"/>
      <c r="F25" s="305" t="n"/>
      <c r="G25" s="305" t="n"/>
      <c r="H25" s="305" t="n"/>
      <c r="I25" s="305" t="n"/>
      <c r="J25" s="305" t="n"/>
      <c r="K25" s="305" t="n"/>
      <c r="L25" s="305" t="n"/>
      <c r="M25" s="305" t="n"/>
      <c r="N25" s="305" t="n"/>
      <c r="O25" s="305" t="n"/>
      <c r="P25" s="305" t="n"/>
      <c r="Q25" s="305" t="n"/>
    </row>
    <row r="26">
      <c r="B26" s="305" t="n"/>
      <c r="C26" s="305" t="n"/>
      <c r="D26" s="305" t="n"/>
      <c r="E26" s="305" t="n"/>
      <c r="F26" s="305" t="n"/>
      <c r="G26" s="305" t="n"/>
      <c r="H26" s="305" t="n"/>
      <c r="I26" s="305" t="n"/>
      <c r="J26" s="305" t="n"/>
      <c r="K26" s="305" t="n"/>
      <c r="L26" s="305" t="n"/>
      <c r="M26" s="305" t="n"/>
      <c r="N26" s="305" t="n"/>
      <c r="O26" s="305" t="n"/>
      <c r="P26" s="305" t="n"/>
      <c r="Q26" s="305" t="n"/>
    </row>
    <row r="27">
      <c r="B27" s="305" t="n"/>
      <c r="C27" s="305" t="n"/>
      <c r="D27" s="305" t="n"/>
      <c r="E27" s="305" t="n"/>
      <c r="F27" s="305" t="n"/>
      <c r="G27" s="305" t="n"/>
      <c r="H27" s="305" t="n"/>
      <c r="I27" s="305" t="n"/>
      <c r="J27" s="305" t="n"/>
      <c r="K27" s="305" t="n"/>
      <c r="L27" s="305" t="n"/>
      <c r="M27" s="305" t="n"/>
      <c r="N27" s="305" t="n"/>
      <c r="O27" s="305" t="n"/>
      <c r="P27" s="305" t="n"/>
      <c r="Q27" s="305" t="n"/>
    </row>
    <row r="28">
      <c r="B28" s="305" t="n"/>
      <c r="C28" s="305" t="n"/>
      <c r="D28" s="305" t="n"/>
      <c r="E28" s="305" t="n"/>
      <c r="F28" s="305" t="n"/>
      <c r="G28" s="305" t="n"/>
      <c r="H28" s="305" t="n"/>
      <c r="I28" s="305" t="n"/>
      <c r="J28" s="305" t="n"/>
      <c r="K28" s="305" t="n"/>
      <c r="L28" s="305" t="n"/>
      <c r="M28" s="305" t="n"/>
      <c r="N28" s="305" t="n"/>
      <c r="O28" s="305" t="n"/>
      <c r="P28" s="305" t="n"/>
      <c r="Q28" s="305" t="n"/>
    </row>
    <row r="29">
      <c r="B29" s="305" t="n"/>
      <c r="C29" s="305" t="n"/>
      <c r="D29" s="305" t="n"/>
      <c r="E29" s="305" t="n"/>
      <c r="F29" s="305" t="n"/>
      <c r="G29" s="305" t="n"/>
      <c r="H29" s="305" t="n"/>
      <c r="I29" s="305" t="n"/>
      <c r="J29" s="305" t="n"/>
      <c r="K29" s="305" t="n"/>
      <c r="L29" s="305" t="n"/>
      <c r="M29" s="305" t="n"/>
      <c r="N29" s="305" t="n"/>
      <c r="O29" s="305" t="n"/>
      <c r="P29" s="305" t="n"/>
      <c r="Q29" s="305" t="n"/>
    </row>
    <row r="30">
      <c r="B30" s="305" t="n"/>
      <c r="C30" s="305" t="n"/>
      <c r="D30" s="305" t="n"/>
      <c r="E30" s="305" t="n"/>
      <c r="F30" s="305" t="n"/>
      <c r="G30" s="305" t="n"/>
      <c r="H30" s="305" t="n"/>
      <c r="I30" s="305" t="n"/>
      <c r="J30" s="305" t="n"/>
      <c r="K30" s="305" t="n"/>
      <c r="L30" s="305" t="n"/>
      <c r="M30" s="305" t="n"/>
      <c r="N30" s="305" t="n"/>
      <c r="O30" s="305" t="n"/>
      <c r="P30" s="305" t="n"/>
      <c r="Q30" s="305" t="n"/>
    </row>
    <row r="31">
      <c r="B31" s="305" t="n"/>
      <c r="C31" s="305" t="n"/>
      <c r="D31" s="305" t="n"/>
      <c r="E31" s="305" t="n"/>
      <c r="F31" s="305" t="n"/>
      <c r="G31" s="305" t="n"/>
      <c r="H31" s="305" t="n"/>
      <c r="I31" s="305" t="n"/>
      <c r="J31" s="305" t="n"/>
      <c r="K31" s="305" t="n"/>
      <c r="L31" s="305" t="n"/>
      <c r="M31" s="305" t="n"/>
      <c r="N31" s="305" t="n"/>
      <c r="O31" s="305" t="n"/>
      <c r="P31" s="305" t="n"/>
      <c r="Q31" s="305" t="n"/>
    </row>
    <row r="32">
      <c r="B32" s="305" t="n"/>
      <c r="C32" s="305" t="n"/>
      <c r="D32" s="305" t="n"/>
      <c r="E32" s="305" t="n"/>
      <c r="F32" s="305" t="n"/>
      <c r="G32" s="305" t="n"/>
      <c r="H32" s="305" t="n"/>
      <c r="I32" s="305" t="n"/>
      <c r="J32" s="305" t="n"/>
      <c r="K32" s="305" t="n"/>
      <c r="L32" s="305" t="n"/>
      <c r="M32" s="305" t="n"/>
      <c r="N32" s="305" t="n"/>
      <c r="O32" s="305" t="n"/>
      <c r="P32" s="305" t="n"/>
      <c r="Q32" s="305" t="n"/>
    </row>
    <row r="33">
      <c r="B33" s="305" t="n"/>
      <c r="C33" s="305" t="n"/>
      <c r="D33" s="305" t="n"/>
      <c r="E33" s="305" t="n"/>
      <c r="F33" s="305" t="n"/>
      <c r="G33" s="305" t="n"/>
      <c r="H33" s="305" t="n"/>
      <c r="I33" s="305" t="n"/>
      <c r="J33" s="305" t="n"/>
      <c r="K33" s="305" t="n"/>
      <c r="L33" s="305" t="n"/>
      <c r="M33" s="305" t="n"/>
      <c r="N33" s="305" t="n"/>
      <c r="O33" s="305" t="n"/>
      <c r="P33" s="305" t="n"/>
      <c r="Q33" s="305" t="n"/>
    </row>
    <row r="34">
      <c r="B34" s="305" t="n"/>
      <c r="C34" s="305" t="n"/>
      <c r="D34" s="305" t="n"/>
      <c r="E34" s="305" t="n"/>
      <c r="F34" s="305" t="n"/>
      <c r="G34" s="305" t="n"/>
      <c r="H34" s="305" t="n"/>
      <c r="I34" s="305" t="n"/>
      <c r="J34" s="305" t="n"/>
      <c r="K34" s="305" t="n"/>
      <c r="L34" s="305" t="n"/>
      <c r="M34" s="305" t="n"/>
      <c r="N34" s="305" t="n"/>
      <c r="O34" s="305" t="n"/>
      <c r="P34" s="305" t="n"/>
      <c r="Q34" s="305" t="n"/>
    </row>
    <row r="35">
      <c r="B35" s="305" t="n"/>
      <c r="C35" s="305" t="n"/>
      <c r="D35" s="305" t="n"/>
      <c r="E35" s="305" t="n"/>
      <c r="F35" s="305" t="n"/>
      <c r="G35" s="305" t="n"/>
      <c r="H35" s="305" t="n"/>
      <c r="I35" s="305" t="n"/>
      <c r="J35" s="305" t="n"/>
      <c r="K35" s="305" t="n"/>
      <c r="L35" s="305" t="n"/>
      <c r="M35" s="305" t="n"/>
      <c r="N35" s="305" t="n"/>
      <c r="O35" s="305" t="n"/>
      <c r="P35" s="305" t="n"/>
      <c r="Q35" s="305" t="n"/>
    </row>
    <row r="36">
      <c r="B36" s="305" t="n"/>
      <c r="C36" s="305" t="n"/>
      <c r="D36" s="305" t="n"/>
      <c r="E36" s="305" t="n"/>
      <c r="F36" s="305" t="n"/>
      <c r="G36" s="305" t="n"/>
      <c r="H36" s="305" t="n"/>
      <c r="I36" s="305" t="n"/>
      <c r="J36" s="305" t="n"/>
      <c r="K36" s="305" t="n"/>
      <c r="L36" s="305" t="n"/>
      <c r="M36" s="305" t="n"/>
      <c r="N36" s="305" t="n"/>
      <c r="O36" s="305" t="n"/>
      <c r="P36" s="305" t="n"/>
      <c r="Q36" s="305" t="n"/>
    </row>
    <row r="37">
      <c r="B37" s="305" t="n"/>
      <c r="C37" s="305" t="n"/>
      <c r="D37" s="305" t="n"/>
      <c r="E37" s="305" t="n"/>
      <c r="F37" s="305" t="n"/>
      <c r="G37" s="305" t="n"/>
      <c r="H37" s="305" t="n"/>
      <c r="I37" s="305" t="n"/>
      <c r="J37" s="305" t="n"/>
      <c r="K37" s="305" t="n"/>
      <c r="L37" s="305" t="n"/>
      <c r="M37" s="305" t="n"/>
      <c r="N37" s="305" t="n"/>
      <c r="O37" s="305" t="n"/>
      <c r="P37" s="305" t="n"/>
      <c r="Q37" s="305" t="n"/>
    </row>
    <row r="38">
      <c r="B38" s="305" t="n"/>
      <c r="C38" s="305" t="n"/>
      <c r="D38" s="305" t="n"/>
      <c r="E38" s="305" t="n"/>
      <c r="F38" s="305" t="n"/>
      <c r="G38" s="305" t="n"/>
      <c r="H38" s="305" t="n"/>
      <c r="I38" s="305" t="n"/>
      <c r="J38" s="305" t="n"/>
      <c r="K38" s="305" t="n"/>
      <c r="L38" s="305" t="n"/>
      <c r="M38" s="305" t="n"/>
      <c r="N38" s="305" t="n"/>
      <c r="O38" s="305" t="n"/>
      <c r="P38" s="305" t="n"/>
      <c r="Q38" s="305" t="n"/>
    </row>
    <row r="39">
      <c r="B39" s="305" t="n"/>
      <c r="C39" s="305" t="n"/>
      <c r="D39" s="305" t="n"/>
      <c r="E39" s="305" t="n"/>
      <c r="F39" s="305" t="n"/>
      <c r="G39" s="305" t="n"/>
      <c r="H39" s="305" t="n"/>
      <c r="I39" s="305" t="n"/>
      <c r="J39" s="305" t="n"/>
      <c r="K39" s="305" t="n"/>
      <c r="L39" s="305" t="n"/>
      <c r="M39" s="305" t="n"/>
      <c r="N39" s="305" t="n"/>
      <c r="O39" s="305" t="n"/>
      <c r="P39" s="305" t="n"/>
      <c r="Q39" s="305" t="n"/>
    </row>
    <row r="40">
      <c r="B40" s="305" t="n"/>
      <c r="C40" s="305" t="n"/>
      <c r="D40" s="305" t="n"/>
      <c r="E40" s="305" t="n"/>
      <c r="F40" s="305" t="n"/>
      <c r="G40" s="305" t="n"/>
      <c r="H40" s="305" t="n"/>
      <c r="I40" s="305" t="n"/>
      <c r="J40" s="305" t="n"/>
      <c r="K40" s="305" t="n"/>
      <c r="L40" s="305" t="n"/>
      <c r="M40" s="305" t="n"/>
      <c r="N40" s="305" t="n"/>
      <c r="O40" s="305" t="n"/>
      <c r="P40" s="305" t="n"/>
      <c r="Q40" s="305" t="n"/>
    </row>
    <row r="41">
      <c r="B41" s="305" t="n"/>
      <c r="C41" s="305" t="n"/>
      <c r="D41" s="305" t="n"/>
      <c r="E41" s="305" t="n"/>
      <c r="F41" s="305" t="n"/>
      <c r="G41" s="305" t="n"/>
      <c r="H41" s="305" t="n"/>
      <c r="I41" s="305" t="n"/>
      <c r="J41" s="305" t="n"/>
      <c r="K41" s="305" t="n"/>
      <c r="L41" s="305" t="n"/>
      <c r="M41" s="305" t="n"/>
      <c r="N41" s="305" t="n"/>
      <c r="O41" s="305" t="n"/>
      <c r="P41" s="305" t="n"/>
      <c r="Q41" s="305" t="n"/>
    </row>
    <row r="42">
      <c r="B42" s="305" t="n"/>
      <c r="C42" s="305" t="n"/>
      <c r="D42" s="305" t="n"/>
      <c r="E42" s="305" t="n"/>
      <c r="F42" s="305" t="n"/>
      <c r="G42" s="305" t="n"/>
      <c r="H42" s="305" t="n"/>
      <c r="I42" s="305" t="n"/>
      <c r="J42" s="305" t="n"/>
      <c r="K42" s="305" t="n"/>
      <c r="L42" s="305" t="n"/>
      <c r="M42" s="305" t="n"/>
      <c r="N42" s="305" t="n"/>
      <c r="O42" s="305" t="n"/>
      <c r="P42" s="305" t="n"/>
      <c r="Q42" s="305" t="n"/>
    </row>
    <row r="43">
      <c r="B43" s="305" t="n"/>
      <c r="C43" s="305" t="n"/>
      <c r="D43" s="305" t="n"/>
      <c r="E43" s="305" t="n"/>
      <c r="F43" s="305" t="n"/>
      <c r="G43" s="305" t="n"/>
      <c r="H43" s="305" t="n"/>
      <c r="I43" s="305" t="n"/>
      <c r="J43" s="305" t="n"/>
      <c r="K43" s="305" t="n"/>
      <c r="L43" s="305" t="n"/>
      <c r="M43" s="305" t="n"/>
      <c r="N43" s="305" t="n"/>
      <c r="O43" s="305" t="n"/>
      <c r="P43" s="305" t="n"/>
      <c r="Q43" s="305" t="n"/>
    </row>
    <row r="44">
      <c r="B44" s="305" t="n"/>
      <c r="C44" s="305" t="n"/>
      <c r="D44" s="305" t="n"/>
      <c r="E44" s="305" t="n"/>
      <c r="F44" s="305" t="n"/>
      <c r="G44" s="305" t="n"/>
      <c r="H44" s="305" t="n"/>
      <c r="I44" s="305" t="n"/>
      <c r="J44" s="305" t="n"/>
      <c r="K44" s="305" t="n"/>
      <c r="L44" s="305" t="n"/>
      <c r="M44" s="305" t="n"/>
      <c r="N44" s="305" t="n"/>
      <c r="O44" s="305" t="n"/>
      <c r="P44" s="305" t="n"/>
      <c r="Q44" s="305" t="n"/>
    </row>
    <row r="45">
      <c r="B45" s="305" t="n"/>
      <c r="C45" s="305" t="n"/>
      <c r="D45" s="305" t="n"/>
      <c r="E45" s="305" t="n"/>
      <c r="F45" s="305" t="n"/>
      <c r="G45" s="305" t="n"/>
      <c r="H45" s="305" t="n"/>
      <c r="I45" s="305" t="n"/>
      <c r="J45" s="305" t="n"/>
      <c r="K45" s="305" t="n"/>
      <c r="L45" s="305" t="n"/>
      <c r="M45" s="305" t="n"/>
      <c r="N45" s="305" t="n"/>
      <c r="O45" s="305" t="n"/>
      <c r="P45" s="305" t="n"/>
      <c r="Q45" s="305" t="n"/>
    </row>
    <row r="46">
      <c r="B46" s="305" t="n"/>
      <c r="C46" s="305" t="n"/>
      <c r="D46" s="305" t="n"/>
      <c r="E46" s="305" t="n"/>
      <c r="F46" s="305" t="n"/>
      <c r="G46" s="305" t="n"/>
      <c r="H46" s="305" t="n"/>
      <c r="I46" s="305" t="n"/>
      <c r="J46" s="305" t="n"/>
      <c r="K46" s="305" t="n"/>
      <c r="L46" s="305" t="n"/>
      <c r="M46" s="305" t="n"/>
      <c r="N46" s="305" t="n"/>
      <c r="O46" s="305" t="n"/>
      <c r="P46" s="305" t="n"/>
      <c r="Q46" s="305" t="n"/>
    </row>
    <row r="47">
      <c r="B47" s="305" t="n"/>
      <c r="C47" s="305" t="n"/>
      <c r="D47" s="305" t="n"/>
      <c r="E47" s="305" t="n"/>
      <c r="F47" s="305" t="n"/>
      <c r="G47" s="305" t="n"/>
      <c r="H47" s="305" t="n"/>
      <c r="I47" s="305" t="n"/>
      <c r="J47" s="305" t="n"/>
      <c r="K47" s="305" t="n"/>
      <c r="L47" s="305" t="n"/>
      <c r="M47" s="305" t="n"/>
      <c r="N47" s="305" t="n"/>
      <c r="O47" s="305" t="n"/>
      <c r="P47" s="305" t="n"/>
      <c r="Q47" s="305" t="n"/>
    </row>
    <row r="48">
      <c r="B48" s="305" t="n"/>
      <c r="C48" s="305" t="n"/>
      <c r="D48" s="305" t="n"/>
      <c r="E48" s="305" t="n"/>
      <c r="F48" s="305" t="n"/>
      <c r="G48" s="305" t="n"/>
      <c r="H48" s="305" t="n"/>
      <c r="I48" s="305" t="n"/>
      <c r="J48" s="305" t="n"/>
      <c r="K48" s="305" t="n"/>
      <c r="L48" s="305" t="n"/>
      <c r="M48" s="305" t="n"/>
      <c r="N48" s="305" t="n"/>
      <c r="O48" s="305" t="n"/>
      <c r="P48" s="305" t="n"/>
      <c r="Q48" s="305" t="n"/>
    </row>
    <row r="49">
      <c r="B49" s="305" t="n"/>
      <c r="C49" s="305" t="n"/>
      <c r="D49" s="305" t="n"/>
      <c r="E49" s="305" t="n"/>
      <c r="F49" s="305" t="n"/>
      <c r="G49" s="305" t="n"/>
      <c r="H49" s="305" t="n"/>
      <c r="I49" s="305" t="n"/>
      <c r="J49" s="305" t="n"/>
      <c r="K49" s="305" t="n"/>
      <c r="L49" s="305" t="n"/>
      <c r="M49" s="305" t="n"/>
      <c r="N49" s="305" t="n"/>
      <c r="O49" s="305" t="n"/>
      <c r="P49" s="305" t="n"/>
      <c r="Q49" s="305" t="n"/>
    </row>
    <row r="50">
      <c r="B50" s="305" t="n"/>
      <c r="C50" s="305" t="n"/>
      <c r="D50" s="305" t="n"/>
      <c r="E50" s="305" t="n"/>
      <c r="F50" s="305" t="n"/>
      <c r="G50" s="305" t="n"/>
      <c r="H50" s="305" t="n"/>
      <c r="I50" s="305" t="n"/>
      <c r="J50" s="305" t="n"/>
      <c r="K50" s="305" t="n"/>
      <c r="L50" s="305" t="n"/>
      <c r="M50" s="305" t="n"/>
      <c r="N50" s="305" t="n"/>
      <c r="O50" s="305" t="n"/>
      <c r="P50" s="305" t="n"/>
      <c r="Q50" s="305" t="n"/>
    </row>
    <row r="51">
      <c r="B51" s="305" t="n"/>
      <c r="C51" s="305" t="n"/>
      <c r="D51" s="305" t="n"/>
      <c r="E51" s="305" t="n"/>
      <c r="F51" s="305" t="n"/>
      <c r="G51" s="305" t="n"/>
      <c r="H51" s="305" t="n"/>
      <c r="I51" s="305" t="n"/>
      <c r="J51" s="305" t="n"/>
      <c r="K51" s="305" t="n"/>
      <c r="L51" s="305" t="n"/>
      <c r="M51" s="305" t="n"/>
      <c r="N51" s="305" t="n"/>
      <c r="O51" s="305" t="n"/>
      <c r="P51" s="305" t="n"/>
      <c r="Q51" s="305" t="n"/>
    </row>
    <row r="52">
      <c r="B52" s="305" t="n"/>
      <c r="C52" s="305" t="n"/>
      <c r="D52" s="305" t="n"/>
      <c r="E52" s="305" t="n"/>
      <c r="F52" s="305" t="n"/>
      <c r="G52" s="305" t="n"/>
      <c r="H52" s="305" t="n"/>
      <c r="I52" s="305" t="n"/>
      <c r="J52" s="305" t="n"/>
      <c r="K52" s="305" t="n"/>
      <c r="L52" s="305" t="n"/>
      <c r="M52" s="305" t="n"/>
      <c r="N52" s="305" t="n"/>
      <c r="O52" s="305" t="n"/>
      <c r="P52" s="305" t="n"/>
      <c r="Q52" s="305" t="n"/>
    </row>
    <row r="53">
      <c r="B53" s="305" t="n"/>
      <c r="C53" s="305" t="n"/>
      <c r="D53" s="305" t="n"/>
      <c r="E53" s="305" t="n"/>
      <c r="F53" s="305" t="n"/>
      <c r="G53" s="305" t="n"/>
      <c r="H53" s="305" t="n"/>
      <c r="I53" s="305" t="n"/>
      <c r="J53" s="305" t="n"/>
      <c r="K53" s="305" t="n"/>
      <c r="L53" s="305" t="n"/>
      <c r="M53" s="305" t="n"/>
      <c r="N53" s="305" t="n"/>
      <c r="O53" s="305" t="n"/>
      <c r="P53" s="305" t="n"/>
      <c r="Q53" s="305" t="n"/>
    </row>
    <row r="54">
      <c r="B54" s="305" t="n"/>
      <c r="C54" s="305" t="n"/>
      <c r="D54" s="305" t="n"/>
      <c r="E54" s="305" t="n"/>
      <c r="F54" s="305" t="n"/>
      <c r="G54" s="305" t="n"/>
      <c r="H54" s="305" t="n"/>
      <c r="I54" s="305" t="n"/>
      <c r="J54" s="305" t="n"/>
      <c r="K54" s="305" t="n"/>
      <c r="L54" s="305" t="n"/>
      <c r="M54" s="305" t="n"/>
      <c r="N54" s="305" t="n"/>
      <c r="O54" s="305" t="n"/>
      <c r="P54" s="305" t="n"/>
      <c r="Q54" s="305" t="n"/>
    </row>
    <row r="55">
      <c r="B55" s="305" t="n"/>
      <c r="C55" s="305" t="n"/>
      <c r="D55" s="305" t="n"/>
      <c r="E55" s="305" t="n"/>
      <c r="F55" s="305" t="n"/>
      <c r="G55" s="305" t="n"/>
      <c r="H55" s="305" t="n"/>
      <c r="I55" s="305" t="n"/>
      <c r="J55" s="305" t="n"/>
      <c r="K55" s="305" t="n"/>
      <c r="L55" s="305" t="n"/>
      <c r="M55" s="305" t="n"/>
      <c r="N55" s="305" t="n"/>
      <c r="O55" s="305" t="n"/>
      <c r="P55" s="305" t="n"/>
      <c r="Q55" s="305" t="n"/>
    </row>
    <row r="56">
      <c r="B56" s="305" t="n"/>
      <c r="C56" s="305" t="n"/>
      <c r="D56" s="305" t="n"/>
      <c r="E56" s="305" t="n"/>
      <c r="F56" s="305" t="n"/>
      <c r="G56" s="305" t="n"/>
      <c r="H56" s="305" t="n"/>
      <c r="I56" s="305" t="n"/>
      <c r="J56" s="305" t="n"/>
      <c r="K56" s="305" t="n"/>
      <c r="L56" s="305" t="n"/>
      <c r="M56" s="305" t="n"/>
      <c r="N56" s="305" t="n"/>
      <c r="O56" s="305" t="n"/>
      <c r="P56" s="305" t="n"/>
      <c r="Q56" s="305" t="n"/>
    </row>
    <row r="57">
      <c r="B57" s="305" t="n"/>
      <c r="C57" s="305" t="n"/>
      <c r="D57" s="305" t="n"/>
      <c r="E57" s="305" t="n"/>
      <c r="F57" s="305" t="n"/>
      <c r="G57" s="305" t="n"/>
      <c r="H57" s="305" t="n"/>
      <c r="I57" s="305" t="n"/>
      <c r="J57" s="305" t="n"/>
      <c r="K57" s="305" t="n"/>
      <c r="L57" s="305" t="n"/>
      <c r="M57" s="305" t="n"/>
      <c r="N57" s="305" t="n"/>
      <c r="O57" s="305" t="n"/>
      <c r="P57" s="305" t="n"/>
      <c r="Q57" s="305" t="n"/>
    </row>
    <row r="59" ht="68.25" customHeight="1">
      <c r="B59" s="375" t="inlineStr">
        <is>
          <t>Diagonal 18 No. 20-29 Fusagasugá – Cundinamarca
Teléfono (601) 8281483 Línea Gratuita 018000180414
www.ucundinamarca.edu.co   E-mail: info@ucundinamarca.edu.co
NIT: 890.680.062-2</t>
        </is>
      </c>
    </row>
    <row r="60">
      <c r="B60" s="762" t="n"/>
      <c r="C60" s="14" t="n"/>
      <c r="D60" s="286" t="n"/>
      <c r="E60" s="762" t="n"/>
    </row>
    <row r="61" ht="39" customHeight="1">
      <c r="B61" s="376" t="inlineStr">
        <is>
          <t>Documento controlado por el Sistema de Gestión de la Calidad
Asegúrese que corresponde a la última versión consultando el Portal Institucional</t>
        </is>
      </c>
    </row>
  </sheetData>
  <sheetProtection selectLockedCells="1" selectUnlockedCells="0" algorithmName="SHA-512" sheet="1" objects="1" insertRows="1" insertHyperlinks="1" autoFilter="1" scenarios="1" formatColumns="1" deleteColumns="1" insertColumns="1" pivotTables="1" deleteRows="1" formatCells="1" saltValue="IvbLKnOUyKIhR5rS5I2M3A==" formatRows="1" sort="1" spinCount="100000" hashValue="P/3a5jz6Zy52vbQhb5vQuXTSP24rDYKY2uMlisdiUgPBnYSSrjopQNeGqKMYfTmKd9wlQ8/GMsbiVtr49YBELQ=="/>
  <mergeCells count="19">
    <mergeCell ref="P4:Q4"/>
    <mergeCell ref="D2:O2"/>
    <mergeCell ref="D10:H10"/>
    <mergeCell ref="P1:Q1"/>
    <mergeCell ref="B1:C4"/>
    <mergeCell ref="B11:C11"/>
    <mergeCell ref="D11:H11"/>
    <mergeCell ref="P2:Q2"/>
    <mergeCell ref="B59:Q59"/>
    <mergeCell ref="I13:K13"/>
    <mergeCell ref="B10:C10"/>
    <mergeCell ref="D6:E7"/>
    <mergeCell ref="P3:Q3"/>
    <mergeCell ref="D1:O1"/>
    <mergeCell ref="B13:H13"/>
    <mergeCell ref="D3:O4"/>
    <mergeCell ref="B61:Q61"/>
    <mergeCell ref="L13:Q13"/>
    <mergeCell ref="B5:X5"/>
  </mergeCells>
  <hyperlinks>
    <hyperlink ref="B6" location="INICIO!A1" display="REGRESAR"/>
  </hyperlinks>
  <pageMargins left="0.7" right="0.7" top="0.75" bottom="0.75" header="0.3" footer="0.3"/>
  <pageSetup orientation="portrait" paperSize="9" scale="20"/>
  <drawing xmlns:r="http://schemas.openxmlformats.org/officeDocument/2006/relationships" r:id="rId1"/>
</worksheet>
</file>

<file path=xl/worksheets/sheet6.xml><?xml version="1.0" encoding="utf-8"?>
<worksheet xmlns="http://schemas.openxmlformats.org/spreadsheetml/2006/main">
  <sheetPr codeName="Hoja15">
    <outlinePr summaryBelow="1" summaryRight="1"/>
    <pageSetUpPr/>
  </sheetPr>
  <dimension ref="B1:Q63"/>
  <sheetViews>
    <sheetView showGridLines="0" zoomScaleNormal="100" workbookViewId="0">
      <selection activeCell="A1" sqref="A1"/>
    </sheetView>
    <sheetView workbookViewId="1">
      <selection activeCell="A1" sqref="A1"/>
    </sheetView>
  </sheetViews>
  <sheetFormatPr baseColWidth="10" defaultColWidth="11.42578125" defaultRowHeight="15"/>
  <cols>
    <col width="2.42578125" customWidth="1" min="1" max="1"/>
    <col width="17.5703125" customWidth="1" min="2" max="2"/>
    <col width="36.5703125" bestFit="1" customWidth="1" min="3" max="3"/>
    <col width="19.85546875" customWidth="1" min="4" max="4"/>
    <col width="29.85546875" bestFit="1" customWidth="1" min="5" max="5"/>
    <col width="17.42578125" customWidth="1" min="6" max="6"/>
    <col width="25.7109375" customWidth="1" min="7" max="7"/>
    <col width="22" customWidth="1" min="8" max="8"/>
    <col width="61.42578125" bestFit="1" customWidth="1" min="9" max="9"/>
    <col width="19" customWidth="1" min="10" max="10"/>
    <col width="17.42578125" customWidth="1" min="11" max="11"/>
    <col width="24.7109375" bestFit="1" customWidth="1" min="12" max="12"/>
    <col width="7.7109375" customWidth="1" min="13" max="13"/>
    <col width="15.140625" bestFit="1" customWidth="1" min="14" max="14"/>
    <col width="51.140625" bestFit="1" customWidth="1" min="15" max="15"/>
    <col width="25.140625" bestFit="1" customWidth="1" min="16" max="16"/>
  </cols>
  <sheetData>
    <row r="1" ht="23.25" customFormat="1" customHeight="1" s="218">
      <c r="B1" s="402" t="n"/>
      <c r="C1" s="804" t="n"/>
      <c r="D1" s="825" t="inlineStr">
        <is>
          <t>MACROPROCESO ESTRATÉGICO</t>
        </is>
      </c>
      <c r="E1" s="812" t="n"/>
      <c r="F1" s="812" t="n"/>
      <c r="G1" s="812" t="n"/>
      <c r="H1" s="812" t="n"/>
      <c r="I1" s="812" t="n"/>
      <c r="J1" s="811" t="n"/>
      <c r="K1" s="764" t="inlineStr">
        <is>
          <t>CÓDIGO: ESGr028</t>
        </is>
      </c>
      <c r="L1" s="806" t="n"/>
      <c r="M1" s="219" t="n"/>
      <c r="N1" s="219" t="n"/>
      <c r="O1" s="220" t="n"/>
    </row>
    <row r="2" ht="21.75" customFormat="1" customHeight="1" s="218">
      <c r="B2" s="807" t="n"/>
      <c r="C2" s="808" t="n"/>
      <c r="D2" s="764" t="inlineStr">
        <is>
          <t>PROCESO GESTIÓN SISTEMAS INTEGRADOS - CALIDAD</t>
        </is>
      </c>
      <c r="E2" s="805" t="n"/>
      <c r="F2" s="805" t="n"/>
      <c r="G2" s="805" t="n"/>
      <c r="H2" s="805" t="n"/>
      <c r="I2" s="805" t="n"/>
      <c r="J2" s="806" t="n"/>
      <c r="K2" s="764" t="inlineStr">
        <is>
          <t>VERSIÓN: 18</t>
        </is>
      </c>
      <c r="L2" s="806" t="n"/>
      <c r="M2" s="219" t="n"/>
      <c r="N2" s="219" t="n"/>
      <c r="O2" s="219" t="n"/>
    </row>
    <row r="3" ht="15" customFormat="1" customHeight="1" s="218">
      <c r="B3" s="807" t="n"/>
      <c r="C3" s="808" t="n"/>
      <c r="D3" s="764" t="inlineStr">
        <is>
          <t>GESTIÓN DEL RIESGO Y LAS OPORTUNIDADES</t>
        </is>
      </c>
      <c r="E3" s="809" t="n"/>
      <c r="F3" s="809" t="n"/>
      <c r="G3" s="809" t="n"/>
      <c r="H3" s="809" t="n"/>
      <c r="I3" s="809" t="n"/>
      <c r="J3" s="804" t="n"/>
      <c r="K3" s="764" t="inlineStr">
        <is>
          <t>VIGENCIA: 2025-04-11</t>
        </is>
      </c>
      <c r="L3" s="806" t="n"/>
      <c r="M3" s="219" t="n"/>
      <c r="N3" s="219" t="n"/>
      <c r="O3" s="219" t="n"/>
    </row>
    <row r="4" ht="12.75" customFormat="1" customHeight="1" s="218">
      <c r="B4" s="810" t="n"/>
      <c r="C4" s="811" t="n"/>
      <c r="D4" s="810" t="n"/>
      <c r="E4" s="812" t="n"/>
      <c r="F4" s="812" t="n"/>
      <c r="G4" s="812" t="n"/>
      <c r="H4" s="812" t="n"/>
      <c r="I4" s="812" t="n"/>
      <c r="J4" s="811" t="n"/>
      <c r="K4" s="764" t="inlineStr">
        <is>
          <t>PÁGINA: 4 de 11</t>
        </is>
      </c>
      <c r="L4" s="806" t="n"/>
      <c r="M4" s="219" t="n"/>
      <c r="N4" s="219" t="n"/>
      <c r="O4" s="219" t="n"/>
    </row>
    <row r="6">
      <c r="B6" s="55" t="inlineStr">
        <is>
          <t>REGRESAR</t>
        </is>
      </c>
      <c r="C6" s="429" t="n"/>
      <c r="D6" s="429" t="n"/>
      <c r="E6" s="429" t="n"/>
      <c r="F6" s="429" t="n"/>
      <c r="G6" s="429" t="n"/>
      <c r="H6" s="429" t="n"/>
      <c r="I6" s="429" t="n"/>
      <c r="J6" s="429" t="n"/>
      <c r="K6" s="429" t="n"/>
      <c r="L6" s="429" t="n"/>
      <c r="M6" s="429" t="n"/>
      <c r="N6" s="429" t="n"/>
      <c r="O6" s="429" t="n"/>
      <c r="P6" s="429" t="n"/>
    </row>
    <row r="7">
      <c r="B7" s="429" t="n"/>
      <c r="C7" s="429" t="n"/>
      <c r="D7" s="429" t="n"/>
      <c r="E7" s="429" t="n"/>
      <c r="F7" s="429" t="n"/>
      <c r="G7" s="429" t="n"/>
      <c r="H7" s="429" t="n"/>
      <c r="I7" s="429" t="n"/>
      <c r="J7" s="429" t="n"/>
      <c r="K7" s="429" t="n"/>
      <c r="L7" s="429" t="n"/>
      <c r="M7" s="429" t="n"/>
      <c r="N7" s="429" t="n"/>
      <c r="O7" s="429" t="n"/>
      <c r="P7" s="429" t="n"/>
    </row>
    <row r="8" ht="15.75" customHeight="1">
      <c r="B8" s="431" t="inlineStr">
        <is>
          <t>PROCESO:</t>
        </is>
      </c>
      <c r="C8" s="828" t="n"/>
      <c r="D8" s="433" t="inlineStr">
        <is>
          <t xml:space="preserve"> </t>
        </is>
      </c>
      <c r="E8" s="826" t="n"/>
      <c r="F8" s="826" t="n"/>
      <c r="G8" s="826" t="n"/>
      <c r="H8" s="828" t="n"/>
      <c r="I8" s="120" t="n"/>
      <c r="J8" s="120" t="n"/>
      <c r="K8" s="120" t="n"/>
      <c r="L8" s="120" t="n"/>
      <c r="M8" s="121" t="n"/>
      <c r="N8" s="121" t="n"/>
      <c r="O8" s="121" t="n"/>
      <c r="P8" s="121" t="n"/>
    </row>
    <row r="9" ht="15.75" customHeight="1">
      <c r="B9" s="431" t="inlineStr">
        <is>
          <t xml:space="preserve">OBJETIVO </t>
        </is>
      </c>
      <c r="C9" s="828" t="n"/>
      <c r="D9" s="433" t="inlineStr">
        <is>
          <t xml:space="preserve"> </t>
        </is>
      </c>
      <c r="E9" s="826" t="n"/>
      <c r="F9" s="826" t="n"/>
      <c r="G9" s="826" t="n"/>
      <c r="H9" s="828" t="n"/>
      <c r="I9" s="120" t="n"/>
      <c r="J9" s="120" t="n"/>
      <c r="K9" s="120" t="n"/>
      <c r="L9" s="120" t="n"/>
      <c r="M9" s="121" t="n"/>
      <c r="N9" s="121" t="n"/>
      <c r="O9" s="121" t="n"/>
      <c r="P9" s="121" t="n"/>
    </row>
    <row r="10">
      <c r="B10" s="122" t="n"/>
      <c r="C10" s="122" t="n"/>
      <c r="D10" s="122" t="n"/>
      <c r="E10" s="122" t="n"/>
      <c r="F10" s="122" t="n"/>
      <c r="G10" s="122" t="n"/>
      <c r="H10" s="122" t="n"/>
      <c r="I10" s="122" t="n"/>
      <c r="J10" s="122" t="n"/>
      <c r="K10" s="122" t="n"/>
      <c r="L10" s="122" t="n"/>
      <c r="M10" s="123" t="n"/>
      <c r="N10" s="123" t="n"/>
      <c r="O10" s="123" t="n"/>
      <c r="P10" s="123" t="n"/>
    </row>
    <row r="11" ht="47.25" customHeight="1">
      <c r="B11" s="124" t="inlineStr">
        <is>
          <t xml:space="preserve">NOMBRE DEL INDICADOR  </t>
        </is>
      </c>
      <c r="C11" s="124" t="inlineStr">
        <is>
          <t xml:space="preserve">DESCRIPCIÓN DEL INDICADOR 
</t>
        </is>
      </c>
      <c r="D11" s="124" t="inlineStr">
        <is>
          <t xml:space="preserve">FORMULA DEL INDICADOR </t>
        </is>
      </c>
      <c r="E11" s="124" t="inlineStr">
        <is>
          <t xml:space="preserve">UNIDAD DE MEDIDA </t>
        </is>
      </c>
      <c r="F11" s="124" t="inlineStr">
        <is>
          <t>META</t>
        </is>
      </c>
      <c r="G11" s="124" t="inlineStr">
        <is>
          <t>TIPO DE INDICADOR</t>
        </is>
      </c>
      <c r="H11" s="124" t="inlineStr">
        <is>
          <t xml:space="preserve">CARACTERÍSTICA DEL INDICADOR  </t>
        </is>
      </c>
      <c r="I11" s="124" t="inlineStr">
        <is>
          <t xml:space="preserve">ARTICULADOR DEL INDICADOR </t>
        </is>
      </c>
      <c r="J11" s="124" t="inlineStr">
        <is>
          <t xml:space="preserve">ENTREGABLES DE MEDICIÓN </t>
        </is>
      </c>
      <c r="K11" s="124" t="inlineStr">
        <is>
          <t xml:space="preserve">FRECUENCIA DEL INDICADOR  </t>
        </is>
      </c>
      <c r="L11" s="124" t="inlineStr">
        <is>
          <t xml:space="preserve">RESPONSABLE DEL INDICADOR </t>
        </is>
      </c>
    </row>
    <row r="12">
      <c r="B12" s="44" t="n"/>
      <c r="C12" s="44" t="n"/>
      <c r="D12" s="44" t="n"/>
      <c r="E12" s="44" t="n"/>
      <c r="F12" s="44" t="n"/>
      <c r="G12" s="44" t="n"/>
      <c r="H12" s="44" t="n"/>
      <c r="I12" s="44" t="n"/>
      <c r="J12" s="44" t="n"/>
      <c r="K12" s="44" t="n"/>
      <c r="L12" s="44" t="n"/>
    </row>
    <row r="13">
      <c r="B13" s="44" t="n"/>
      <c r="C13" s="44" t="n"/>
      <c r="D13" s="44" t="n"/>
      <c r="E13" s="44" t="n"/>
      <c r="F13" s="44" t="n"/>
      <c r="G13" s="44" t="n"/>
      <c r="H13" s="44" t="n"/>
      <c r="I13" s="44" t="n"/>
      <c r="J13" s="44" t="n"/>
      <c r="K13" s="44" t="n"/>
      <c r="L13" s="44" t="n"/>
    </row>
    <row r="14">
      <c r="B14" s="44" t="n"/>
      <c r="C14" s="44" t="n"/>
      <c r="D14" s="44" t="n"/>
      <c r="E14" s="44" t="n"/>
      <c r="F14" s="44" t="n"/>
      <c r="G14" s="44" t="n"/>
      <c r="H14" s="44" t="n"/>
      <c r="I14" s="44" t="n"/>
      <c r="J14" s="44" t="n"/>
      <c r="K14" s="44" t="n"/>
      <c r="L14" s="44" t="n"/>
    </row>
    <row r="15">
      <c r="B15" s="44" t="n"/>
      <c r="C15" s="44" t="n"/>
      <c r="D15" s="44" t="n"/>
      <c r="E15" s="44" t="n"/>
      <c r="F15" s="44" t="n"/>
      <c r="G15" s="44" t="n"/>
      <c r="H15" s="44" t="n"/>
      <c r="I15" s="44" t="n"/>
      <c r="J15" s="44" t="n"/>
      <c r="K15" s="44" t="n"/>
      <c r="L15" s="44" t="n"/>
    </row>
    <row r="16">
      <c r="B16" s="44" t="n"/>
      <c r="C16" s="44" t="n"/>
      <c r="D16" s="44" t="n"/>
      <c r="E16" s="44" t="n"/>
      <c r="F16" s="44" t="n"/>
      <c r="G16" s="44" t="n"/>
      <c r="H16" s="44" t="n"/>
      <c r="I16" s="44" t="n"/>
      <c r="J16" s="44" t="n"/>
      <c r="K16" s="44" t="n"/>
      <c r="L16" s="44" t="n"/>
    </row>
    <row r="17">
      <c r="B17" s="44" t="n"/>
      <c r="C17" s="44" t="n"/>
      <c r="D17" s="44" t="n"/>
      <c r="E17" s="44" t="n"/>
      <c r="F17" s="44" t="n"/>
      <c r="G17" s="44" t="n"/>
      <c r="H17" s="44" t="n"/>
      <c r="I17" s="44" t="n"/>
      <c r="J17" s="44" t="n"/>
      <c r="K17" s="44" t="n"/>
      <c r="L17" s="44" t="n"/>
    </row>
    <row r="18">
      <c r="B18" s="44" t="n"/>
      <c r="C18" s="44" t="n"/>
      <c r="D18" s="44" t="n"/>
      <c r="E18" s="44" t="n"/>
      <c r="F18" s="44" t="n"/>
      <c r="G18" s="44" t="n"/>
      <c r="H18" s="44" t="n"/>
      <c r="I18" s="44" t="n"/>
      <c r="J18" s="44" t="n"/>
      <c r="K18" s="44" t="n"/>
      <c r="L18" s="44" t="n"/>
    </row>
    <row r="19">
      <c r="B19" s="44" t="n"/>
      <c r="C19" s="44" t="n"/>
      <c r="D19" s="44" t="n"/>
      <c r="E19" s="44" t="n"/>
      <c r="F19" s="44" t="n"/>
      <c r="G19" s="44" t="n"/>
      <c r="H19" s="44" t="n"/>
      <c r="I19" s="44" t="n"/>
      <c r="J19" s="44" t="n"/>
      <c r="K19" s="44" t="n"/>
      <c r="L19" s="44" t="n"/>
    </row>
    <row r="20">
      <c r="B20" s="44" t="n"/>
      <c r="C20" s="44" t="n"/>
      <c r="D20" s="44" t="n"/>
      <c r="E20" s="44" t="n"/>
      <c r="F20" s="44" t="n"/>
      <c r="G20" s="44" t="n"/>
      <c r="H20" s="44" t="n"/>
      <c r="I20" s="44" t="n"/>
      <c r="J20" s="44" t="n"/>
      <c r="K20" s="44" t="n"/>
      <c r="L20" s="44" t="n"/>
    </row>
    <row r="21">
      <c r="B21" s="44" t="n"/>
      <c r="C21" s="44" t="n"/>
      <c r="D21" s="44" t="n"/>
      <c r="E21" s="44" t="n"/>
      <c r="F21" s="44" t="n"/>
      <c r="G21" s="44" t="n"/>
      <c r="H21" s="44" t="n"/>
      <c r="I21" s="44" t="n"/>
      <c r="J21" s="44" t="n"/>
      <c r="K21" s="44" t="n"/>
      <c r="L21" s="44" t="n"/>
    </row>
    <row r="22">
      <c r="B22" s="44" t="n"/>
      <c r="C22" s="44" t="n"/>
      <c r="D22" s="44" t="n"/>
      <c r="E22" s="44" t="n"/>
      <c r="F22" s="44" t="n"/>
      <c r="G22" s="44" t="n"/>
      <c r="H22" s="44" t="n"/>
      <c r="I22" s="44" t="n"/>
      <c r="J22" s="44" t="n"/>
      <c r="K22" s="44" t="n"/>
      <c r="L22" s="44" t="n"/>
    </row>
    <row r="23">
      <c r="B23" s="44" t="n"/>
      <c r="C23" s="44" t="n"/>
      <c r="D23" s="44" t="n"/>
      <c r="E23" s="44" t="n"/>
      <c r="F23" s="44" t="n"/>
      <c r="G23" s="44" t="n"/>
      <c r="H23" s="44" t="n"/>
      <c r="I23" s="44" t="n"/>
      <c r="J23" s="44" t="n"/>
      <c r="K23" s="44" t="n"/>
      <c r="L23" s="44" t="n"/>
    </row>
    <row r="24">
      <c r="B24" s="44" t="n"/>
      <c r="C24" s="44" t="n"/>
      <c r="D24" s="44" t="n"/>
      <c r="E24" s="44" t="n"/>
      <c r="F24" s="44" t="n"/>
      <c r="G24" s="44" t="n"/>
      <c r="H24" s="44" t="n"/>
      <c r="I24" s="44" t="n"/>
      <c r="J24" s="44" t="n"/>
      <c r="K24" s="44" t="n"/>
      <c r="L24" s="44" t="n"/>
    </row>
    <row r="25">
      <c r="B25" s="44" t="n"/>
      <c r="C25" s="44" t="n"/>
      <c r="D25" s="44" t="n"/>
      <c r="E25" s="44" t="n"/>
      <c r="F25" s="44" t="n"/>
      <c r="G25" s="44" t="n"/>
      <c r="H25" s="44" t="n"/>
      <c r="I25" s="44" t="n"/>
      <c r="J25" s="44" t="n"/>
      <c r="K25" s="44" t="n"/>
      <c r="L25" s="44" t="n"/>
    </row>
    <row r="26">
      <c r="B26" s="44" t="n"/>
      <c r="C26" s="44" t="n"/>
      <c r="D26" s="44" t="n"/>
      <c r="E26" s="44" t="n"/>
      <c r="F26" s="44" t="n"/>
      <c r="G26" s="44" t="n"/>
      <c r="H26" s="44" t="n"/>
      <c r="I26" s="44" t="n"/>
      <c r="J26" s="44" t="n"/>
      <c r="K26" s="44" t="n"/>
      <c r="L26" s="44" t="n"/>
    </row>
    <row r="27">
      <c r="B27" s="44" t="n"/>
      <c r="C27" s="44" t="n"/>
      <c r="D27" s="44" t="n"/>
      <c r="E27" s="44" t="n"/>
      <c r="F27" s="44" t="n"/>
      <c r="G27" s="44" t="n"/>
      <c r="H27" s="44" t="n"/>
      <c r="I27" s="44" t="n"/>
      <c r="J27" s="44" t="n"/>
      <c r="K27" s="44" t="n"/>
      <c r="L27" s="44" t="n"/>
    </row>
    <row r="28">
      <c r="B28" s="44" t="n"/>
      <c r="C28" s="44" t="n"/>
      <c r="D28" s="44" t="n"/>
      <c r="E28" s="44" t="n"/>
      <c r="F28" s="44" t="n"/>
      <c r="G28" s="44" t="n"/>
      <c r="H28" s="44" t="n"/>
      <c r="I28" s="44" t="n"/>
      <c r="J28" s="44" t="n"/>
      <c r="K28" s="44" t="n"/>
      <c r="L28" s="44" t="n"/>
    </row>
    <row r="29">
      <c r="B29" s="44" t="n"/>
      <c r="C29" s="44" t="n"/>
      <c r="D29" s="44" t="n"/>
      <c r="E29" s="44" t="n"/>
      <c r="F29" s="44" t="n"/>
      <c r="G29" s="44" t="n"/>
      <c r="H29" s="44" t="n"/>
      <c r="I29" s="44" t="n"/>
      <c r="J29" s="44" t="n"/>
      <c r="K29" s="44" t="n"/>
      <c r="L29" s="44" t="n"/>
    </row>
    <row r="30">
      <c r="B30" s="44" t="n"/>
      <c r="C30" s="44" t="n"/>
      <c r="D30" s="44" t="n"/>
      <c r="E30" s="44" t="n"/>
      <c r="F30" s="44" t="n"/>
      <c r="G30" s="44" t="n"/>
      <c r="H30" s="44" t="n"/>
      <c r="I30" s="44" t="n"/>
      <c r="J30" s="44" t="n"/>
      <c r="K30" s="44" t="n"/>
      <c r="L30" s="44" t="n"/>
    </row>
    <row r="31">
      <c r="B31" s="44" t="n"/>
      <c r="C31" s="44" t="n"/>
      <c r="D31" s="44" t="n"/>
      <c r="E31" s="44" t="n"/>
      <c r="F31" s="44" t="n"/>
      <c r="G31" s="44" t="n"/>
      <c r="H31" s="44" t="n"/>
      <c r="I31" s="44" t="n"/>
      <c r="J31" s="44" t="n"/>
      <c r="K31" s="44" t="n"/>
      <c r="L31" s="44" t="n"/>
    </row>
    <row r="32">
      <c r="B32" s="44" t="n"/>
      <c r="C32" s="44" t="n"/>
      <c r="D32" s="44" t="n"/>
      <c r="E32" s="44" t="n"/>
      <c r="F32" s="44" t="n"/>
      <c r="G32" s="44" t="n"/>
      <c r="H32" s="44" t="n"/>
      <c r="I32" s="44" t="n"/>
      <c r="J32" s="44" t="n"/>
      <c r="K32" s="44" t="n"/>
      <c r="L32" s="44" t="n"/>
    </row>
    <row r="33">
      <c r="B33" s="44" t="n"/>
      <c r="C33" s="44" t="n"/>
      <c r="D33" s="44" t="n"/>
      <c r="E33" s="44" t="n"/>
      <c r="F33" s="44" t="n"/>
      <c r="G33" s="44" t="n"/>
      <c r="H33" s="44" t="n"/>
      <c r="I33" s="44" t="n"/>
      <c r="J33" s="44" t="n"/>
      <c r="K33" s="44" t="n"/>
      <c r="L33" s="44" t="n"/>
    </row>
    <row r="34">
      <c r="B34" s="44" t="n"/>
      <c r="C34" s="44" t="n"/>
      <c r="D34" s="44" t="n"/>
      <c r="E34" s="44" t="n"/>
      <c r="F34" s="44" t="n"/>
      <c r="G34" s="44" t="n"/>
      <c r="H34" s="44" t="n"/>
      <c r="I34" s="44" t="n"/>
      <c r="J34" s="44" t="n"/>
      <c r="K34" s="44" t="n"/>
      <c r="L34" s="44" t="n"/>
    </row>
    <row r="35">
      <c r="B35" s="44" t="n"/>
      <c r="C35" s="44" t="n"/>
      <c r="D35" s="44" t="n"/>
      <c r="E35" s="44" t="n"/>
      <c r="F35" s="44" t="n"/>
      <c r="G35" s="44" t="n"/>
      <c r="H35" s="44" t="n"/>
      <c r="I35" s="44" t="n"/>
      <c r="J35" s="44" t="n"/>
      <c r="K35" s="44" t="n"/>
      <c r="L35" s="44" t="n"/>
    </row>
    <row r="36">
      <c r="B36" s="44" t="n"/>
      <c r="C36" s="44" t="n"/>
      <c r="D36" s="44" t="n"/>
      <c r="E36" s="44" t="n"/>
      <c r="F36" s="44" t="n"/>
      <c r="G36" s="44" t="n"/>
      <c r="H36" s="44" t="n"/>
      <c r="I36" s="44" t="n"/>
      <c r="J36" s="44" t="n"/>
      <c r="K36" s="44" t="n"/>
      <c r="L36" s="44" t="n"/>
    </row>
    <row r="37">
      <c r="B37" s="44" t="n"/>
      <c r="C37" s="44" t="n"/>
      <c r="D37" s="44" t="n"/>
      <c r="E37" s="44" t="n"/>
      <c r="F37" s="44" t="n"/>
      <c r="G37" s="44" t="n"/>
      <c r="H37" s="44" t="n"/>
      <c r="I37" s="44" t="n"/>
      <c r="J37" s="44" t="n"/>
      <c r="K37" s="44" t="n"/>
      <c r="L37" s="44" t="n"/>
    </row>
    <row r="38">
      <c r="B38" s="44" t="n"/>
      <c r="C38" s="44" t="n"/>
      <c r="D38" s="44" t="n"/>
      <c r="E38" s="44" t="n"/>
      <c r="F38" s="44" t="n"/>
      <c r="G38" s="44" t="n"/>
      <c r="H38" s="44" t="n"/>
      <c r="I38" s="44" t="n"/>
      <c r="J38" s="44" t="n"/>
      <c r="K38" s="44" t="n"/>
      <c r="L38" s="44" t="n"/>
    </row>
    <row r="39">
      <c r="B39" s="44" t="n"/>
      <c r="C39" s="44" t="n"/>
      <c r="D39" s="44" t="n"/>
      <c r="E39" s="44" t="n"/>
      <c r="F39" s="44" t="n"/>
      <c r="G39" s="44" t="n"/>
      <c r="H39" s="44" t="n"/>
      <c r="I39" s="44" t="n"/>
      <c r="J39" s="44" t="n"/>
      <c r="K39" s="44" t="n"/>
      <c r="L39" s="44" t="n"/>
    </row>
    <row r="40">
      <c r="B40" s="44" t="n"/>
      <c r="C40" s="44" t="n"/>
      <c r="D40" s="44" t="n"/>
      <c r="E40" s="44" t="n"/>
      <c r="F40" s="44" t="n"/>
      <c r="G40" s="44" t="n"/>
      <c r="H40" s="44" t="n"/>
      <c r="I40" s="44" t="n"/>
      <c r="J40" s="44" t="n"/>
      <c r="K40" s="44" t="n"/>
      <c r="L40" s="44" t="n"/>
    </row>
    <row r="41">
      <c r="B41" s="44" t="n"/>
      <c r="C41" s="44" t="n"/>
      <c r="D41" s="44" t="n"/>
      <c r="E41" s="44" t="n"/>
      <c r="F41" s="44" t="n"/>
      <c r="G41" s="44" t="n"/>
      <c r="H41" s="44" t="n"/>
      <c r="I41" s="44" t="n"/>
      <c r="J41" s="44" t="n"/>
      <c r="K41" s="44" t="n"/>
      <c r="L41" s="44" t="n"/>
    </row>
    <row r="42">
      <c r="B42" s="44" t="n"/>
      <c r="C42" s="44" t="n"/>
      <c r="D42" s="44" t="n"/>
      <c r="E42" s="44" t="n"/>
      <c r="F42" s="44" t="n"/>
      <c r="G42" s="44" t="n"/>
      <c r="H42" s="44" t="n"/>
      <c r="I42" s="44" t="n"/>
      <c r="J42" s="44" t="n"/>
      <c r="K42" s="44" t="n"/>
      <c r="L42" s="44" t="n"/>
    </row>
    <row r="43">
      <c r="B43" s="44" t="n"/>
      <c r="C43" s="44" t="n"/>
      <c r="D43" s="44" t="n"/>
      <c r="E43" s="44" t="n"/>
      <c r="F43" s="44" t="n"/>
      <c r="G43" s="44" t="n"/>
      <c r="H43" s="44" t="n"/>
      <c r="I43" s="44" t="n"/>
      <c r="J43" s="44" t="n"/>
      <c r="K43" s="44" t="n"/>
      <c r="L43" s="44" t="n"/>
    </row>
    <row r="44">
      <c r="B44" s="44" t="n"/>
      <c r="C44" s="44" t="n"/>
      <c r="D44" s="44" t="n"/>
      <c r="E44" s="44" t="n"/>
      <c r="F44" s="44" t="n"/>
      <c r="G44" s="44" t="n"/>
      <c r="H44" s="44" t="n"/>
      <c r="I44" s="44" t="n"/>
      <c r="J44" s="44" t="n"/>
      <c r="K44" s="44" t="n"/>
      <c r="L44" s="44" t="n"/>
    </row>
    <row r="45">
      <c r="B45" s="44" t="n"/>
      <c r="C45" s="44" t="n"/>
      <c r="D45" s="44" t="n"/>
      <c r="E45" s="44" t="n"/>
      <c r="F45" s="44" t="n"/>
      <c r="G45" s="44" t="n"/>
      <c r="H45" s="44" t="n"/>
      <c r="I45" s="44" t="n"/>
      <c r="J45" s="44" t="n"/>
      <c r="K45" s="44" t="n"/>
      <c r="L45" s="44" t="n"/>
    </row>
    <row r="46">
      <c r="B46" s="44" t="n"/>
      <c r="C46" s="44" t="n"/>
      <c r="D46" s="44" t="n"/>
      <c r="E46" s="44" t="n"/>
      <c r="F46" s="44" t="n"/>
      <c r="G46" s="44" t="n"/>
      <c r="H46" s="44" t="n"/>
      <c r="I46" s="44" t="n"/>
      <c r="J46" s="44" t="n"/>
      <c r="K46" s="44" t="n"/>
      <c r="L46" s="44" t="n"/>
    </row>
    <row r="47">
      <c r="B47" s="44" t="n"/>
      <c r="C47" s="44" t="n"/>
      <c r="D47" s="44" t="n"/>
      <c r="E47" s="44" t="n"/>
      <c r="F47" s="44" t="n"/>
      <c r="G47" s="44" t="n"/>
      <c r="H47" s="44" t="n"/>
      <c r="I47" s="44" t="n"/>
      <c r="J47" s="44" t="n"/>
      <c r="K47" s="44" t="n"/>
      <c r="L47" s="44" t="n"/>
    </row>
    <row r="48">
      <c r="B48" s="44" t="n"/>
      <c r="C48" s="44" t="n"/>
      <c r="D48" s="44" t="n"/>
      <c r="E48" s="44" t="n"/>
      <c r="F48" s="44" t="n"/>
      <c r="G48" s="44" t="n"/>
      <c r="H48" s="44" t="n"/>
      <c r="I48" s="44" t="n"/>
      <c r="J48" s="44" t="n"/>
      <c r="K48" s="44" t="n"/>
      <c r="L48" s="44" t="n"/>
    </row>
    <row r="49">
      <c r="B49" s="44" t="n"/>
      <c r="C49" s="44" t="n"/>
      <c r="D49" s="44" t="n"/>
      <c r="E49" s="44" t="n"/>
      <c r="F49" s="44" t="n"/>
      <c r="G49" s="44" t="n"/>
      <c r="H49" s="44" t="n"/>
      <c r="I49" s="44" t="n"/>
      <c r="J49" s="44" t="n"/>
      <c r="K49" s="44" t="n"/>
      <c r="L49" s="44" t="n"/>
    </row>
    <row r="50">
      <c r="B50" s="44" t="n"/>
      <c r="C50" s="44" t="n"/>
      <c r="D50" s="44" t="n"/>
      <c r="E50" s="44" t="n"/>
      <c r="F50" s="44" t="n"/>
      <c r="G50" s="44" t="n"/>
      <c r="H50" s="44" t="n"/>
      <c r="I50" s="44" t="n"/>
      <c r="J50" s="44" t="n"/>
      <c r="K50" s="44" t="n"/>
      <c r="L50" s="44" t="n"/>
    </row>
    <row r="51">
      <c r="B51" s="44" t="n"/>
      <c r="C51" s="44" t="n"/>
      <c r="D51" s="44" t="n"/>
      <c r="E51" s="44" t="n"/>
      <c r="F51" s="44" t="n"/>
      <c r="G51" s="44" t="n"/>
      <c r="H51" s="44" t="n"/>
      <c r="I51" s="44" t="n"/>
      <c r="J51" s="44" t="n"/>
      <c r="K51" s="44" t="n"/>
      <c r="L51" s="44" t="n"/>
    </row>
    <row r="52">
      <c r="B52" s="44" t="n"/>
      <c r="C52" s="44" t="n"/>
      <c r="D52" s="44" t="n"/>
      <c r="E52" s="44" t="n"/>
      <c r="F52" s="44" t="n"/>
      <c r="G52" s="44" t="n"/>
      <c r="H52" s="44" t="n"/>
      <c r="I52" s="44" t="n"/>
      <c r="J52" s="44" t="n"/>
      <c r="K52" s="44" t="n"/>
      <c r="L52" s="44" t="n"/>
    </row>
    <row r="53">
      <c r="B53" s="44" t="n"/>
      <c r="C53" s="44" t="n"/>
      <c r="D53" s="44" t="n"/>
      <c r="E53" s="44" t="n"/>
      <c r="F53" s="44" t="n"/>
      <c r="G53" s="44" t="n"/>
      <c r="H53" s="44" t="n"/>
      <c r="I53" s="44" t="n"/>
      <c r="J53" s="44" t="n"/>
      <c r="K53" s="44" t="n"/>
      <c r="L53" s="44" t="n"/>
    </row>
    <row r="54">
      <c r="B54" s="44" t="n"/>
      <c r="C54" s="44" t="n"/>
      <c r="D54" s="44" t="n"/>
      <c r="E54" s="44" t="n"/>
      <c r="F54" s="44" t="n"/>
      <c r="G54" s="44" t="n"/>
      <c r="H54" s="44" t="n"/>
      <c r="I54" s="44" t="n"/>
      <c r="J54" s="44" t="n"/>
      <c r="K54" s="44" t="n"/>
      <c r="L54" s="44" t="n"/>
    </row>
    <row r="55">
      <c r="B55" s="44" t="n"/>
      <c r="C55" s="44" t="n"/>
      <c r="D55" s="44" t="n"/>
      <c r="E55" s="44" t="n"/>
      <c r="F55" s="44" t="n"/>
      <c r="G55" s="44" t="n"/>
      <c r="H55" s="44" t="n"/>
      <c r="I55" s="44" t="n"/>
      <c r="J55" s="44" t="n"/>
      <c r="K55" s="44" t="n"/>
      <c r="L55" s="44" t="n"/>
    </row>
    <row r="56">
      <c r="B56" s="44" t="n"/>
      <c r="C56" s="44" t="n"/>
      <c r="D56" s="44" t="n"/>
      <c r="E56" s="44" t="n"/>
      <c r="F56" s="44" t="n"/>
      <c r="G56" s="44" t="n"/>
      <c r="H56" s="44" t="n"/>
      <c r="I56" s="44" t="n"/>
      <c r="J56" s="44" t="n"/>
      <c r="K56" s="44" t="n"/>
      <c r="L56" s="44" t="n"/>
    </row>
    <row r="57">
      <c r="B57" s="44" t="n"/>
      <c r="C57" s="44" t="n"/>
      <c r="D57" s="44" t="n"/>
      <c r="E57" s="44" t="n"/>
      <c r="F57" s="44" t="n"/>
      <c r="G57" s="44" t="n"/>
      <c r="H57" s="44" t="n"/>
      <c r="I57" s="44" t="n"/>
      <c r="J57" s="44" t="n"/>
      <c r="K57" s="44" t="n"/>
      <c r="L57" s="44" t="n"/>
    </row>
    <row r="58">
      <c r="B58" s="44" t="n"/>
      <c r="C58" s="44" t="n"/>
      <c r="D58" s="44" t="n"/>
      <c r="E58" s="44" t="n"/>
      <c r="F58" s="44" t="n"/>
      <c r="G58" s="44" t="n"/>
      <c r="H58" s="44" t="n"/>
      <c r="I58" s="44" t="n"/>
      <c r="J58" s="44" t="n"/>
      <c r="K58" s="44" t="n"/>
      <c r="L58" s="44" t="n"/>
    </row>
    <row r="59">
      <c r="B59" s="44" t="n"/>
      <c r="C59" s="44" t="n"/>
      <c r="D59" s="44" t="n"/>
      <c r="E59" s="44" t="n"/>
      <c r="F59" s="44" t="n"/>
      <c r="G59" s="44" t="n"/>
      <c r="H59" s="44" t="n"/>
      <c r="I59" s="44" t="n"/>
      <c r="J59" s="44" t="n"/>
      <c r="K59" s="44" t="n"/>
      <c r="L59" s="44" t="n"/>
    </row>
    <row r="61" ht="61.5" customHeight="1">
      <c r="B61" s="375" t="inlineStr">
        <is>
          <t>Diagonal 18 No. 20-29 Fusagasugá – Cundinamarca
Teléfono (601) 8281483 Línea Gratuita 018000180414
www.ucundinamarca.edu.co   E-mail: info@ucundinamarca.edu.co
NIT: 890.680.062-2</t>
        </is>
      </c>
      <c r="M61" s="285" t="n"/>
      <c r="N61" s="285" t="n"/>
      <c r="O61" s="285" t="n"/>
      <c r="P61" s="285" t="n"/>
      <c r="Q61" s="285" t="n"/>
    </row>
    <row r="62">
      <c r="B62" s="762" t="n"/>
      <c r="C62" s="14" t="n"/>
      <c r="D62" s="286" t="n"/>
      <c r="E62" s="762" t="n"/>
    </row>
    <row r="63" ht="42.75" customHeight="1">
      <c r="B63" s="376" t="inlineStr">
        <is>
          <t>Documento controlado por el Sistema de Gestión de la Calidad
Asegúrese que corresponde a la última versión consultando el Portal Institucional</t>
        </is>
      </c>
      <c r="M63" s="287" t="n"/>
      <c r="N63" s="287" t="n"/>
      <c r="O63" s="287" t="n"/>
      <c r="P63" s="287" t="n"/>
      <c r="Q63" s="287" t="n"/>
    </row>
  </sheetData>
  <sheetProtection selectLockedCells="1" selectUnlockedCells="0" algorithmName="SHA-512" sheet="1" objects="1" insertRows="1" insertHyperlinks="1" autoFilter="1" scenarios="1" formatColumns="1" deleteColumns="1" insertColumns="1" pivotTables="1" deleteRows="1" formatCells="1" saltValue="mZEm3JFamaoN0JvKvQaNog==" formatRows="1" sort="1" spinCount="100000" hashValue="R2td3eP3PS12bKzzRtAvTetUqHFQDuEc9ONjjqYpFQmry7iXklRlu9IC2kWmrsHqcb+ZnlEEgQNUHjEmw2jxBg=="/>
  <mergeCells count="14">
    <mergeCell ref="D3:J4"/>
    <mergeCell ref="D8:H8"/>
    <mergeCell ref="K4:L4"/>
    <mergeCell ref="K2:L2"/>
    <mergeCell ref="K1:L1"/>
    <mergeCell ref="K3:L3"/>
    <mergeCell ref="B1:C4"/>
    <mergeCell ref="B9:C9"/>
    <mergeCell ref="D2:J2"/>
    <mergeCell ref="D1:J1"/>
    <mergeCell ref="B8:C8"/>
    <mergeCell ref="B63:L63"/>
    <mergeCell ref="B61:L61"/>
    <mergeCell ref="D9:H9"/>
  </mergeCells>
  <hyperlinks>
    <hyperlink ref="B6" location="INICIO!A1" display="REGRESAR"/>
  </hyperlinks>
  <pageMargins left="0.7" right="0.7" top="0.75" bottom="0.75" header="0.3" footer="0.3"/>
  <pageSetup orientation="portrait" paperSize="9" scale="28"/>
  <drawing xmlns:r="http://schemas.openxmlformats.org/officeDocument/2006/relationships" r:id="rId1"/>
  <legacyDrawing xmlns:r="http://schemas.openxmlformats.org/officeDocument/2006/relationships" r:id="anysvml"/>
</worksheet>
</file>

<file path=xl/worksheets/sheet7.xml><?xml version="1.0" encoding="utf-8"?>
<worksheet xmlns="http://schemas.openxmlformats.org/spreadsheetml/2006/main">
  <sheetPr codeName="Hoja2">
    <outlinePr summaryBelow="1" summaryRight="1"/>
    <pageSetUpPr/>
  </sheetPr>
  <dimension ref="A2:N234"/>
  <sheetViews>
    <sheetView workbookViewId="0">
      <selection activeCell="A1" sqref="A1"/>
    </sheetView>
    <sheetView workbookViewId="1">
      <selection activeCell="A1" sqref="A1"/>
    </sheetView>
  </sheetViews>
  <sheetFormatPr baseColWidth="10" defaultColWidth="11.42578125" defaultRowHeight="14.25"/>
  <cols>
    <col width="6.7109375" customWidth="1" style="765" min="1" max="1"/>
    <col width="71" customWidth="1" style="23" min="2" max="2"/>
    <col width="21" customWidth="1" style="14" min="3" max="3"/>
    <col width="33.140625" customWidth="1" style="14" min="4" max="4"/>
    <col width="32.28515625" customWidth="1" style="14" min="5" max="5"/>
    <col width="6.85546875" customWidth="1" style="14" min="6" max="6"/>
    <col width="10.5703125" customWidth="1" style="14" min="7" max="7"/>
    <col width="11.42578125" customWidth="1" style="14" min="8" max="9"/>
    <col width="12.28515625" customWidth="1" style="14" min="10" max="10"/>
    <col width="11.42578125" customWidth="1" style="14" min="11" max="11"/>
    <col width="13.42578125" customWidth="1" style="14" min="12" max="12"/>
    <col width="11.42578125" customWidth="1" style="14" min="13" max="13"/>
    <col width="14" customWidth="1" style="14" min="14" max="14"/>
    <col width="11.42578125" customWidth="1" style="14" min="15" max="16384"/>
  </cols>
  <sheetData>
    <row r="2" ht="15" customHeight="1">
      <c r="B2" s="436" t="inlineStr">
        <is>
          <t xml:space="preserve">TIPOLOGÍA DE RIESGOS </t>
        </is>
      </c>
      <c r="C2" s="806" t="n"/>
      <c r="F2" s="45" t="n"/>
    </row>
    <row r="3" ht="144" customFormat="1" customHeight="1" s="767">
      <c r="A3" s="765" t="n"/>
      <c r="B3" s="760" t="inlineStr">
        <is>
          <t>RIESGO ESTRATÉGICO</t>
        </is>
      </c>
      <c r="C3" s="447" t="inlineStr">
        <is>
          <t>RIESGO ESTRATÉGICO: posibilidad de ocurrencia de eventos que afecten los objetivos estratégicos de la organización pública y por tanto impactan toda la entidad.</t>
        </is>
      </c>
    </row>
    <row r="4" ht="115.5" customFormat="1" customHeight="1" s="767">
      <c r="A4" s="765" t="n"/>
      <c r="B4" s="16" t="inlineStr">
        <is>
          <t>RIESGO GERENCIAL</t>
        </is>
      </c>
      <c r="C4" s="439" t="inlineStr">
        <is>
          <t>RIESGO GERENCIAL: Posibilidad de ocurrencia de eventos que afecten los procesos gerenciales y/o la alta dirección.</t>
        </is>
      </c>
    </row>
    <row r="5" ht="115.5" customFormat="1" customHeight="1" s="767">
      <c r="A5" s="765" t="n"/>
      <c r="B5" s="760" t="inlineStr">
        <is>
          <t>RIESGO OPERATIVO</t>
        </is>
      </c>
      <c r="C5" s="447" t="inlineStr">
        <is>
          <t>RIESGO OPERATIVO: Posibilidad de ocurrencia de eventos que afecten los procesos misionales de la entidad.</t>
        </is>
      </c>
    </row>
    <row r="6" ht="215.25" customFormat="1" customHeight="1" s="767">
      <c r="A6" s="765" t="n"/>
      <c r="B6" s="16" t="inlineStr">
        <is>
          <t>RIESGO FINANCIERO</t>
        </is>
      </c>
      <c r="C6" s="17"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158.25" customFormat="1" customHeight="1" s="767">
      <c r="A7" s="765" t="n"/>
      <c r="B7" s="760" t="inlineStr">
        <is>
          <t>RIESGO TECNOLÓGICO</t>
        </is>
      </c>
      <c r="C7" s="18" t="inlineStr">
        <is>
          <t xml:space="preserve">RIESGO TECNOLÓGICO: Posibilidad de ocurrencia de eventos que afecten la totalidad o parte de la infraestructura tecnológica (hardware, software, redes, etc.) de una entidad. </t>
        </is>
      </c>
    </row>
    <row r="8" ht="186.75" customFormat="1" customHeight="1" s="767">
      <c r="A8" s="765" t="n"/>
      <c r="B8" s="16" t="inlineStr">
        <is>
          <t>RIESGO DE CUMPLIMIENTO</t>
        </is>
      </c>
      <c r="C8" s="17" t="inlineStr">
        <is>
          <t xml:space="preserve">RIESGO DE CUMPLIMIENTO: Posibilidad de ocurrencia de eventos que afecten la situación jurídica o contractual de la organización debido a su incumplimiento o desacato a la normatividad legal y las obligaciones contractuales. </t>
        </is>
      </c>
    </row>
    <row r="9" ht="159" customFormat="1" customHeight="1" s="767">
      <c r="A9" s="765" t="n"/>
      <c r="B9" s="760" t="inlineStr">
        <is>
          <t xml:space="preserve">RIESGO DE IMAGEN O REPUTACIONAL </t>
        </is>
      </c>
      <c r="C9" s="18" t="inlineStr">
        <is>
          <t xml:space="preserve">RIESGO DE IMAGEN O REPUTACIONAL: posibilidad de ocurrencia de un evento que afecte la imagen, buen nombre o reputación de una organización ante sus clientes y partes interesadas. </t>
        </is>
      </c>
    </row>
    <row r="10" ht="115.5" customFormat="1" customHeight="1" s="767">
      <c r="A10" s="765" t="n"/>
      <c r="B10" s="16" t="inlineStr">
        <is>
          <t xml:space="preserve">RIESGO DE CORRUPCIÓN </t>
        </is>
      </c>
      <c r="C10" s="17" t="inlineStr">
        <is>
          <t>RIESGO DE CORRUPCIÓN: Posibilidad de que, por acción u omisión, se use el poder para desviar la gestión de lo público hacia un beneficio privado.</t>
        </is>
      </c>
    </row>
    <row r="11" ht="301.5" customFormat="1" customHeight="1" s="767">
      <c r="A11" s="765" t="n"/>
      <c r="B11" s="760" t="inlineStr">
        <is>
          <t xml:space="preserve">RIESGO DE SEGURIDAD DIGITAL </t>
        </is>
      </c>
      <c r="C11" s="18"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767">
      <c r="A12" s="765" t="n"/>
      <c r="B12" s="580" t="n"/>
      <c r="C12" s="20" t="n"/>
    </row>
    <row r="13" ht="15" customFormat="1" customHeight="1" s="767">
      <c r="A13" s="765" t="n"/>
      <c r="B13" s="580" t="n"/>
      <c r="C13" s="20" t="n"/>
    </row>
    <row r="14" ht="15" customFormat="1" customHeight="1" s="767">
      <c r="A14" s="765" t="n"/>
      <c r="B14" s="580" t="n"/>
      <c r="C14" s="20" t="n"/>
    </row>
    <row r="16" ht="15" customHeight="1">
      <c r="B16" s="437" t="inlineStr">
        <is>
          <t xml:space="preserve">CRITERIOS PARA CALIFICAR LA PROBABILIDAD </t>
        </is>
      </c>
      <c r="C16" s="805" t="n"/>
      <c r="D16" s="805" t="n"/>
      <c r="E16" s="806" t="n"/>
    </row>
    <row r="17" ht="15" customFormat="1" customHeight="1" s="767">
      <c r="A17" s="765" t="n"/>
      <c r="B17" s="760" t="inlineStr">
        <is>
          <t xml:space="preserve">NIVEL </t>
        </is>
      </c>
      <c r="C17" s="438" t="inlineStr">
        <is>
          <t>INTERPRETACIÓN</t>
        </is>
      </c>
      <c r="D17" s="438" t="inlineStr">
        <is>
          <t xml:space="preserve">POR DESCRIPCIÓN </t>
        </is>
      </c>
      <c r="E17" s="438" t="inlineStr">
        <is>
          <t xml:space="preserve">POR FRECUENCIA </t>
        </is>
      </c>
    </row>
    <row r="18" ht="42.75" customFormat="1" customHeight="1" s="767">
      <c r="A18" s="765" t="n"/>
      <c r="B18" s="445" t="n">
        <v>5</v>
      </c>
      <c r="C18" s="21" t="inlineStr">
        <is>
          <t>CASI SEGURO</t>
        </is>
      </c>
      <c r="D18" s="17" t="inlineStr">
        <is>
          <t xml:space="preserve">Se espera que el evento ocurra en la mayoría de las circunstancias. </t>
        </is>
      </c>
      <c r="E18" s="439" t="inlineStr">
        <is>
          <t>Más de 1 vez al año.</t>
        </is>
      </c>
    </row>
    <row r="19" ht="28.5" customFormat="1" customHeight="1" s="767">
      <c r="A19" s="765" t="n"/>
      <c r="B19" s="787" t="n">
        <v>4</v>
      </c>
      <c r="C19" s="457" t="inlineStr">
        <is>
          <t>PROBABLE</t>
        </is>
      </c>
      <c r="D19" s="22" t="inlineStr">
        <is>
          <t xml:space="preserve">Es viable que el evento ocurra en la mayoría de las circunstancias. </t>
        </is>
      </c>
      <c r="E19" s="22" t="inlineStr">
        <is>
          <t xml:space="preserve">Al menos 1 vez en el último año. </t>
        </is>
      </c>
    </row>
    <row r="20" ht="28.5" customFormat="1" customHeight="1" s="767">
      <c r="A20" s="765" t="n"/>
      <c r="B20" s="445" t="n">
        <v>3</v>
      </c>
      <c r="C20" s="21" t="inlineStr">
        <is>
          <t>POSIBLE</t>
        </is>
      </c>
      <c r="D20" s="17" t="inlineStr">
        <is>
          <t xml:space="preserve">El evento podrá ocurrir en algún momento. </t>
        </is>
      </c>
      <c r="E20" s="17" t="inlineStr">
        <is>
          <t xml:space="preserve">Al menos 1 vez en los últimos 2 años. </t>
        </is>
      </c>
    </row>
    <row r="21" ht="28.5" customFormat="1" customHeight="1" s="767">
      <c r="A21" s="765" t="n"/>
      <c r="B21" s="787" t="n">
        <v>2</v>
      </c>
      <c r="C21" s="457" t="inlineStr">
        <is>
          <t>IMPROBABLE</t>
        </is>
      </c>
      <c r="D21" s="22" t="inlineStr">
        <is>
          <t xml:space="preserve">El evento puede ocurrir en algún momento. </t>
        </is>
      </c>
      <c r="E21" s="22" t="inlineStr">
        <is>
          <t xml:space="preserve">Al menos 1 vez en los últimos 5 años. </t>
        </is>
      </c>
    </row>
    <row r="22" ht="42.75" customFormat="1" customHeight="1" s="767">
      <c r="A22" s="765" t="n"/>
      <c r="B22" s="445" t="n">
        <v>1</v>
      </c>
      <c r="C22" s="21" t="inlineStr">
        <is>
          <t xml:space="preserve">RARA VEZ </t>
        </is>
      </c>
      <c r="D22" s="17" t="inlineStr">
        <is>
          <t xml:space="preserve">El evento puede ocurrir solo en circunstancias excepcionales (poco comunes o anormales). </t>
        </is>
      </c>
      <c r="E22" s="17" t="inlineStr">
        <is>
          <t xml:space="preserve">No se ha presentado en los últimos 5 años. </t>
        </is>
      </c>
    </row>
    <row r="23">
      <c r="D23" s="766" t="n"/>
      <c r="E23" s="767" t="n"/>
    </row>
    <row r="24">
      <c r="D24" s="766" t="n"/>
      <c r="E24" s="767" t="n"/>
    </row>
    <row r="25">
      <c r="D25" s="766" t="n"/>
      <c r="E25" s="767" t="n"/>
    </row>
    <row r="27" ht="15.75" customFormat="1" customHeight="1" s="25">
      <c r="A27" s="440" t="inlineStr">
        <is>
          <t xml:space="preserve">CRITERIOS PARA CALIFICAR EL IMPACTO - RIESGOS DE GESTIÓN </t>
        </is>
      </c>
      <c r="B27" s="805" t="n"/>
      <c r="C27" s="805" t="n"/>
      <c r="D27" s="806" t="n"/>
    </row>
    <row r="28" ht="63" customFormat="1" customHeight="1" s="765">
      <c r="A28" s="46" t="inlineStr">
        <is>
          <t>NIVEL</t>
        </is>
      </c>
      <c r="B28" s="47" t="inlineStr">
        <is>
          <t>INTERPRETACIÓN</t>
        </is>
      </c>
      <c r="C28" s="52" t="inlineStr">
        <is>
          <t>IMPACTO (CONSECUENCIAS) CUANTITATIVO</t>
        </is>
      </c>
      <c r="D28" s="52" t="inlineStr">
        <is>
          <t>IMPACTO (CONSECUENCIAS) - CUALITATIVO</t>
        </is>
      </c>
    </row>
    <row r="29" ht="384.75" customHeight="1">
      <c r="A29" s="48" t="n">
        <v>5</v>
      </c>
      <c r="B29" s="49" t="inlineStr">
        <is>
          <t>CATASTRÓFICO</t>
        </is>
      </c>
      <c r="C29" s="27"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28"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384.75" customHeight="1">
      <c r="A30" s="50" t="n">
        <v>4</v>
      </c>
      <c r="B30" s="51" t="inlineStr">
        <is>
          <t>MAYOR</t>
        </is>
      </c>
      <c r="C30" s="29"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29"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384.75" customHeight="1">
      <c r="A31" s="48" t="n">
        <v>3</v>
      </c>
      <c r="B31" s="49" t="inlineStr">
        <is>
          <t>MODERADO</t>
        </is>
      </c>
      <c r="C31" s="30"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30"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384.75" customHeight="1">
      <c r="A32" s="50" t="n">
        <v>2</v>
      </c>
      <c r="B32" s="51" t="inlineStr">
        <is>
          <t>MENOR</t>
        </is>
      </c>
      <c r="C32" s="29"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29"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384.75" customHeight="1">
      <c r="A33" s="48" t="n">
        <v>1</v>
      </c>
      <c r="B33" s="49" t="inlineStr">
        <is>
          <t>INSIGNIFICANTE</t>
        </is>
      </c>
      <c r="C33" s="30"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30" t="inlineStr">
        <is>
          <t xml:space="preserve">* No hay interrupción de las operaciones de la entidad.
* No se generan sanciones económicas o administrativas.  
* No se afecta la imagen institucional de forma significativa. </t>
        </is>
      </c>
    </row>
    <row r="34">
      <c r="A34" s="457" t="n"/>
      <c r="C34" s="31" t="n"/>
      <c r="D34" s="31" t="n"/>
    </row>
    <row r="35">
      <c r="C35" s="31" t="n"/>
      <c r="D35" s="31" t="n"/>
    </row>
    <row r="36">
      <c r="C36" s="31" t="n"/>
      <c r="D36" s="31" t="n"/>
    </row>
    <row r="37">
      <c r="C37" s="31" t="n"/>
      <c r="D37" s="31" t="n"/>
    </row>
    <row r="38" ht="15" customFormat="1" customHeight="1" s="25">
      <c r="A38" s="456" t="n"/>
      <c r="B38" s="436" t="inlineStr">
        <is>
          <t>ANÁLISIS Y EVALUACIÓN DE LOS CONTROLES PARA LA MITIGACIÓN DE LOS RIESGOS</t>
        </is>
      </c>
      <c r="C38" s="805" t="n"/>
      <c r="D38" s="805" t="n"/>
      <c r="E38" s="806" t="n"/>
    </row>
    <row r="39" ht="60" customFormat="1" customHeight="1" s="25">
      <c r="A39" s="456" t="n"/>
      <c r="B39" s="442" t="inlineStr">
        <is>
          <t xml:space="preserve">CRITERIO DE EVALUACIÓN </t>
        </is>
      </c>
      <c r="C39" s="760" t="inlineStr">
        <is>
          <t>ASPECTO A EVALUAR EN EL DISEÑO DEL CONTROL</t>
        </is>
      </c>
      <c r="D39" s="438" t="inlineStr">
        <is>
          <t>OPCIONES DE RESPUESTA</t>
        </is>
      </c>
      <c r="E39" s="806" t="n"/>
    </row>
    <row r="40" ht="71.25" customHeight="1">
      <c r="B40" s="439" t="inlineStr">
        <is>
          <t>1. RESPONSABLE</t>
        </is>
      </c>
      <c r="C40" s="30" t="inlineStr">
        <is>
          <t xml:space="preserve">¿Existe un responsable asignado a la ejecu­ción del control? </t>
        </is>
      </c>
      <c r="D40" s="21" t="inlineStr">
        <is>
          <t>Asignado</t>
        </is>
      </c>
      <c r="E40" s="21" t="inlineStr">
        <is>
          <t>No Asignado</t>
        </is>
      </c>
    </row>
    <row r="41" ht="99.75" customHeight="1">
      <c r="B41" s="833" t="n"/>
      <c r="C41" s="30" t="inlineStr">
        <is>
          <t xml:space="preserve">¿El responsable tiene la autoridad y adecua­da segregación de funciones en la ejecución del control? </t>
        </is>
      </c>
      <c r="D41" s="21" t="inlineStr">
        <is>
          <t>Adecuado</t>
        </is>
      </c>
      <c r="E41" s="21" t="inlineStr">
        <is>
          <t>Inadecuado</t>
        </is>
      </c>
    </row>
    <row r="42" ht="128.25" customHeight="1">
      <c r="B42" s="32" t="inlineStr">
        <is>
          <t>2. PERIODICIDAD</t>
        </is>
      </c>
      <c r="C42" s="33" t="inlineStr">
        <is>
          <t xml:space="preserve">¿La oportunidad en que se ejecuta el control ayuda a prevenir la mitigación del riesgo o a detectar la materialización del riesgo de ma­nera oportuna? </t>
        </is>
      </c>
      <c r="D42" s="34" t="inlineStr">
        <is>
          <t>Oportuna</t>
        </is>
      </c>
      <c r="E42" s="34" t="inlineStr">
        <is>
          <t xml:space="preserve">Inoportuna </t>
        </is>
      </c>
    </row>
    <row r="43" ht="156.75" customHeight="1">
      <c r="B43" s="439" t="inlineStr">
        <is>
          <t>3. PROPÓSITO</t>
        </is>
      </c>
      <c r="C43" s="30" t="inlineStr">
        <is>
          <t xml:space="preserve">¿Las actividades que se desarrollan en el control realmente buscan por si sola prevenir o detectar las causas que pueden dar origen al riesgo, ejemplo Verificar, Validar Cotejar, Comparar, Revisar, etc.? </t>
        </is>
      </c>
      <c r="D43" s="21" t="inlineStr">
        <is>
          <t>Prevenir o detectar</t>
        </is>
      </c>
      <c r="E43" s="21" t="inlineStr">
        <is>
          <t>No es un control</t>
        </is>
      </c>
    </row>
    <row r="44" ht="114" customHeight="1">
      <c r="B44" s="32" t="inlineStr">
        <is>
          <t xml:space="preserve">4. COMO REALIZAR LA ACTIVIDAD DE CONTROL </t>
        </is>
      </c>
      <c r="C44" s="33" t="inlineStr">
        <is>
          <t xml:space="preserve">¿La fuente de información que se utiliza en el desarrollo del control es información confia­ble que permita mitigar el riesgo?. </t>
        </is>
      </c>
      <c r="D44" s="34" t="inlineStr">
        <is>
          <t>Confiable</t>
        </is>
      </c>
      <c r="E44" s="34" t="inlineStr">
        <is>
          <t>No confiable</t>
        </is>
      </c>
    </row>
    <row r="45" ht="128.25" customHeight="1">
      <c r="B45" s="439" t="inlineStr">
        <is>
          <t>5. QUE PASA CON LAS OBSERVACIONES O DESVIACIONES</t>
        </is>
      </c>
      <c r="C45" s="30" t="inlineStr">
        <is>
          <t xml:space="preserve">¿Las observaciones, desviaciones o dife­rencias identificadas como resultados de la ejecución del control son investigadas y re­sueltas de manera oportuna? </t>
        </is>
      </c>
      <c r="D45" s="21" t="inlineStr">
        <is>
          <t xml:space="preserve">Se investigan y resuelven oportunamente </t>
        </is>
      </c>
      <c r="E45" s="445" t="inlineStr">
        <is>
          <t>No se investigan y resuelven oportunamente</t>
        </is>
      </c>
    </row>
    <row r="46" ht="99.75" customHeight="1">
      <c r="B46" s="32" t="inlineStr">
        <is>
          <t xml:space="preserve">6. EVIDENCIA DE LA EJECUCIÓN DEL CONTROL </t>
        </is>
      </c>
      <c r="C46" s="33" t="inlineStr">
        <is>
          <t xml:space="preserve">¿Se deja evidencia o rastro de la ejecución del control, que permita a cualquier tercero con la evidencia, llegar a la misma conclusión?. </t>
        </is>
      </c>
      <c r="D46" s="34" t="inlineStr">
        <is>
          <t>Completa</t>
        </is>
      </c>
      <c r="E46" s="34" t="inlineStr">
        <is>
          <t xml:space="preserve">Incompleta/No existe </t>
        </is>
      </c>
    </row>
    <row r="47" ht="15" customHeight="1">
      <c r="C47" s="35" t="n"/>
    </row>
    <row r="48" ht="15" customHeight="1">
      <c r="C48" s="36" t="n"/>
    </row>
    <row r="51" ht="15" customFormat="1" customHeight="1" s="25">
      <c r="A51" s="456" t="n"/>
      <c r="B51" s="448" t="inlineStr">
        <is>
          <t xml:space="preserve">PESO O PARTICIPACIÓN DE CADA VARIABLE EN EL DISEÑO DEL CONTROL PARA LA MITIGACIÓN DEL RIESGO </t>
        </is>
      </c>
      <c r="C51" s="805" t="n"/>
      <c r="D51" s="806" t="n"/>
    </row>
    <row r="52" ht="60" customFormat="1" customHeight="1" s="456">
      <c r="B52" s="760" t="inlineStr">
        <is>
          <t>CRITERIO DE EVALUACIÓN</t>
        </is>
      </c>
      <c r="C52" s="760" t="inlineStr">
        <is>
          <t xml:space="preserve">OPCIÓN DE RESPUESTA AL CRITERIO DE EVALUACIÓN </t>
        </is>
      </c>
      <c r="D52" s="760" t="inlineStr">
        <is>
          <t>PESO EN LA EVALUACIÓN DEL DISEÑO DEL CONTROL</t>
        </is>
      </c>
    </row>
    <row r="53" customFormat="1" s="767">
      <c r="A53" s="765" t="n"/>
      <c r="B53" s="439" t="inlineStr">
        <is>
          <t xml:space="preserve">11. ASIGNACIÓN DEL RESPONSABLE </t>
        </is>
      </c>
      <c r="C53" s="21" t="inlineStr">
        <is>
          <t>Asignado</t>
        </is>
      </c>
      <c r="D53" s="21" t="n">
        <v>15</v>
      </c>
    </row>
    <row r="54" customFormat="1" s="767">
      <c r="A54" s="765" t="n"/>
      <c r="B54" s="833" t="n"/>
      <c r="C54" s="21" t="inlineStr">
        <is>
          <t>No asignado</t>
        </is>
      </c>
      <c r="D54" s="21" t="n">
        <v>0</v>
      </c>
    </row>
    <row r="55" customFormat="1" s="767">
      <c r="A55" s="765" t="n"/>
      <c r="B55" s="447" t="inlineStr">
        <is>
          <t xml:space="preserve">12. SEGREGACIÓN  Y AUTORIDAD DEL RESPONSABLE </t>
        </is>
      </c>
      <c r="C55" s="457" t="inlineStr">
        <is>
          <t>Adecuado</t>
        </is>
      </c>
      <c r="D55" s="457" t="n">
        <v>15</v>
      </c>
    </row>
    <row r="56" customFormat="1" s="767">
      <c r="A56" s="765" t="n"/>
      <c r="B56" s="833" t="n"/>
      <c r="C56" s="457" t="inlineStr">
        <is>
          <t>Inadecuado</t>
        </is>
      </c>
      <c r="D56" s="457" t="n">
        <v>0</v>
      </c>
    </row>
    <row r="57" customFormat="1" s="767">
      <c r="A57" s="765" t="n"/>
      <c r="B57" s="439" t="inlineStr">
        <is>
          <t>2. PERIODICIDAD</t>
        </is>
      </c>
      <c r="C57" s="21" t="inlineStr">
        <is>
          <t>Oportuna</t>
        </is>
      </c>
      <c r="D57" s="21" t="n">
        <v>15</v>
      </c>
    </row>
    <row r="58" customFormat="1" s="767">
      <c r="A58" s="765" t="n"/>
      <c r="B58" s="833" t="n"/>
      <c r="C58" s="21" t="inlineStr">
        <is>
          <t>Inoportuna</t>
        </is>
      </c>
      <c r="D58" s="21" t="n">
        <v>0</v>
      </c>
    </row>
    <row r="59" customFormat="1" s="767">
      <c r="A59" s="765" t="n"/>
      <c r="B59" s="447" t="inlineStr">
        <is>
          <t>3. PROPÓSITO</t>
        </is>
      </c>
      <c r="C59" s="457" t="inlineStr">
        <is>
          <t>Prevenir</t>
        </is>
      </c>
      <c r="D59" s="457" t="n">
        <v>15</v>
      </c>
    </row>
    <row r="60" customFormat="1" s="767">
      <c r="A60" s="765" t="n"/>
      <c r="B60" s="834" t="n"/>
      <c r="C60" s="457" t="inlineStr">
        <is>
          <t>Detectar</t>
        </is>
      </c>
      <c r="D60" s="457" t="n">
        <v>10</v>
      </c>
    </row>
    <row r="61" customFormat="1" s="767">
      <c r="A61" s="765" t="n"/>
      <c r="B61" s="833" t="n"/>
      <c r="C61" s="457" t="inlineStr">
        <is>
          <t>No es un control</t>
        </is>
      </c>
      <c r="D61" s="457" t="n">
        <v>0</v>
      </c>
    </row>
    <row r="62" customFormat="1" s="767">
      <c r="A62" s="765" t="n"/>
      <c r="B62" s="439" t="inlineStr">
        <is>
          <t>4. COMO SE REALIZA LA ACTIVIDAD DE CONTROL</t>
        </is>
      </c>
      <c r="C62" s="21" t="inlineStr">
        <is>
          <t>Confiable</t>
        </is>
      </c>
      <c r="D62" s="21" t="n">
        <v>15</v>
      </c>
    </row>
    <row r="63" customFormat="1" s="767">
      <c r="A63" s="765" t="n"/>
      <c r="B63" s="833" t="n"/>
      <c r="C63" s="21" t="inlineStr">
        <is>
          <t>No confiable</t>
        </is>
      </c>
      <c r="D63" s="21" t="n">
        <v>0</v>
      </c>
    </row>
    <row r="64" customFormat="1" s="767">
      <c r="A64" s="765" t="n"/>
      <c r="B64" s="447" t="inlineStr">
        <is>
          <t xml:space="preserve">5. QUE PASA CON LAS OBSERVACIONES O DESVIACIONES </t>
        </is>
      </c>
      <c r="C64" s="457" t="inlineStr">
        <is>
          <t>Se investigan y resuelven oportunamente</t>
        </is>
      </c>
      <c r="D64" s="457" t="n">
        <v>15</v>
      </c>
    </row>
    <row r="65" customFormat="1" s="767">
      <c r="A65" s="765" t="n"/>
      <c r="B65" s="833" t="n"/>
      <c r="C65" s="457" t="inlineStr">
        <is>
          <t xml:space="preserve">No se investigan y resuelven oportunamente </t>
        </is>
      </c>
      <c r="D65" s="457" t="n">
        <v>0</v>
      </c>
    </row>
    <row r="66" customFormat="1" s="767">
      <c r="A66" s="765" t="n"/>
      <c r="B66" s="439" t="inlineStr">
        <is>
          <t>6. EVIDENCIA DE LA EJECUCIÓN DEL CONTROL</t>
        </is>
      </c>
      <c r="C66" s="21" t="inlineStr">
        <is>
          <t>Completa</t>
        </is>
      </c>
      <c r="D66" s="21" t="n">
        <v>10</v>
      </c>
    </row>
    <row r="67" customFormat="1" s="767">
      <c r="A67" s="765" t="n"/>
      <c r="B67" s="834" t="n"/>
      <c r="C67" s="21" t="inlineStr">
        <is>
          <t>Incompleta</t>
        </is>
      </c>
      <c r="D67" s="21" t="n">
        <v>5</v>
      </c>
    </row>
    <row r="68" customFormat="1" s="767">
      <c r="A68" s="765" t="n"/>
      <c r="B68" s="833" t="n"/>
      <c r="C68" s="21" t="inlineStr">
        <is>
          <t>No existe</t>
        </is>
      </c>
      <c r="D68" s="21" t="n">
        <v>0</v>
      </c>
    </row>
    <row r="73" ht="15" customFormat="1" customHeight="1" s="25">
      <c r="A73" s="456" t="n"/>
      <c r="B73" s="448" t="inlineStr">
        <is>
          <t xml:space="preserve">RESULTADOS DE LA EVALUACIÓN DEL DISEÑO DEL CONTROL </t>
        </is>
      </c>
      <c r="C73" s="806" t="n"/>
    </row>
    <row r="74" ht="75" customFormat="1" customHeight="1" s="25">
      <c r="A74" s="456" t="n"/>
      <c r="B74" s="442" t="inlineStr">
        <is>
          <t>RANGO DE CALIFICACIÓN DEL DISEÑO</t>
        </is>
      </c>
      <c r="C74" s="760" t="inlineStr">
        <is>
          <t xml:space="preserve">RESULTADO - PESO EN LA EVALUACIÓN DEL DISEÑO DEL CONTROL </t>
        </is>
      </c>
    </row>
    <row r="75">
      <c r="B75" s="38" t="inlineStr">
        <is>
          <t>Fuerte</t>
        </is>
      </c>
      <c r="C75" s="39" t="inlineStr">
        <is>
          <t xml:space="preserve">Calificación entre 96 y 100 </t>
        </is>
      </c>
    </row>
    <row r="76">
      <c r="B76" s="40" t="inlineStr">
        <is>
          <t>Moderado</t>
        </is>
      </c>
      <c r="C76" s="457" t="inlineStr">
        <is>
          <t>Calificación entre 86 y 95</t>
        </is>
      </c>
    </row>
    <row r="77">
      <c r="B77" s="38" t="inlineStr">
        <is>
          <t>Débil</t>
        </is>
      </c>
      <c r="C77" s="41" t="inlineStr">
        <is>
          <t>Calificación entre 0 y 85</t>
        </is>
      </c>
    </row>
    <row r="82" ht="15" customFormat="1" customHeight="1" s="25">
      <c r="A82" s="456" t="n"/>
      <c r="B82" s="448" t="inlineStr">
        <is>
          <t>RESULTADOS DE LA EVALUACIÓN DE LA EJECUCIÓN DEL CONTROL</t>
        </is>
      </c>
      <c r="C82" s="806" t="n"/>
    </row>
    <row r="83" ht="60" customFormat="1" customHeight="1" s="25">
      <c r="A83" s="456" t="n"/>
      <c r="B83" s="442" t="inlineStr">
        <is>
          <t xml:space="preserve">RANGO DE CALIFICACIÓN DE LA EJECUCIÓN </t>
        </is>
      </c>
      <c r="C83" s="760" t="inlineStr">
        <is>
          <t>RESULTADO - PESO DE LA EJECUCIÓN DEL CONTROL -</t>
        </is>
      </c>
    </row>
    <row r="84" ht="57" customFormat="1" customHeight="1" s="767">
      <c r="A84" s="765" t="n"/>
      <c r="B84" s="445" t="inlineStr">
        <is>
          <t>Fuerte</t>
        </is>
      </c>
      <c r="C84" s="439" t="inlineStr">
        <is>
          <t>El control se ejecuta de manera consistente por parte del responsable.</t>
        </is>
      </c>
    </row>
    <row r="85" ht="57" customFormat="1" customHeight="1" s="767">
      <c r="A85" s="765" t="n"/>
      <c r="B85" s="787" t="inlineStr">
        <is>
          <t>Moderado</t>
        </is>
      </c>
      <c r="C85" s="447" t="inlineStr">
        <is>
          <t>El control se ejecuta algunas veces por parte del responsable.</t>
        </is>
      </c>
    </row>
    <row r="86" ht="42.75" customFormat="1" customHeight="1" s="767">
      <c r="A86" s="765" t="n"/>
      <c r="B86" s="445" t="inlineStr">
        <is>
          <t>Débil</t>
        </is>
      </c>
      <c r="C86" s="439" t="inlineStr">
        <is>
          <t>El control no se ejecuta por parte del responsable.</t>
        </is>
      </c>
    </row>
    <row r="91" ht="15" customFormat="1" customHeight="1" s="25">
      <c r="A91" s="456" t="n"/>
      <c r="B91" s="446" t="inlineStr">
        <is>
          <t xml:space="preserve">ANÁLISIS Y EVALUACIÓN DE LOS CONTROLES PARA LA MITIGACIÓN DE LOS RIESGOS </t>
        </is>
      </c>
      <c r="C91" s="805" t="n"/>
      <c r="D91" s="805" t="n"/>
      <c r="E91" s="806" t="n"/>
    </row>
    <row r="92" ht="105" customFormat="1" customHeight="1" s="456">
      <c r="B92" s="760" t="inlineStr">
        <is>
          <t>PESO INDIVIDUAL DEL DISEÑO (DISEÑO)</t>
        </is>
      </c>
      <c r="C92" s="760" t="inlineStr">
        <is>
          <t>EL CONTROL SE EJECUTA DE MANERA CONSISTENTE POR LOS RESPONSABLES (EJECUCIÓN)</t>
        </is>
      </c>
      <c r="D92" s="760" t="inlineStr">
        <is>
          <t>SOLIDEZ INDIVIDUAL DE CADA CONTROL 
FUERTE:100 
MODERADO: 50 
DÉBIL: 0</t>
        </is>
      </c>
      <c r="E92" s="760" t="inlineStr">
        <is>
          <t>PESO EN LA EVALUACIÓN DEL DISEÑO DEL CONTROL 
SI / NO</t>
        </is>
      </c>
    </row>
    <row r="93">
      <c r="B93" s="445" t="inlineStr">
        <is>
          <t>Fuerte calificación entre 96 y 100</t>
        </is>
      </c>
      <c r="C93" s="21" t="inlineStr">
        <is>
          <t>Fuerte (siempre se ejecuta)</t>
        </is>
      </c>
      <c r="D93" s="21" t="inlineStr">
        <is>
          <t>fuerte + fuerte = fuerte</t>
        </is>
      </c>
      <c r="E93" s="21" t="inlineStr">
        <is>
          <t>NO</t>
        </is>
      </c>
    </row>
    <row r="94">
      <c r="B94" s="834" t="n"/>
      <c r="C94" s="21" t="inlineStr">
        <is>
          <t>Moderado (algunas veces)</t>
        </is>
      </c>
      <c r="D94" s="21" t="inlineStr">
        <is>
          <t>fuerte + moderado = moderado</t>
        </is>
      </c>
      <c r="E94" s="21" t="inlineStr">
        <is>
          <t>SI</t>
        </is>
      </c>
    </row>
    <row r="95">
      <c r="B95" s="833" t="n"/>
      <c r="C95" s="21" t="inlineStr">
        <is>
          <t>Débil (no se ejecuta)</t>
        </is>
      </c>
      <c r="D95" s="21" t="inlineStr">
        <is>
          <t>fuerte + débil = débil</t>
        </is>
      </c>
      <c r="E95" s="21" t="inlineStr">
        <is>
          <t>SI</t>
        </is>
      </c>
    </row>
    <row r="96">
      <c r="B96" s="787" t="inlineStr">
        <is>
          <t>Moderado calificación entre 86 y 95</t>
        </is>
      </c>
      <c r="C96" s="457" t="inlineStr">
        <is>
          <t>Fuerte (siempre se ejecuta)</t>
        </is>
      </c>
      <c r="D96" s="42" t="inlineStr">
        <is>
          <t xml:space="preserve">moderado + fuerte = moderado </t>
        </is>
      </c>
      <c r="E96" s="457" t="inlineStr">
        <is>
          <t>SI</t>
        </is>
      </c>
    </row>
    <row r="97">
      <c r="B97" s="834" t="n"/>
      <c r="C97" s="457" t="inlineStr">
        <is>
          <t>Moderado (algunas veces)</t>
        </is>
      </c>
      <c r="D97" s="42" t="inlineStr">
        <is>
          <t xml:space="preserve">moderado + moderado = moderado </t>
        </is>
      </c>
      <c r="E97" s="457" t="inlineStr">
        <is>
          <t>SI</t>
        </is>
      </c>
    </row>
    <row r="98">
      <c r="B98" s="833" t="n"/>
      <c r="C98" s="457" t="inlineStr">
        <is>
          <t>Débil (no se ejecuta)</t>
        </is>
      </c>
      <c r="D98" s="34" t="inlineStr">
        <is>
          <t>moderado + débil = débil</t>
        </is>
      </c>
      <c r="E98" s="457" t="inlineStr">
        <is>
          <t>SI</t>
        </is>
      </c>
    </row>
    <row r="99">
      <c r="B99" s="445" t="inlineStr">
        <is>
          <t>Débil calificación entre 0 y 85</t>
        </is>
      </c>
      <c r="C99" s="21" t="inlineStr">
        <is>
          <t>Fuerte (siempre se ejecuta)</t>
        </is>
      </c>
      <c r="D99" s="21" t="inlineStr">
        <is>
          <t>débil + fuerte = débil</t>
        </is>
      </c>
      <c r="E99" s="21" t="inlineStr">
        <is>
          <t>SI</t>
        </is>
      </c>
    </row>
    <row r="100">
      <c r="B100" s="834" t="n"/>
      <c r="C100" s="21" t="inlineStr">
        <is>
          <t>Moderado (algunas veces)</t>
        </is>
      </c>
      <c r="D100" s="21" t="inlineStr">
        <is>
          <t>débil + moderado = débil</t>
        </is>
      </c>
      <c r="E100" s="21" t="inlineStr">
        <is>
          <t>SI</t>
        </is>
      </c>
    </row>
    <row r="101">
      <c r="B101" s="833" t="n"/>
      <c r="C101" s="21" t="inlineStr">
        <is>
          <t>Débil (no se ejecuta)</t>
        </is>
      </c>
      <c r="D101" s="21" t="inlineStr">
        <is>
          <t>débil + débil = débil</t>
        </is>
      </c>
      <c r="E101" s="21" t="inlineStr">
        <is>
          <t>SI</t>
        </is>
      </c>
    </row>
    <row r="106" ht="15" customFormat="1" customHeight="1" s="25">
      <c r="A106" s="456" t="n"/>
      <c r="B106" s="446" t="inlineStr">
        <is>
          <t>RESULTADOS DE LOS POSIBLES DESPLAZAMIENTOS DE LA PROBABILIDAD Y DEL IMPACTO DE LOS RIESGOS</t>
        </is>
      </c>
      <c r="C106" s="805" t="n"/>
      <c r="D106" s="805" t="n"/>
      <c r="E106" s="805" t="n"/>
      <c r="F106" s="806" t="n"/>
    </row>
    <row r="107" ht="315" customFormat="1" customHeight="1" s="456">
      <c r="B107" s="760" t="inlineStr">
        <is>
          <t>SOLIDEZ DEL CONJUNTO DE LOS CONTROLES</t>
        </is>
      </c>
      <c r="C107" s="760" t="inlineStr">
        <is>
          <t>CONTROLES AYUDAN A DISMINUIR LA PROBABILIDAD</t>
        </is>
      </c>
      <c r="D107" s="760" t="inlineStr">
        <is>
          <t>CONTROLES AYUDAN A DISMINUIR IMPACTO</t>
        </is>
      </c>
      <c r="E107" s="760" t="inlineStr">
        <is>
          <t># COLUMNAS EN LA MATRIZ DE RIESGO QUE SE DESPLAZA EN EL EJE DE LA PROBABILIDAD</t>
        </is>
      </c>
      <c r="F107" s="760" t="inlineStr">
        <is>
          <t># COLUMNAS EN LA MATRIZ DE RIESGO QUE SE DESPLAZA EN EL EJE DE IMPACTO</t>
        </is>
      </c>
    </row>
    <row r="108">
      <c r="B108" s="38" t="inlineStr">
        <is>
          <t xml:space="preserve">Fuerte </t>
        </is>
      </c>
      <c r="C108" s="43" t="inlineStr">
        <is>
          <t>Directamente</t>
        </is>
      </c>
      <c r="D108" s="43" t="inlineStr">
        <is>
          <t>Directamente</t>
        </is>
      </c>
      <c r="E108" s="43" t="n">
        <v>2</v>
      </c>
      <c r="F108" s="43" t="n">
        <v>2</v>
      </c>
    </row>
    <row r="109">
      <c r="B109" s="40" t="inlineStr">
        <is>
          <t xml:space="preserve">Fuerte </t>
        </is>
      </c>
      <c r="C109" s="44" t="inlineStr">
        <is>
          <t>Directamente</t>
        </is>
      </c>
      <c r="D109" s="44" t="inlineStr">
        <is>
          <t>Indirectamente</t>
        </is>
      </c>
      <c r="E109" s="44" t="n">
        <v>2</v>
      </c>
      <c r="F109" s="44" t="n">
        <v>1</v>
      </c>
    </row>
    <row r="110">
      <c r="B110" s="38" t="inlineStr">
        <is>
          <t xml:space="preserve">Fuerte </t>
        </is>
      </c>
      <c r="C110" s="43" t="inlineStr">
        <is>
          <t>Directamente</t>
        </is>
      </c>
      <c r="D110" s="43" t="inlineStr">
        <is>
          <t>No disminuye</t>
        </is>
      </c>
      <c r="E110" s="43" t="n">
        <v>2</v>
      </c>
      <c r="F110" s="43" t="n">
        <v>0</v>
      </c>
    </row>
    <row r="111">
      <c r="B111" s="40" t="inlineStr">
        <is>
          <t xml:space="preserve">Fuerte </t>
        </is>
      </c>
      <c r="C111" s="44" t="inlineStr">
        <is>
          <t>No disminuye</t>
        </is>
      </c>
      <c r="D111" s="44" t="inlineStr">
        <is>
          <t>Directamente</t>
        </is>
      </c>
      <c r="E111" s="44" t="n">
        <v>0</v>
      </c>
      <c r="F111" s="44" t="n">
        <v>2</v>
      </c>
    </row>
    <row r="112">
      <c r="B112" s="38" t="inlineStr">
        <is>
          <t>Moderado</t>
        </is>
      </c>
      <c r="C112" s="43" t="inlineStr">
        <is>
          <t>Directamente</t>
        </is>
      </c>
      <c r="D112" s="43" t="inlineStr">
        <is>
          <t>Directamente</t>
        </is>
      </c>
      <c r="E112" s="43" t="n">
        <v>1</v>
      </c>
      <c r="F112" s="43" t="n">
        <v>1</v>
      </c>
    </row>
    <row r="113">
      <c r="B113" s="40" t="inlineStr">
        <is>
          <t>Moderado</t>
        </is>
      </c>
      <c r="C113" s="44" t="inlineStr">
        <is>
          <t>Directamente</t>
        </is>
      </c>
      <c r="D113" s="44" t="inlineStr">
        <is>
          <t>Indirectamente</t>
        </is>
      </c>
      <c r="E113" s="44" t="n">
        <v>1</v>
      </c>
      <c r="F113" s="44" t="n">
        <v>0</v>
      </c>
    </row>
    <row r="114">
      <c r="B114" s="38" t="inlineStr">
        <is>
          <t>Moderado</t>
        </is>
      </c>
      <c r="C114" s="43" t="inlineStr">
        <is>
          <t>Directamente</t>
        </is>
      </c>
      <c r="D114" s="43" t="inlineStr">
        <is>
          <t>No disminuye</t>
        </is>
      </c>
      <c r="E114" s="43" t="n">
        <v>1</v>
      </c>
      <c r="F114" s="43" t="n">
        <v>0</v>
      </c>
    </row>
    <row r="115">
      <c r="B115" s="40" t="inlineStr">
        <is>
          <t>Moderado</t>
        </is>
      </c>
      <c r="C115" s="44" t="inlineStr">
        <is>
          <t>No disminuye</t>
        </is>
      </c>
      <c r="D115" s="44" t="inlineStr">
        <is>
          <t>Directamente</t>
        </is>
      </c>
      <c r="E115" s="44" t="n">
        <v>0</v>
      </c>
      <c r="F115" s="44" t="n">
        <v>1</v>
      </c>
    </row>
    <row r="137" ht="15" customFormat="1" customHeight="1" s="86" thickBot="1">
      <c r="A137" s="84" t="n"/>
      <c r="B137" s="85" t="n"/>
    </row>
    <row r="138" ht="15" customHeight="1" thickTop="1"/>
    <row r="139" ht="20.25" customHeight="1">
      <c r="B139" s="443" t="inlineStr">
        <is>
          <t>CRITERIOS 2020</t>
        </is>
      </c>
    </row>
    <row r="140" ht="20.25" customHeight="1">
      <c r="B140" s="443" t="n"/>
      <c r="C140" s="443" t="n"/>
      <c r="D140" s="443" t="n"/>
    </row>
    <row r="142" ht="15" customHeight="1">
      <c r="B142" s="464" t="inlineStr">
        <is>
          <t>CLASIFICACIÓN DEL RIESGO</t>
        </is>
      </c>
      <c r="C142" s="464" t="inlineStr">
        <is>
          <t>RELACIÓN</t>
        </is>
      </c>
      <c r="D142" s="464" t="inlineStr">
        <is>
          <t>FACTORES DE RIESGOS</t>
        </is>
      </c>
      <c r="E142" s="464" t="inlineStr">
        <is>
          <t>DESCRIPCIÓN</t>
        </is>
      </c>
      <c r="F142" s="806" t="n"/>
    </row>
    <row r="143" ht="71.25" customHeight="1">
      <c r="B143" s="447" t="inlineStr">
        <is>
          <t>EJECUCIÓN Y ADMINISTRACIÓN DE PROCESOS: Pérdidas derivadas de errores en la ejecución y administración de procesos.</t>
        </is>
      </c>
      <c r="D143" s="447" t="inlineStr">
        <is>
          <t xml:space="preserve">Procesos: Eventos relacionados con errores en las actividades que deben realizar los servidores de la organización. </t>
        </is>
      </c>
      <c r="E143" s="465" t="inlineStr">
        <is>
          <t>- Falta de procedimientos
- Errores de grabación, autorización
- Errores en cálculos para pagos internos y externos
- Falta de capacitación</t>
        </is>
      </c>
      <c r="F143" s="806" t="n"/>
    </row>
    <row r="144" ht="29.25" customHeight="1">
      <c r="B144" s="447" t="inlineStr">
        <is>
          <t>FRAUDE EXTERNO: Pérdida derivada de actos de fraude por personas ajenas a la organización (no participa personal de la entidad).</t>
        </is>
      </c>
      <c r="D144" s="447" t="inlineStr">
        <is>
          <t>Evento externo: Situaciones externas que afectan la entidad</t>
        </is>
      </c>
      <c r="E144" s="465" t="inlineStr">
        <is>
          <t>- Suplantación de identidad
- Asalto a la oficina
- Atentados, vandalismo, orden público</t>
        </is>
      </c>
      <c r="F144" s="806" t="n"/>
    </row>
    <row r="145" ht="86.25" customHeight="1">
      <c r="B145" s="447"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447" t="inlineStr">
        <is>
          <t>Talento humano: Incluye seguridad y salud en el trabajo. Se analiza posible dolo e intención frente a la corrupción.</t>
        </is>
      </c>
      <c r="E145" s="465" t="inlineStr">
        <is>
          <t>- Hurto activos
- Posibles comportamientos no éticos de los empleados
- Fraude interno (corrupción, soborno)</t>
        </is>
      </c>
      <c r="F145" s="806" t="n"/>
    </row>
    <row r="146" ht="57.75" customHeight="1">
      <c r="B146" s="447" t="inlineStr">
        <is>
          <t>FALLAS TECNOLÓGICAS: Errores en hardware, software, telecomunicaciones, interrupción de servicios básicos.</t>
        </is>
      </c>
      <c r="D146" s="447" t="inlineStr">
        <is>
          <t>Tecnología: Eventos relacionados con la infraestructura tecnológica de la entidad.</t>
        </is>
      </c>
      <c r="E146" s="465" t="inlineStr">
        <is>
          <t>- Daño de equipos
- Caída de aplicaciones
- Caída de redes
- Errores en programas</t>
        </is>
      </c>
      <c r="F146" s="806" t="n"/>
    </row>
    <row r="147" ht="57.75" customHeight="1">
      <c r="B147" s="106" t="inlineStr">
        <is>
          <t>DAÑOS A ACTIVOS FIJOS/ EVENTOS EXTERNOS: Pérdida por daños o extravíos de los activos fijos por desastres naturales u otros riesgos/eventos externos como atentados, vandalismo, orden público.</t>
        </is>
      </c>
      <c r="D147" s="447" t="inlineStr">
        <is>
          <t>Infraestructura: Eventos relacionados con la infraestructura física de la entidad.</t>
        </is>
      </c>
      <c r="E147" s="465" t="inlineStr">
        <is>
          <t>- Derrumbes
- Incendios
- Inundaciones
- Daños a activos fijos</t>
        </is>
      </c>
      <c r="F147" s="806" t="n"/>
    </row>
    <row r="148" ht="43.5" customHeight="1">
      <c r="B148" s="447" t="inlineStr">
        <is>
          <t xml:space="preserve">USUARIOS, PRODUCTOS Y PRÁCTICAS: Fallas negligentes o involuntarias de las obligaciones frente a los usuarios y que impiden satisfacer una obligación profesional frente a éstos. </t>
        </is>
      </c>
      <c r="D148" s="466" t="inlineStr">
        <is>
          <t>Pueden asociarse a varios factores</t>
        </is>
      </c>
      <c r="E148" s="809" t="n"/>
      <c r="F148" s="804" t="n"/>
    </row>
    <row r="149" ht="43.5" customHeight="1">
      <c r="B149" s="447" t="inlineStr">
        <is>
          <t>RELACIONES LABORALES: Pérdidas que surgen de acciones contrarias a las leyes o acuerdos de empleo, salud o seguridad, del pago de demandas por daños personales o de discriminación.</t>
        </is>
      </c>
      <c r="D149" s="810" t="n"/>
      <c r="E149" s="812" t="n"/>
      <c r="F149" s="811" t="n"/>
    </row>
    <row r="157" ht="15" customHeight="1">
      <c r="B157" s="760" t="inlineStr">
        <is>
          <t>Tabla 3 Actividades relacionadas con la gestión en entidades públicas</t>
        </is>
      </c>
      <c r="C157" s="805" t="n"/>
      <c r="D157" s="806" t="n"/>
    </row>
    <row r="158" ht="15" customFormat="1" customHeight="1" s="765">
      <c r="B158" s="464" t="inlineStr">
        <is>
          <t>ACTIVIDAD</t>
        </is>
      </c>
      <c r="C158" s="480" t="inlineStr">
        <is>
          <t xml:space="preserve">FRECUENCIA DE LA ACTIVIDAD </t>
        </is>
      </c>
      <c r="D158" s="480" t="inlineStr">
        <is>
          <t>PROBABILIDAD FRENTE AL RIESGO</t>
        </is>
      </c>
    </row>
    <row r="159">
      <c r="B159" s="88" t="inlineStr">
        <is>
          <t>Planeación estratégica</t>
        </is>
      </c>
      <c r="C159" s="787" t="inlineStr">
        <is>
          <t>1 vez al año</t>
        </is>
      </c>
      <c r="D159" s="457" t="inlineStr">
        <is>
          <t xml:space="preserve">Muy baja </t>
        </is>
      </c>
    </row>
    <row r="160">
      <c r="B160" s="88" t="inlineStr">
        <is>
          <t>Actividades de talento humano, jurídica, administrativa</t>
        </is>
      </c>
      <c r="C160" s="457" t="inlineStr">
        <is>
          <t>Mensual</t>
        </is>
      </c>
      <c r="D160" s="457" t="inlineStr">
        <is>
          <t>Media</t>
        </is>
      </c>
    </row>
    <row r="161">
      <c r="B161" s="88" t="inlineStr">
        <is>
          <t>Contabilidad, cartera</t>
        </is>
      </c>
      <c r="C161" s="457" t="inlineStr">
        <is>
          <t>Semanal</t>
        </is>
      </c>
      <c r="D161" s="457" t="inlineStr">
        <is>
          <t>Alta</t>
        </is>
      </c>
    </row>
    <row r="162" ht="87" customHeight="1">
      <c r="B162" s="88"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57" t="inlineStr">
        <is>
          <t>Diaria</t>
        </is>
      </c>
      <c r="D162" s="457" t="inlineStr">
        <is>
          <t>Muy alta</t>
        </is>
      </c>
    </row>
    <row r="168" ht="15" customHeight="1">
      <c r="B168" s="760" t="inlineStr">
        <is>
          <t>Tabla 4 Criterios para definir el nivel de probabilidad</t>
        </is>
      </c>
      <c r="C168" s="805" t="n"/>
      <c r="D168" s="806" t="n"/>
    </row>
    <row r="169" ht="15" customHeight="1">
      <c r="C169" s="480" t="inlineStr">
        <is>
          <t>FRECUENCIA DE LA ACTIVIDAD</t>
        </is>
      </c>
      <c r="D169" s="480" t="inlineStr">
        <is>
          <t>PROBABILIDAD</t>
        </is>
      </c>
    </row>
    <row r="170" ht="71.25" customHeight="1">
      <c r="B170" s="93" t="inlineStr">
        <is>
          <t>Muy Baja</t>
        </is>
      </c>
      <c r="C170" s="786" t="inlineStr">
        <is>
          <t>La actividad que conlleva el riesgo se ejecuta como máximos 2 veces por año</t>
        </is>
      </c>
      <c r="D170" s="90" t="n">
        <v>0.2</v>
      </c>
      <c r="E170" s="786" t="inlineStr">
        <is>
          <t>MUY BAJA: La actividad que conlleva el riesgo se ejecuta como máximos 2 veces por año</t>
        </is>
      </c>
    </row>
    <row r="171" ht="57" customHeight="1">
      <c r="B171" s="91" t="inlineStr">
        <is>
          <t>Baja</t>
        </is>
      </c>
      <c r="C171" s="786" t="inlineStr">
        <is>
          <t>La actividad que conlleva el riesgo se ejecuta de 3 a 24 veces por año</t>
        </is>
      </c>
      <c r="D171" s="90" t="n">
        <v>0.4</v>
      </c>
      <c r="E171" s="786" t="inlineStr">
        <is>
          <t>BAJA: La actividad que conlleva el riesgo se ejecuta de 3 a 24 veces por año</t>
        </is>
      </c>
    </row>
    <row r="172" ht="57" customHeight="1">
      <c r="B172" s="104" t="inlineStr">
        <is>
          <t>Media</t>
        </is>
      </c>
      <c r="C172" s="786" t="inlineStr">
        <is>
          <t>La actividad que conlleva el riesgo se ejecuta de 24 a 500 veces por año</t>
        </is>
      </c>
      <c r="D172" s="90" t="n">
        <v>0.6</v>
      </c>
      <c r="E172" s="786" t="inlineStr">
        <is>
          <t>MEDIA: La actividad que conlleva el riesgo se ejecuta de 24 a 500 veces por año</t>
        </is>
      </c>
    </row>
    <row r="173" ht="85.5" customHeight="1">
      <c r="B173" s="105" t="inlineStr">
        <is>
          <t>Alta</t>
        </is>
      </c>
      <c r="C173" s="786" t="inlineStr">
        <is>
          <t>La actividad que conlleva el riesgo se ejecuta mínimo 500 veces al año y máximo 5000 veces por año</t>
        </is>
      </c>
      <c r="D173" s="90" t="n">
        <v>0.8</v>
      </c>
      <c r="E173" s="786" t="inlineStr">
        <is>
          <t>ALTA: La actividad que conlleva el riesgo se ejecuta mínimo 500 veces al año y máximo 5000 veces por año</t>
        </is>
      </c>
    </row>
    <row r="174" ht="57" customHeight="1">
      <c r="B174" s="92" t="inlineStr">
        <is>
          <t>Muy Alta</t>
        </is>
      </c>
      <c r="C174" s="786" t="inlineStr">
        <is>
          <t>La actividad que conlleva el riesgo se ejecuta más de 5000 veces por año</t>
        </is>
      </c>
      <c r="D174" s="90" t="n">
        <v>1</v>
      </c>
      <c r="E174" s="786" t="inlineStr">
        <is>
          <t>MUY ALTA: La actividad que conlleva el riesgo se ejecuta más de 5000 veces por año</t>
        </is>
      </c>
    </row>
    <row r="179" ht="15" customHeight="1">
      <c r="F179" s="442" t="inlineStr">
        <is>
          <t>Figura 14 Matriz de calor (niveles de severidad del riesgo)</t>
        </is>
      </c>
      <c r="G179" s="805" t="n"/>
      <c r="H179" s="805" t="n"/>
      <c r="I179" s="805" t="n"/>
      <c r="J179" s="805" t="n"/>
      <c r="K179" s="805" t="n"/>
      <c r="L179" s="805" t="n"/>
      <c r="M179" s="805" t="n"/>
      <c r="N179" s="806" t="n"/>
    </row>
    <row r="180" ht="15" customHeight="1">
      <c r="B180" s="442" t="inlineStr">
        <is>
          <t>Tabla 5 Criterios para definir el nivel de impacto</t>
        </is>
      </c>
      <c r="C180" s="805" t="n"/>
      <c r="D180" s="806" t="n"/>
    </row>
    <row r="181" ht="15" customHeight="1">
      <c r="B181" s="23" t="inlineStr">
        <is>
          <t>NIVEL</t>
        </is>
      </c>
      <c r="C181" s="480" t="inlineStr">
        <is>
          <t xml:space="preserve">AFECTACIÓN ECONÓMICA </t>
        </is>
      </c>
      <c r="D181" s="480" t="inlineStr">
        <is>
          <t xml:space="preserve">REPUTACIONAL </t>
        </is>
      </c>
      <c r="H181" s="456" t="inlineStr">
        <is>
          <t xml:space="preserve">IMPACTO </t>
        </is>
      </c>
    </row>
    <row r="182" ht="28.5" customHeight="1">
      <c r="B182" s="93" t="inlineStr">
        <is>
          <t>Leve 20%</t>
        </is>
      </c>
      <c r="C182" s="457" t="inlineStr">
        <is>
          <t>Afectación menor a 10 SMLMV .</t>
        </is>
      </c>
      <c r="D182" s="786" t="inlineStr">
        <is>
          <t>El riesgo afecta la imagen de algún área de la organización.</t>
        </is>
      </c>
      <c r="F182" s="452" t="inlineStr">
        <is>
          <t xml:space="preserve">
PROBABILIDAD</t>
        </is>
      </c>
      <c r="G182" s="787" t="inlineStr">
        <is>
          <t>Muy Alta 100%</t>
        </is>
      </c>
      <c r="H182" s="95" t="n"/>
      <c r="I182" s="95" t="n"/>
      <c r="J182" s="95" t="n"/>
      <c r="K182" s="95" t="n"/>
      <c r="L182" s="94" t="n"/>
      <c r="N182" s="99" t="inlineStr">
        <is>
          <t>Extremo</t>
        </is>
      </c>
    </row>
    <row r="183" ht="71.25" customHeight="1">
      <c r="B183" s="91" t="inlineStr">
        <is>
          <t>Menor 40%</t>
        </is>
      </c>
      <c r="C183" s="457" t="inlineStr">
        <is>
          <t>Entre 10 y 50 SMLV</t>
        </is>
      </c>
      <c r="D183" s="786" t="inlineStr">
        <is>
          <t>El riesgo afecta la imagen de la entidad internamente, deconocimiento general nivel interno, de junta directiva y accionistas y/o de proveedores.</t>
        </is>
      </c>
      <c r="E183" s="14" t="inlineStr">
        <is>
          <t>PREVENTIVO</t>
        </is>
      </c>
      <c r="G183" s="787" t="inlineStr">
        <is>
          <t>Alta 80%</t>
        </is>
      </c>
      <c r="H183" s="96" t="n"/>
      <c r="I183" s="96" t="n"/>
      <c r="J183" s="95" t="n"/>
      <c r="K183" s="95" t="n"/>
      <c r="L183" s="94" t="n"/>
      <c r="N183" s="100" t="inlineStr">
        <is>
          <t>Alto</t>
        </is>
      </c>
    </row>
    <row r="184" ht="57" customHeight="1">
      <c r="B184" s="104" t="inlineStr">
        <is>
          <t>Moderado 60%</t>
        </is>
      </c>
      <c r="C184" s="457" t="inlineStr">
        <is>
          <t>Entre 50 y 100 SMLMV</t>
        </is>
      </c>
      <c r="D184" s="786" t="inlineStr">
        <is>
          <t>El riesgo afecta la imagen de la entidad con algunos usuarios de relevancia frente al logro de los objetivos.</t>
        </is>
      </c>
      <c r="E184" s="14" t="inlineStr">
        <is>
          <t>DETECTIVO</t>
        </is>
      </c>
      <c r="G184" s="787" t="inlineStr">
        <is>
          <t>Media 60%</t>
        </is>
      </c>
      <c r="H184" s="96" t="n"/>
      <c r="I184" s="96" t="n"/>
      <c r="J184" s="96" t="n"/>
      <c r="K184" s="95" t="n"/>
      <c r="L184" s="94" t="n"/>
      <c r="N184" s="101" t="inlineStr">
        <is>
          <t>Moderado</t>
        </is>
      </c>
    </row>
    <row r="185" ht="71.25" customHeight="1">
      <c r="B185" s="105" t="inlineStr">
        <is>
          <t>Mayor 80%</t>
        </is>
      </c>
      <c r="C185" s="457" t="inlineStr">
        <is>
          <t>Entre 100 y 500 SMLMV</t>
        </is>
      </c>
      <c r="D185" s="786" t="inlineStr">
        <is>
          <t>El riesgo afecta la imagen de la entidad con efecto publicitario sostenido a nivel de sector administrativo, nivel departamental o municipal.</t>
        </is>
      </c>
      <c r="E185" s="14" t="inlineStr">
        <is>
          <t>CORRECTIVO</t>
        </is>
      </c>
      <c r="G185" s="787" t="inlineStr">
        <is>
          <t>Baja 40%</t>
        </is>
      </c>
      <c r="H185" s="97" t="n"/>
      <c r="I185" s="96" t="n"/>
      <c r="J185" s="96" t="n"/>
      <c r="K185" s="95" t="n"/>
      <c r="L185" s="94" t="n"/>
      <c r="N185" s="102" t="inlineStr">
        <is>
          <t>Bajo</t>
        </is>
      </c>
    </row>
    <row r="186" ht="57" customHeight="1">
      <c r="B186" s="92" t="inlineStr">
        <is>
          <t>Catastrófico 100%</t>
        </is>
      </c>
      <c r="C186" s="457" t="inlineStr">
        <is>
          <t>Mayor a 500 SMLMV</t>
        </is>
      </c>
      <c r="D186" s="786" t="inlineStr">
        <is>
          <t>El riesgo afecta la imagen de la entidad a nivel nacional, con efecto publicitario sostenido a nivel país</t>
        </is>
      </c>
      <c r="G186" s="787" t="inlineStr">
        <is>
          <t>Muy Baja 20%</t>
        </is>
      </c>
      <c r="H186" s="97" t="n"/>
      <c r="I186" s="98" t="n"/>
      <c r="J186" s="96" t="n"/>
      <c r="K186" s="95" t="n"/>
      <c r="L186" s="94" t="n"/>
    </row>
    <row r="187" ht="57" customHeight="1">
      <c r="B187" s="580" t="n"/>
      <c r="C187" s="787" t="inlineStr">
        <is>
          <t>El riesgo afecta la imagen de algún área de la organización.</t>
        </is>
      </c>
      <c r="D187" s="766" t="n"/>
      <c r="F187" s="453" t="n"/>
      <c r="G187" s="681" t="n"/>
      <c r="H187" s="108" t="n"/>
      <c r="I187" s="109" t="n"/>
      <c r="J187" s="110" t="n"/>
      <c r="K187" s="111" t="n"/>
      <c r="L187" s="112" t="n"/>
    </row>
    <row r="188" ht="114" customHeight="1">
      <c r="B188" s="580" t="n"/>
      <c r="C188" s="787" t="inlineStr">
        <is>
          <t>El riesgo afecta la imagen de la entidad internamente, deconocimiento general nivel interno, de junta directiva y accionistas y/o de proveedores.</t>
        </is>
      </c>
      <c r="D188" s="766" t="n"/>
      <c r="F188" s="453" t="n"/>
      <c r="G188" s="681" t="n"/>
      <c r="H188" s="108" t="n"/>
      <c r="I188" s="109" t="n"/>
      <c r="J188" s="110" t="n"/>
      <c r="K188" s="111" t="n"/>
      <c r="L188" s="112" t="n"/>
    </row>
    <row r="189" ht="85.5" customHeight="1">
      <c r="B189" s="580" t="n"/>
      <c r="C189" s="787" t="inlineStr">
        <is>
          <t>El riesgo afecta la imagen de la entidad con algunos usuarios de relevancia frente al logro de los objetivos.</t>
        </is>
      </c>
      <c r="D189" s="766" t="n"/>
      <c r="F189" s="453" t="n"/>
      <c r="G189" s="681" t="n"/>
      <c r="H189" s="108" t="n"/>
      <c r="I189" s="109" t="n"/>
      <c r="J189" s="110" t="n"/>
      <c r="K189" s="111" t="n"/>
      <c r="L189" s="112" t="n"/>
    </row>
    <row r="190" ht="114" customHeight="1">
      <c r="B190" s="580" t="n"/>
      <c r="C190" s="787" t="inlineStr">
        <is>
          <t>El riesgo afecta la imagen de la entidad con efecto publicitario sostenido a nivel de sector administrativo, nivel departamental o municipal.</t>
        </is>
      </c>
      <c r="D190" s="766" t="n"/>
      <c r="F190" s="453" t="n"/>
      <c r="G190" s="681" t="n"/>
      <c r="H190" s="108" t="n"/>
      <c r="I190" s="109" t="n"/>
      <c r="J190" s="110" t="n"/>
      <c r="K190" s="111" t="n"/>
      <c r="L190" s="112" t="n"/>
    </row>
    <row r="191" ht="71.25" customHeight="1">
      <c r="B191" s="580" t="n"/>
      <c r="C191" s="787" t="inlineStr">
        <is>
          <t>El riesgo afecta la imagen de la entidad a nivel nacional, con efecto publicitario sostenido a nivel país</t>
        </is>
      </c>
      <c r="D191" s="766" t="n"/>
      <c r="F191" s="453" t="n"/>
      <c r="G191" s="681" t="n"/>
      <c r="H191" s="108" t="n"/>
      <c r="I191" s="109" t="n"/>
      <c r="J191" s="110" t="n"/>
      <c r="K191" s="111" t="n"/>
      <c r="L191" s="112" t="n"/>
    </row>
    <row r="192" ht="15" customHeight="1">
      <c r="B192" s="580" t="n"/>
      <c r="C192" s="765" t="n"/>
      <c r="D192" s="766" t="n"/>
      <c r="F192" s="453" t="n"/>
      <c r="G192" s="681" t="n"/>
      <c r="H192" s="108" t="n"/>
      <c r="I192" s="109" t="n"/>
      <c r="J192" s="110" t="n"/>
      <c r="K192" s="111" t="n"/>
      <c r="L192" s="112" t="n"/>
    </row>
    <row r="194" ht="15" customHeight="1">
      <c r="B194" s="442" t="inlineStr">
        <is>
          <t>Tabla 6 Atributos de para el diseño del control</t>
        </is>
      </c>
      <c r="C194" s="805" t="n"/>
      <c r="D194" s="805" t="n"/>
      <c r="E194" s="806" t="n"/>
      <c r="F194" s="103" t="n"/>
    </row>
    <row r="195" ht="15" customHeight="1">
      <c r="B195" s="480" t="inlineStr">
        <is>
          <t>CARACTERISTICAS</t>
        </is>
      </c>
      <c r="C195" s="806" t="n"/>
      <c r="D195" s="480" t="inlineStr">
        <is>
          <t>DESCRIPCIÓN</t>
        </is>
      </c>
      <c r="E195" s="480" t="inlineStr">
        <is>
          <t>PESO</t>
        </is>
      </c>
    </row>
    <row r="196" ht="43.5" customHeight="1">
      <c r="B196" s="787" t="inlineStr">
        <is>
          <t>Atributos de eficiencia</t>
        </is>
      </c>
      <c r="C196" s="457" t="inlineStr">
        <is>
          <t>Tipo</t>
        </is>
      </c>
      <c r="D196" s="88" t="inlineStr">
        <is>
          <t>Preventivo: Va hacia las causas del riesgo, aseguran el resultado final esperado.</t>
        </is>
      </c>
      <c r="E196" s="90" t="n">
        <v>0.25</v>
      </c>
    </row>
    <row r="197" ht="57.75" customHeight="1">
      <c r="B197" s="834" t="n"/>
      <c r="C197" s="834" t="n"/>
      <c r="D197" s="88" t="inlineStr">
        <is>
          <t>Detectivo: Detecta que algo ocurre y devuelve el proceso a los controles preventivos. Se pueden generar reprocesos.</t>
        </is>
      </c>
      <c r="E197" s="90" t="n">
        <v>0.15</v>
      </c>
    </row>
    <row r="198" ht="57.75" customHeight="1">
      <c r="B198" s="834" t="n"/>
      <c r="C198" s="833" t="n"/>
      <c r="D198" s="88" t="inlineStr">
        <is>
          <t>Correctivo: Dado que permiten reducir el impacto de la materialización del riesgo, tienen un costo en su implementación.</t>
        </is>
      </c>
      <c r="E198" s="90" t="n">
        <v>0.1</v>
      </c>
    </row>
    <row r="199" ht="100.5" customHeight="1">
      <c r="B199" s="834" t="n"/>
      <c r="C199" s="457" t="inlineStr">
        <is>
          <t xml:space="preserve">Implementación </t>
        </is>
      </c>
      <c r="D199" s="88" t="inlineStr">
        <is>
          <t>Automático: Son actividades de procesamiento o validación de información que se ejecutan por un sistema y/o aplicativo de manera automática sin la intervención de personas para su realización.</t>
        </is>
      </c>
      <c r="E199" s="90" t="n">
        <v>0.25</v>
      </c>
      <c r="F199" s="14" t="inlineStr">
        <is>
          <t>AUTOMÁTICO</t>
        </is>
      </c>
    </row>
    <row r="200" ht="43.5" customHeight="1">
      <c r="B200" s="833" t="n"/>
      <c r="C200" s="833" t="n"/>
      <c r="D200" s="88" t="inlineStr">
        <is>
          <t>Manual: Controles que son ejecutados por una persona, tiene implícito el error humano.</t>
        </is>
      </c>
      <c r="E200" s="90" t="n">
        <v>0.15</v>
      </c>
      <c r="F200" s="14" t="inlineStr">
        <is>
          <t>MANUAL</t>
        </is>
      </c>
    </row>
    <row r="201" ht="86.25" customHeight="1">
      <c r="B201" s="787" t="inlineStr">
        <is>
          <t>Atributos informativos</t>
        </is>
      </c>
      <c r="C201" s="457" t="inlineStr">
        <is>
          <t>Documentación</t>
        </is>
      </c>
      <c r="D201" s="88" t="inlineStr">
        <is>
          <t>Documentado: Controles que están documentados en el proceso, ya sea en manuales, procedimientos, flujogramas o cualquier otro documento propio del proceso.</t>
        </is>
      </c>
      <c r="E201" s="457" t="inlineStr">
        <is>
          <t>-</t>
        </is>
      </c>
    </row>
    <row r="202" ht="86.25" customHeight="1">
      <c r="B202" s="834" t="n"/>
      <c r="C202" s="833" t="n"/>
      <c r="D202" s="88" t="inlineStr">
        <is>
          <t>Sin documentar: Identifica a los controles que pese a que se ejecutan en el proceso no se encuentran documentados en ningún documento propio del proceso.</t>
        </is>
      </c>
      <c r="E202" s="457" t="inlineStr">
        <is>
          <t>-</t>
        </is>
      </c>
    </row>
    <row r="203" ht="43.5" customHeight="1">
      <c r="B203" s="834" t="n"/>
      <c r="C203" s="457" t="inlineStr">
        <is>
          <t>Frecuencia</t>
        </is>
      </c>
      <c r="D203" s="88" t="inlineStr">
        <is>
          <t>Continua: El control se aplica siempre que se realiza la actividad que conlleva el riesgo.</t>
        </is>
      </c>
      <c r="E203" s="457" t="inlineStr">
        <is>
          <t>-</t>
        </is>
      </c>
    </row>
    <row r="204" ht="43.5" customHeight="1">
      <c r="B204" s="834" t="n"/>
      <c r="C204" s="833" t="n"/>
      <c r="D204" s="88" t="inlineStr">
        <is>
          <t>Aleatoria: El control se aplica aleatoriamente a la actividad que conlleva el riesgo.</t>
        </is>
      </c>
      <c r="E204" s="457" t="inlineStr">
        <is>
          <t>-</t>
        </is>
      </c>
    </row>
    <row r="205" ht="43.5" customHeight="1">
      <c r="B205" s="834" t="n"/>
      <c r="C205" s="457" t="inlineStr">
        <is>
          <t>Evidencia</t>
        </is>
      </c>
      <c r="D205" s="88" t="inlineStr">
        <is>
          <t>Con registro: El control deja un registro permite evidencia la ejecución del control.</t>
        </is>
      </c>
      <c r="E205" s="457" t="inlineStr">
        <is>
          <t>-</t>
        </is>
      </c>
    </row>
    <row r="206" ht="43.5" customHeight="1">
      <c r="B206" s="833" t="n"/>
      <c r="C206" s="833" t="n"/>
      <c r="D206" s="88" t="inlineStr">
        <is>
          <t>Sin registro: El control no deja registro de la ejecución del control.</t>
        </is>
      </c>
      <c r="E206" s="457" t="inlineStr">
        <is>
          <t>-</t>
        </is>
      </c>
    </row>
    <row r="210" ht="15" customHeight="1">
      <c r="B210" s="442" t="inlineStr">
        <is>
          <t>Tabla 7 Aplicación tabla atributos a ejemplo propuesto</t>
        </is>
      </c>
      <c r="C210" s="805" t="n"/>
      <c r="D210" s="805" t="n"/>
      <c r="E210" s="805" t="n"/>
      <c r="F210" s="806" t="n"/>
    </row>
    <row r="211" ht="15" customHeight="1">
      <c r="B211" s="480" t="inlineStr">
        <is>
          <t>CONTROLES Y SUS CARACTERÍSTICAS</t>
        </is>
      </c>
      <c r="C211" s="805" t="n"/>
      <c r="D211" s="805" t="n"/>
      <c r="E211" s="806" t="n"/>
      <c r="F211" s="480" t="inlineStr">
        <is>
          <t>PESO</t>
        </is>
      </c>
    </row>
    <row r="212">
      <c r="B212" s="787"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57" t="inlineStr">
        <is>
          <t>Tipo</t>
        </is>
      </c>
      <c r="D212" s="457" t="inlineStr">
        <is>
          <t>Preventivo</t>
        </is>
      </c>
      <c r="E212" s="457" t="inlineStr">
        <is>
          <t>X</t>
        </is>
      </c>
      <c r="F212" s="90" t="n">
        <v>0.25</v>
      </c>
    </row>
    <row r="213">
      <c r="B213" s="834" t="n"/>
      <c r="C213" s="834" t="n"/>
      <c r="D213" s="457" t="inlineStr">
        <is>
          <t>Detectivo</t>
        </is>
      </c>
      <c r="E213" s="457" t="n"/>
      <c r="F213" s="457" t="n"/>
    </row>
    <row r="214">
      <c r="B214" s="834" t="n"/>
      <c r="C214" s="833" t="n"/>
      <c r="D214" s="457" t="inlineStr">
        <is>
          <t>Correctivo</t>
        </is>
      </c>
      <c r="E214" s="457" t="n"/>
      <c r="F214" s="457" t="n"/>
    </row>
    <row r="215">
      <c r="B215" s="834" t="n"/>
      <c r="C215" s="457" t="inlineStr">
        <is>
          <t>Implementación</t>
        </is>
      </c>
      <c r="D215" s="457" t="inlineStr">
        <is>
          <t>Automático</t>
        </is>
      </c>
      <c r="E215" s="457" t="n"/>
      <c r="F215" s="457" t="n"/>
    </row>
    <row r="216">
      <c r="B216" s="834" t="n"/>
      <c r="C216" s="833" t="n"/>
      <c r="D216" s="457" t="inlineStr">
        <is>
          <t>Manual</t>
        </is>
      </c>
      <c r="E216" s="457" t="inlineStr">
        <is>
          <t>X</t>
        </is>
      </c>
      <c r="F216" s="90" t="n">
        <v>0.15</v>
      </c>
    </row>
    <row r="217">
      <c r="B217" s="834" t="n"/>
      <c r="C217" s="457" t="inlineStr">
        <is>
          <t>Documentación</t>
        </is>
      </c>
      <c r="D217" s="457" t="inlineStr">
        <is>
          <t>Documentado</t>
        </is>
      </c>
      <c r="E217" s="457" t="inlineStr">
        <is>
          <t>X</t>
        </is>
      </c>
      <c r="F217" s="457" t="inlineStr">
        <is>
          <t>-</t>
        </is>
      </c>
    </row>
    <row r="218">
      <c r="B218" s="834" t="n"/>
      <c r="C218" s="833" t="n"/>
      <c r="D218" s="457" t="inlineStr">
        <is>
          <t>Sin documentar</t>
        </is>
      </c>
      <c r="E218" s="457" t="n"/>
      <c r="F218" s="457" t="inlineStr">
        <is>
          <t>-</t>
        </is>
      </c>
    </row>
    <row r="219">
      <c r="B219" s="834" t="n"/>
      <c r="C219" s="457" t="inlineStr">
        <is>
          <t>Frecuencia</t>
        </is>
      </c>
      <c r="D219" s="457" t="inlineStr">
        <is>
          <t>Continua</t>
        </is>
      </c>
      <c r="E219" s="457" t="inlineStr">
        <is>
          <t>X</t>
        </is>
      </c>
      <c r="F219" s="457" t="inlineStr">
        <is>
          <t>-</t>
        </is>
      </c>
    </row>
    <row r="220">
      <c r="B220" s="834" t="n"/>
      <c r="C220" s="833" t="n"/>
      <c r="D220" s="457" t="inlineStr">
        <is>
          <t>Aleatoria</t>
        </is>
      </c>
      <c r="E220" s="457" t="n"/>
      <c r="F220" s="457" t="inlineStr">
        <is>
          <t>-</t>
        </is>
      </c>
    </row>
    <row r="221">
      <c r="B221" s="834" t="n"/>
      <c r="C221" s="457" t="inlineStr">
        <is>
          <t>Evidencia</t>
        </is>
      </c>
      <c r="D221" s="457" t="inlineStr">
        <is>
          <t>Con registro</t>
        </is>
      </c>
      <c r="E221" s="457" t="inlineStr">
        <is>
          <t>X</t>
        </is>
      </c>
      <c r="F221" s="457" t="inlineStr">
        <is>
          <t>-</t>
        </is>
      </c>
    </row>
    <row r="222">
      <c r="B222" s="833" t="n"/>
      <c r="C222" s="833" t="n"/>
      <c r="D222" s="457" t="inlineStr">
        <is>
          <t>Sin registro</t>
        </is>
      </c>
      <c r="E222" s="44" t="n"/>
      <c r="F222" s="457" t="inlineStr">
        <is>
          <t>-</t>
        </is>
      </c>
    </row>
    <row r="223" ht="15" customHeight="1">
      <c r="B223" s="835" t="inlineStr">
        <is>
          <t>TOTAL VALORACIÓN CONTROL 1</t>
        </is>
      </c>
      <c r="C223" s="805" t="n"/>
      <c r="D223" s="805" t="n"/>
      <c r="E223" s="806" t="n"/>
      <c r="F223" s="89" t="n">
        <v>0.4</v>
      </c>
    </row>
    <row r="227">
      <c r="C227" s="14" t="inlineStr">
        <is>
          <t>PERIODICIDAD</t>
        </is>
      </c>
    </row>
    <row r="228">
      <c r="C228" s="14" t="inlineStr">
        <is>
          <t>DIARIA</t>
        </is>
      </c>
    </row>
    <row r="229">
      <c r="C229" s="14" t="inlineStr">
        <is>
          <t>SEMANAL</t>
        </is>
      </c>
    </row>
    <row r="230">
      <c r="C230" s="14" t="inlineStr">
        <is>
          <t>MENSUAL</t>
        </is>
      </c>
    </row>
    <row r="231">
      <c r="C231" s="14" t="inlineStr">
        <is>
          <t>TRIMESTRAL</t>
        </is>
      </c>
    </row>
    <row r="232">
      <c r="C232" s="14" t="inlineStr">
        <is>
          <t>SEMESTRAL</t>
        </is>
      </c>
    </row>
    <row r="233">
      <c r="C233" s="14" t="inlineStr">
        <is>
          <t>ANUAL</t>
        </is>
      </c>
    </row>
    <row r="234">
      <c r="C234" s="14" t="inlineStr">
        <is>
          <t>CADA VEZ QUE SE PRESENTE LA NECESIDAD</t>
        </is>
      </c>
    </row>
  </sheetData>
  <sheetProtection selectLockedCells="0" selectUnlockedCells="0" sheet="1" objects="1" insertRows="1" insertHyperlinks="1" autoFilter="1" scenarios="1" formatColumns="1" deleteColumns="1" insertColumns="1" pivotTables="1" deleteRows="1" formatCells="1" formatRows="1" sort="1"/>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0">
    <tabColor rgb="FFD5C93D"/>
    <outlinePr summaryBelow="1" summaryRight="1"/>
    <pageSetUpPr/>
  </sheetPr>
  <dimension ref="A1:A1"/>
  <sheetViews>
    <sheetView workbookViewId="0">
      <selection activeCell="A1" sqref="A1"/>
    </sheetView>
    <sheetView workbookViewId="1">
      <selection activeCell="A1" sqref="A1"/>
    </sheetView>
  </sheetViews>
  <sheetFormatPr baseColWidth="10" defaultColWidth="11.42578125" defaultRowHeight="15"/>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xl/worksheets/sheet9.xml><?xml version="1.0" encoding="utf-8"?>
<worksheet xmlns="http://schemas.openxmlformats.org/spreadsheetml/2006/main">
  <sheetPr codeName="Hoja11">
    <outlinePr summaryBelow="1" summaryRight="1"/>
    <pageSetUpPr/>
  </sheetPr>
  <dimension ref="B1:Q33"/>
  <sheetViews>
    <sheetView showGridLines="0" showRowColHeaders="0" topLeftCell="A5" zoomScaleNormal="100" workbookViewId="0">
      <selection activeCell="A1" sqref="A1"/>
    </sheetView>
    <sheetView workbookViewId="1">
      <selection activeCell="A1" sqref="A1"/>
    </sheetView>
  </sheetViews>
  <sheetFormatPr baseColWidth="10" defaultColWidth="11.42578125" defaultRowHeight="15"/>
  <cols>
    <col width="2.42578125" customWidth="1" min="1" max="1"/>
    <col width="6" customWidth="1" min="18" max="18"/>
  </cols>
  <sheetData>
    <row r="1" ht="23.25" customHeight="1">
      <c r="B1" s="402" t="n"/>
      <c r="C1" s="804" t="n"/>
      <c r="D1" s="764" t="inlineStr">
        <is>
          <t>MACROPROCESO ESTRATÉGICO</t>
        </is>
      </c>
      <c r="E1" s="805" t="n"/>
      <c r="F1" s="805" t="n"/>
      <c r="G1" s="805" t="n"/>
      <c r="H1" s="805" t="n"/>
      <c r="I1" s="805" t="n"/>
      <c r="J1" s="805" t="n"/>
      <c r="K1" s="805" t="n"/>
      <c r="L1" s="805" t="n"/>
      <c r="M1" s="805" t="n"/>
      <c r="N1" s="805" t="n"/>
      <c r="O1" s="806" t="n"/>
      <c r="P1" s="764" t="inlineStr">
        <is>
          <t>CÓDIGO: ESGr028</t>
        </is>
      </c>
      <c r="Q1" s="806" t="n"/>
    </row>
    <row r="2" ht="21.75" customHeight="1">
      <c r="B2" s="807" t="n"/>
      <c r="C2" s="808" t="n"/>
      <c r="D2" s="764" t="inlineStr">
        <is>
          <t>PROCESO GESTIÓN SISTEMAS INTEGRADOS - CALIDAD</t>
        </is>
      </c>
      <c r="E2" s="805" t="n"/>
      <c r="F2" s="805" t="n"/>
      <c r="G2" s="805" t="n"/>
      <c r="H2" s="805" t="n"/>
      <c r="I2" s="805" t="n"/>
      <c r="J2" s="805" t="n"/>
      <c r="K2" s="805" t="n"/>
      <c r="L2" s="805" t="n"/>
      <c r="M2" s="805" t="n"/>
      <c r="N2" s="805" t="n"/>
      <c r="O2" s="806" t="n"/>
      <c r="P2" s="764" t="inlineStr">
        <is>
          <t>VERSIÓN: 18</t>
        </is>
      </c>
      <c r="Q2" s="806" t="n"/>
    </row>
    <row r="3" ht="15" customHeight="1">
      <c r="B3" s="807" t="n"/>
      <c r="C3" s="808" t="n"/>
      <c r="D3" s="764" t="inlineStr">
        <is>
          <t>GESTIÓN DEL RIESGO Y LAS OPORTUNIDADES</t>
        </is>
      </c>
      <c r="E3" s="809" t="n"/>
      <c r="F3" s="809" t="n"/>
      <c r="G3" s="809" t="n"/>
      <c r="H3" s="809" t="n"/>
      <c r="I3" s="809" t="n"/>
      <c r="J3" s="809" t="n"/>
      <c r="K3" s="809" t="n"/>
      <c r="L3" s="809" t="n"/>
      <c r="M3" s="809" t="n"/>
      <c r="N3" s="809" t="n"/>
      <c r="O3" s="804" t="n"/>
      <c r="P3" s="764" t="inlineStr">
        <is>
          <t>VIGENCIA: 2025-04-11</t>
        </is>
      </c>
      <c r="Q3" s="806" t="n"/>
    </row>
    <row r="4" ht="12.75" customHeight="1">
      <c r="B4" s="810" t="n"/>
      <c r="C4" s="811" t="n"/>
      <c r="D4" s="810" t="n"/>
      <c r="E4" s="812" t="n"/>
      <c r="F4" s="812" t="n"/>
      <c r="G4" s="812" t="n"/>
      <c r="H4" s="812" t="n"/>
      <c r="I4" s="812" t="n"/>
      <c r="J4" s="812" t="n"/>
      <c r="K4" s="812" t="n"/>
      <c r="L4" s="812" t="n"/>
      <c r="M4" s="812" t="n"/>
      <c r="N4" s="812" t="n"/>
      <c r="O4" s="811" t="n"/>
      <c r="P4" s="764" t="inlineStr">
        <is>
          <t>PÁGINA: 5 de 11</t>
        </is>
      </c>
      <c r="Q4" s="806" t="n"/>
    </row>
    <row r="5" ht="21.75" customHeight="1"/>
    <row r="6" ht="15.75" customHeight="1" thickBot="1">
      <c r="B6" s="115" t="n"/>
      <c r="C6" s="115" t="n"/>
      <c r="D6" s="115" t="n"/>
      <c r="E6" s="115" t="n"/>
      <c r="F6" s="115" t="n"/>
      <c r="G6" s="115" t="n"/>
      <c r="H6" s="115" t="n"/>
      <c r="I6" s="115" t="n"/>
      <c r="J6" s="115" t="n"/>
      <c r="K6" s="115" t="n"/>
      <c r="L6" s="115" t="n"/>
      <c r="M6" s="115" t="n"/>
      <c r="N6" s="115" t="n"/>
      <c r="O6" s="115" t="n"/>
      <c r="P6" s="115" t="n"/>
      <c r="Q6" s="115" t="n"/>
    </row>
    <row r="7">
      <c r="B7" s="115" t="n"/>
      <c r="C7" s="836" t="inlineStr">
        <is>
          <t>MENÚ DE NAVEGACIÓN</t>
        </is>
      </c>
      <c r="D7" s="814" t="n"/>
      <c r="E7" s="814" t="n"/>
      <c r="F7" s="814" t="n"/>
      <c r="G7" s="814" t="n"/>
      <c r="H7" s="814" t="n"/>
      <c r="I7" s="814" t="n"/>
      <c r="J7" s="814" t="n"/>
      <c r="K7" s="814" t="n"/>
      <c r="L7" s="814" t="n"/>
      <c r="M7" s="814" t="n"/>
      <c r="N7" s="814" t="n"/>
      <c r="O7" s="814" t="n"/>
      <c r="P7" s="815" t="n"/>
      <c r="Q7" s="115" t="n"/>
    </row>
    <row r="8">
      <c r="B8" s="118" t="inlineStr">
        <is>
          <t>INICIO</t>
        </is>
      </c>
      <c r="C8" s="816" t="n"/>
      <c r="P8" s="817" t="n"/>
      <c r="Q8" s="115" t="n"/>
    </row>
    <row r="9">
      <c r="B9" s="115" t="n"/>
      <c r="C9" s="837" t="inlineStr">
        <is>
          <t>GESTIÓN DEL RIESGO EN LA UNIVERSIDAD DE CUNDINAMARCA</t>
        </is>
      </c>
      <c r="P9" s="817" t="n"/>
      <c r="Q9" s="115" t="n"/>
    </row>
    <row r="10" ht="15.75" customHeight="1" thickBot="1">
      <c r="B10" s="115" t="n"/>
      <c r="C10" s="819" t="n"/>
      <c r="D10" s="820" t="n"/>
      <c r="E10" s="820" t="n"/>
      <c r="F10" s="820" t="n"/>
      <c r="G10" s="820" t="n"/>
      <c r="H10" s="820" t="n"/>
      <c r="I10" s="820" t="n"/>
      <c r="J10" s="820" t="n"/>
      <c r="K10" s="820" t="n"/>
      <c r="L10" s="820" t="n"/>
      <c r="M10" s="820" t="n"/>
      <c r="N10" s="820" t="n"/>
      <c r="O10" s="820" t="n"/>
      <c r="P10" s="821" t="n"/>
      <c r="Q10" s="115" t="n"/>
    </row>
    <row r="11">
      <c r="B11" s="115" t="n"/>
      <c r="C11" s="115" t="n"/>
      <c r="D11" s="115" t="n"/>
      <c r="E11" s="115" t="n"/>
      <c r="F11" s="115" t="n"/>
      <c r="G11" s="115" t="n"/>
      <c r="H11" s="115" t="n"/>
      <c r="I11" s="115" t="n"/>
      <c r="J11" s="115" t="n"/>
      <c r="K11" s="115" t="n"/>
      <c r="L11" s="115" t="n"/>
      <c r="M11" s="115" t="n"/>
      <c r="N11" s="115" t="n"/>
      <c r="O11" s="115" t="n"/>
      <c r="P11" s="115" t="n"/>
      <c r="Q11" s="115" t="n"/>
    </row>
    <row r="12">
      <c r="B12" s="115" t="n"/>
      <c r="C12" s="115" t="n"/>
      <c r="D12" s="115" t="n"/>
      <c r="E12" s="115" t="n"/>
      <c r="F12" s="115" t="n"/>
      <c r="G12" s="115" t="n"/>
      <c r="H12" s="115" t="n"/>
      <c r="I12" s="115" t="n"/>
      <c r="J12" s="115" t="n"/>
      <c r="K12" s="115" t="n"/>
      <c r="L12" s="115" t="n"/>
      <c r="M12" s="115" t="n"/>
      <c r="N12" s="115" t="n"/>
      <c r="O12" s="115" t="n"/>
      <c r="P12" s="115" t="n"/>
      <c r="Q12" s="115" t="n"/>
    </row>
    <row r="13">
      <c r="B13" s="115" t="n"/>
      <c r="C13" s="115" t="n"/>
      <c r="D13" s="115" t="n"/>
      <c r="E13" s="116" t="n"/>
      <c r="F13" s="116" t="n"/>
      <c r="G13" s="116" t="n"/>
      <c r="H13" s="115" t="n"/>
      <c r="I13" s="115" t="n"/>
      <c r="J13" s="115" t="n"/>
      <c r="K13" s="115" t="n"/>
      <c r="L13" s="116" t="n"/>
      <c r="M13" s="116" t="n"/>
      <c r="N13" s="116" t="n"/>
      <c r="O13" s="115" t="n"/>
      <c r="P13" s="115" t="n"/>
      <c r="Q13" s="115" t="n"/>
    </row>
    <row r="14">
      <c r="B14" s="115" t="n"/>
      <c r="C14" s="115" t="n"/>
      <c r="D14" s="115" t="n"/>
      <c r="E14" s="115" t="n"/>
      <c r="F14" s="115" t="n"/>
      <c r="G14" s="115" t="n"/>
      <c r="H14" s="115" t="n"/>
      <c r="I14" s="115" t="n"/>
      <c r="J14" s="115" t="n"/>
      <c r="K14" s="115" t="n"/>
      <c r="L14" s="115" t="n"/>
      <c r="M14" s="115" t="n"/>
      <c r="N14" s="115" t="n"/>
      <c r="O14" s="115" t="n"/>
      <c r="P14" s="115" t="n"/>
      <c r="Q14" s="115" t="n"/>
    </row>
    <row r="15">
      <c r="B15" s="115" t="n"/>
      <c r="C15" s="115" t="n"/>
      <c r="D15" s="115" t="n"/>
      <c r="E15" s="115" t="n"/>
      <c r="F15" s="115" t="n"/>
      <c r="G15" s="115" t="n"/>
      <c r="H15" s="115" t="n"/>
      <c r="I15" s="115" t="n"/>
      <c r="J15" s="115" t="n"/>
      <c r="K15" s="115" t="n"/>
      <c r="L15" s="115" t="n"/>
      <c r="M15" s="115" t="n"/>
      <c r="N15" s="115" t="n"/>
      <c r="O15" s="115" t="n"/>
      <c r="P15" s="115" t="n"/>
      <c r="Q15" s="115" t="n"/>
    </row>
    <row r="16">
      <c r="B16" s="115" t="n"/>
      <c r="C16" s="115" t="n"/>
      <c r="D16" s="115" t="n"/>
      <c r="E16" s="115" t="n"/>
      <c r="F16" s="115" t="n"/>
      <c r="G16" s="115" t="n"/>
      <c r="H16" s="115" t="n"/>
      <c r="I16" s="115" t="n"/>
      <c r="J16" s="115" t="n"/>
      <c r="K16" s="115" t="n"/>
      <c r="L16" s="115" t="n"/>
      <c r="M16" s="115" t="n"/>
      <c r="N16" s="115" t="n"/>
      <c r="O16" s="115" t="n"/>
      <c r="P16" s="115" t="n"/>
      <c r="Q16" s="115" t="n"/>
    </row>
    <row r="17">
      <c r="B17" s="115" t="n"/>
      <c r="C17" s="115" t="n"/>
      <c r="D17" s="115" t="n"/>
      <c r="E17" s="115" t="n"/>
      <c r="F17" s="115" t="n"/>
      <c r="G17" s="115" t="n"/>
      <c r="H17" s="115" t="n"/>
      <c r="I17" s="115" t="n"/>
      <c r="J17" s="115" t="n"/>
      <c r="K17" s="115" t="n"/>
      <c r="L17" s="115" t="n"/>
      <c r="M17" s="115" t="n"/>
      <c r="N17" s="115" t="n"/>
      <c r="O17" s="115" t="n"/>
      <c r="P17" s="115" t="n"/>
      <c r="Q17" s="115" t="n"/>
    </row>
    <row r="18">
      <c r="B18" s="115" t="n"/>
      <c r="C18" s="115" t="n"/>
      <c r="D18" s="115" t="n"/>
      <c r="E18" s="115" t="n"/>
      <c r="F18" s="115" t="n"/>
      <c r="G18" s="115" t="n"/>
      <c r="H18" s="115" t="n"/>
      <c r="I18" s="115" t="n"/>
      <c r="J18" s="115" t="n"/>
      <c r="K18" s="115" t="n"/>
      <c r="L18" s="115" t="n"/>
      <c r="M18" s="115" t="n"/>
      <c r="N18" s="115" t="n"/>
      <c r="O18" s="115" t="n"/>
      <c r="P18" s="115" t="n"/>
      <c r="Q18" s="115" t="n"/>
    </row>
    <row r="19">
      <c r="B19" s="115" t="n"/>
      <c r="C19" s="115" t="n"/>
      <c r="D19" s="115" t="n"/>
      <c r="E19" s="115" t="n"/>
      <c r="F19" s="115" t="n"/>
      <c r="G19" s="115" t="n"/>
      <c r="H19" s="115" t="n"/>
      <c r="I19" s="115" t="n"/>
      <c r="J19" s="115" t="n"/>
      <c r="K19" s="115" t="n"/>
      <c r="L19" s="115" t="n"/>
      <c r="M19" s="115" t="n"/>
      <c r="N19" s="115" t="n"/>
      <c r="O19" s="115" t="n"/>
      <c r="P19" s="115" t="n"/>
      <c r="Q19" s="115" t="n"/>
    </row>
    <row r="20">
      <c r="B20" s="115" t="n"/>
      <c r="C20" s="115" t="n"/>
      <c r="D20" s="115" t="n"/>
      <c r="E20" s="115" t="n"/>
      <c r="F20" s="115" t="n"/>
      <c r="G20" s="115" t="n"/>
      <c r="H20" s="115" t="n"/>
      <c r="I20" s="115" t="n"/>
      <c r="J20" s="115" t="n"/>
      <c r="K20" s="115" t="n"/>
      <c r="L20" s="115" t="n"/>
      <c r="M20" s="115" t="n"/>
      <c r="N20" s="115" t="n"/>
      <c r="O20" s="115" t="n"/>
      <c r="P20" s="115" t="n"/>
      <c r="Q20" s="115" t="n"/>
    </row>
    <row r="21">
      <c r="B21" s="115" t="n"/>
      <c r="C21" s="115" t="n"/>
      <c r="D21" s="115" t="n"/>
      <c r="E21" s="115" t="n"/>
      <c r="F21" s="115" t="n"/>
      <c r="G21" s="115" t="n"/>
      <c r="H21" s="115" t="n"/>
      <c r="I21" s="115" t="n"/>
      <c r="J21" s="115" t="n"/>
      <c r="K21" s="115" t="n"/>
      <c r="L21" s="115" t="n"/>
      <c r="M21" s="115" t="n"/>
      <c r="N21" s="115" t="n"/>
      <c r="O21" s="115" t="n"/>
      <c r="P21" s="115" t="n"/>
      <c r="Q21" s="115" t="n"/>
    </row>
    <row r="22">
      <c r="B22" s="115" t="n"/>
      <c r="C22" s="115" t="n"/>
      <c r="D22" s="115" t="n"/>
      <c r="E22" s="116" t="n"/>
      <c r="F22" s="116" t="n"/>
      <c r="G22" s="116" t="n"/>
      <c r="H22" s="115" t="n"/>
      <c r="I22" s="115" t="n"/>
      <c r="J22" s="115" t="n"/>
      <c r="K22" s="115" t="n"/>
      <c r="L22" s="116" t="n"/>
      <c r="M22" s="116" t="n"/>
      <c r="N22" s="116" t="n"/>
      <c r="O22" s="115" t="n"/>
      <c r="P22" s="115" t="n"/>
      <c r="Q22" s="115" t="n"/>
    </row>
    <row r="23">
      <c r="B23" s="115" t="n"/>
      <c r="C23" s="115" t="n"/>
      <c r="D23" s="115" t="n"/>
      <c r="E23" s="115" t="n"/>
      <c r="F23" s="115" t="n"/>
      <c r="G23" s="115" t="n"/>
      <c r="H23" s="115" t="n"/>
      <c r="I23" s="115" t="n"/>
      <c r="J23" s="115" t="n"/>
      <c r="K23" s="115" t="n"/>
      <c r="L23" s="115" t="n"/>
      <c r="M23" s="115" t="n"/>
      <c r="N23" s="115" t="n"/>
      <c r="O23" s="115" t="n"/>
      <c r="P23" s="115" t="n"/>
      <c r="Q23" s="115" t="n"/>
    </row>
    <row r="24">
      <c r="B24" s="115" t="n"/>
      <c r="C24" s="115" t="n"/>
      <c r="D24" s="115" t="n"/>
      <c r="E24" s="115" t="n"/>
      <c r="F24" s="115" t="n"/>
      <c r="G24" s="115" t="n"/>
      <c r="H24" s="115" t="n"/>
      <c r="I24" s="115" t="n"/>
      <c r="J24" s="115" t="n"/>
      <c r="K24" s="115" t="n"/>
      <c r="L24" s="115" t="n"/>
      <c r="M24" s="115" t="n"/>
      <c r="N24" s="115" t="n"/>
      <c r="O24" s="115" t="n"/>
      <c r="P24" s="115" t="n"/>
      <c r="Q24" s="115" t="n"/>
    </row>
    <row r="25">
      <c r="B25" s="115" t="n"/>
      <c r="C25" s="115" t="n"/>
      <c r="D25" s="115" t="n"/>
      <c r="E25" s="115" t="n"/>
      <c r="F25" s="115" t="n"/>
      <c r="G25" s="115" t="n"/>
      <c r="H25" s="115" t="n"/>
      <c r="I25" s="115" t="n"/>
      <c r="J25" s="115" t="n"/>
      <c r="K25" s="115" t="n"/>
      <c r="L25" s="115" t="n"/>
      <c r="M25" s="115" t="n"/>
      <c r="N25" s="115" t="n"/>
      <c r="O25" s="115" t="n"/>
      <c r="P25" s="115" t="n"/>
      <c r="Q25" s="115" t="n"/>
    </row>
    <row r="26">
      <c r="B26" s="115" t="n"/>
      <c r="C26" s="115" t="n"/>
      <c r="D26" s="115" t="n"/>
      <c r="E26" s="115" t="n"/>
      <c r="F26" s="115" t="n"/>
      <c r="G26" s="115" t="n"/>
      <c r="H26" s="115" t="n"/>
      <c r="I26" s="115" t="n"/>
      <c r="J26" s="115" t="n"/>
      <c r="K26" s="115" t="n"/>
      <c r="L26" s="115" t="n"/>
      <c r="M26" s="115" t="n"/>
      <c r="N26" s="115" t="n"/>
      <c r="O26" s="115" t="n"/>
      <c r="P26" s="115" t="n"/>
      <c r="Q26" s="115" t="n"/>
    </row>
    <row r="27">
      <c r="B27" s="115" t="n"/>
      <c r="C27" s="115" t="n"/>
      <c r="D27" s="115" t="n"/>
      <c r="E27" s="115" t="n"/>
      <c r="F27" s="115" t="n"/>
      <c r="G27" s="115" t="n"/>
      <c r="H27" s="115" t="n"/>
      <c r="I27" s="115" t="n"/>
      <c r="J27" s="115" t="n"/>
      <c r="K27" s="115" t="n"/>
      <c r="L27" s="115" t="n"/>
      <c r="M27" s="115" t="n"/>
      <c r="N27" s="115" t="n"/>
      <c r="O27" s="115" t="n"/>
      <c r="P27" s="115" t="n"/>
      <c r="Q27" s="115" t="n"/>
    </row>
    <row r="28">
      <c r="B28" s="115" t="n"/>
      <c r="C28" s="115" t="n"/>
      <c r="D28" s="115" t="n"/>
      <c r="E28" s="115" t="n"/>
      <c r="F28" s="115" t="n"/>
      <c r="G28" s="115" t="n"/>
      <c r="H28" s="115" t="n"/>
      <c r="I28" s="115" t="n"/>
      <c r="J28" s="115" t="n"/>
      <c r="K28" s="115" t="n"/>
      <c r="L28" s="115" t="n"/>
      <c r="M28" s="115" t="n"/>
      <c r="N28" s="115" t="n"/>
      <c r="O28" s="115" t="n"/>
      <c r="P28" s="115" t="n"/>
      <c r="Q28" s="115" t="n"/>
    </row>
    <row r="29">
      <c r="B29" s="115" t="n"/>
      <c r="C29" s="115" t="n"/>
      <c r="D29" s="115" t="n"/>
      <c r="E29" s="115" t="n"/>
      <c r="F29" s="115" t="n"/>
      <c r="G29" s="115" t="n"/>
      <c r="H29" s="115" t="n"/>
      <c r="I29" s="115" t="n"/>
      <c r="J29" s="115" t="n"/>
      <c r="K29" s="115" t="n"/>
      <c r="L29" s="115" t="n"/>
      <c r="M29" s="115" t="n"/>
      <c r="N29" s="115" t="n"/>
      <c r="O29" s="115" t="n"/>
      <c r="P29" s="115" t="n"/>
      <c r="Q29" s="115" t="n"/>
    </row>
    <row r="31" ht="60.75" customHeight="1">
      <c r="B31" s="375" t="inlineStr">
        <is>
          <t>Diagonal 18 No. 20-29 Fusagasugá – Cundinamarca
Teléfono (601) 8281483 Línea Gratuita 018000180414
www.ucundinamarca.edu.co   E-mail: info@ucundinamarca.edu.co
NIT: 890.680.062-2</t>
        </is>
      </c>
    </row>
    <row r="32">
      <c r="B32" s="762" t="n"/>
      <c r="C32" s="14" t="n"/>
      <c r="D32" s="286" t="n"/>
      <c r="E32" s="762" t="n"/>
    </row>
    <row r="33" ht="38.25" customHeight="1">
      <c r="B33" s="376"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1" insertHyperlinks="1" autoFilter="1" scenarios="0" formatColumns="1" deleteColumns="1" insertColumns="1" pivotTables="1" deleteRows="1" formatCells="1" saltValue="9T5lRK5FWZ3WSHpJAQhpRQ==" formatRows="1" sort="1" spinCount="100000" hashValue="ma4y1oH3rdlSSquc/Y1cA8ULg2Uk70YFvurqAdjSk4owh1rgPbsVs/+60Od3zZyt7yNk47ZIr7WIvMID8YqFHw=="/>
  <mergeCells count="12">
    <mergeCell ref="P4:Q4"/>
    <mergeCell ref="C9:P10"/>
    <mergeCell ref="P3:Q3"/>
    <mergeCell ref="D2:O2"/>
    <mergeCell ref="D1:O1"/>
    <mergeCell ref="D3:O4"/>
    <mergeCell ref="B31:Q31"/>
    <mergeCell ref="P2:Q2"/>
    <mergeCell ref="C7:P8"/>
    <mergeCell ref="B1:C4"/>
    <mergeCell ref="P1:Q1"/>
    <mergeCell ref="B33:Q33"/>
  </mergeCells>
  <hyperlinks>
    <hyperlink ref="B8" location="INICIO!A1" display="INICIO"/>
  </hyperlinks>
  <pageMargins left="0.7" right="0.7" top="0.75" bottom="0.75" header="0.3" footer="0.3"/>
  <pageSetup orientation="portrait" scale="47"/>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2026-08-05T13:39:28Z</dcterms:modified>
  <cp:lastModifiedBy>Jennifer Melissa Moreno Galindo</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0x01010053239E6BB258074FAF13759AD766731E</vt:lpwstr>
  </property>
</Properties>
</file>