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drawings/drawing4.xml" ContentType="application/vnd.openxmlformats-officedocument.drawing+xml"/>
  <Override PartName="/xl/worksheets/sheet6.xml" ContentType="application/vnd.openxmlformats-officedocument.spreadsheetml.worksheet+xml"/>
  <Override PartName="/xl/drawings/drawing5.xml" ContentType="application/vnd.openxmlformats-officedocument.drawing+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drawings/drawing6.xml" ContentType="application/vnd.openxmlformats-officedocument.drawing+xml"/>
  <Override PartName="/xl/comments/comment1.xml" ContentType="application/vnd.openxmlformats-officedocument.spreadsheetml.comments+xml"/>
  <Override PartName="/xl/worksheets/sheet10.xml" ContentType="application/vnd.openxmlformats-officedocument.spreadsheetml.worksheet+xml"/>
  <Override PartName="/xl/worksheets/sheet11.xml" ContentType="application/vnd.openxmlformats-officedocument.spreadsheetml.worksheet+xml"/>
  <Override PartName="/xl/drawings/drawing7.xml" ContentType="application/vnd.openxmlformats-officedocument.drawing+xml"/>
  <Override PartName="/xl/comments/comment2.xml" ContentType="application/vnd.openxmlformats-officedocument.spreadsheetml.comments+xml"/>
  <Override PartName="/xl/worksheets/sheet12.xml" ContentType="application/vnd.openxmlformats-officedocument.spreadsheetml.worksheet+xml"/>
  <Override PartName="/xl/drawings/drawing8.xml" ContentType="application/vnd.openxmlformats-officedocument.drawing+xml"/>
  <Override PartName="/xl/worksheets/sheet13.xml" ContentType="application/vnd.openxmlformats-officedocument.spreadsheetml.worksheet+xml"/>
  <Override PartName="/xl/drawings/drawing9.xml" ContentType="application/vnd.openxmlformats-officedocument.drawing+xml"/>
  <Override PartName="/xl/comments/comment3.xml" ContentType="application/vnd.openxmlformats-officedocument.spreadsheetml.comments+xml"/>
  <Override PartName="/xl/worksheets/sheet14.xml" ContentType="application/vnd.openxmlformats-officedocument.spreadsheetml.worksheet+xml"/>
  <Override PartName="/xl/drawings/drawing10.xml" ContentType="application/vnd.openxmlformats-officedocument.drawing+xml"/>
  <Override PartName="/xl/worksheets/sheet15.xml" ContentType="application/vnd.openxmlformats-officedocument.spreadsheetml.worksheet+xml"/>
  <Override PartName="/xl/drawings/drawing11.xml" ContentType="application/vnd.openxmlformats-officedocument.drawing+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codeName="ThisWorkbook"/>
  <bookViews>
    <workbookView visibility="visible" minimized="0" showHorizontalScroll="1" showVerticalScroll="1" showSheetTabs="0" xWindow="-108" yWindow="-108" windowWidth="23256" windowHeight="12456" tabRatio="600" firstSheet="10" activeTab="1" autoFilterDateGrouping="1"/>
  </bookViews>
  <sheets>
    <sheet xmlns:r="http://schemas.openxmlformats.org/officeDocument/2006/relationships" name="ITEMS" sheetId="1" state="visible" r:id="rId1"/>
    <sheet xmlns:r="http://schemas.openxmlformats.org/officeDocument/2006/relationships" name="INICIO" sheetId="2" state="visible" r:id="rId2"/>
    <sheet xmlns:r="http://schemas.openxmlformats.org/officeDocument/2006/relationships" name="INICIO (2)" sheetId="3" state="visible" r:id="rId3"/>
    <sheet xmlns:r="http://schemas.openxmlformats.org/officeDocument/2006/relationships" name="ESTRATÉGICOS" sheetId="4" state="visible" r:id="rId4"/>
    <sheet xmlns:r="http://schemas.openxmlformats.org/officeDocument/2006/relationships" name="CORRUPCIÓN" sheetId="5" state="visible" r:id="rId5"/>
    <sheet xmlns:r="http://schemas.openxmlformats.org/officeDocument/2006/relationships" name="MATRIZ SGSI" sheetId="6" state="visible" r:id="rId6"/>
    <sheet xmlns:r="http://schemas.openxmlformats.org/officeDocument/2006/relationships" name="CRITERIOS" sheetId="7" state="visible" r:id="rId7"/>
    <sheet xmlns:r="http://schemas.openxmlformats.org/officeDocument/2006/relationships" name="Hoja1" sheetId="8" state="visible" r:id="rId8"/>
    <sheet xmlns:r="http://schemas.openxmlformats.org/officeDocument/2006/relationships" name="IDENTIFICACIÓN DOFA" sheetId="9" state="visible" r:id="rId9"/>
    <sheet xmlns:r="http://schemas.openxmlformats.org/officeDocument/2006/relationships" name="Hoja4" sheetId="10" state="hidden" r:id="rId10"/>
    <sheet xmlns:r="http://schemas.openxmlformats.org/officeDocument/2006/relationships" name="CRUCE RIESGOS" sheetId="11" state="visible" r:id="rId11"/>
    <sheet xmlns:r="http://schemas.openxmlformats.org/officeDocument/2006/relationships" name="MAPA RIESGOS" sheetId="12" state="visible" r:id="rId12"/>
    <sheet xmlns:r="http://schemas.openxmlformats.org/officeDocument/2006/relationships" name="CRUCE OPORTUNIDADES" sheetId="13" state="visible" r:id="rId13"/>
    <sheet xmlns:r="http://schemas.openxmlformats.org/officeDocument/2006/relationships" name="MAPA OPORTUNIDADES" sheetId="14" state="visible" r:id="rId14"/>
    <sheet xmlns:r="http://schemas.openxmlformats.org/officeDocument/2006/relationships" name="ACTUALIZACIONES" sheetId="15" state="visible" r:id="rId15"/>
    <sheet xmlns:r="http://schemas.openxmlformats.org/officeDocument/2006/relationships" name="Hoja2" sheetId="16" state="hidden" r:id="rId16"/>
  </sheets>
  <externalReferences>
    <externalReference xmlns:r="http://schemas.openxmlformats.org/officeDocument/2006/relationships" r:id="rId17"/>
    <externalReference xmlns:r="http://schemas.openxmlformats.org/officeDocument/2006/relationships" r:id="rId18"/>
  </externalReferences>
  <definedNames>
    <definedName name="A_Obj1">OFFSET(#REF!,0,0,COUNTA(#REF!)-1,1)</definedName>
    <definedName name="A_Obj2">OFFSET(#REF!,0,0,COUNTA(#REF!)-1,1)</definedName>
    <definedName name="A_Obj3">OFFSET(#REF!,0,0,COUNTA(#REF!)-1,1)</definedName>
    <definedName name="A_Obj4">OFFSET(#REF!,0,0,COUNTA(#REF!)-1,1)</definedName>
    <definedName name="Acc_1">#REF!</definedName>
    <definedName name="Acc_2">#REF!</definedName>
    <definedName name="Acc_3">#REF!</definedName>
    <definedName name="Acc_4">#REF!</definedName>
    <definedName name="Acc_5">#REF!</definedName>
    <definedName name="Acc_6">#REF!</definedName>
    <definedName name="Acc_7">#REF!</definedName>
    <definedName name="Acc_8">#REF!</definedName>
    <definedName name="Acc_9">#REF!</definedName>
    <definedName name="Causafactor3">'[2]Explicación de los campos'!$B$2:$B$9</definedName>
    <definedName name="ControlTipo">[2]Hoja2!$AI$3:$AI$6</definedName>
    <definedName name="Departamentos">#REF!</definedName>
    <definedName name="Fuentes">#REF!</definedName>
    <definedName name="Indicadores">#REF!</definedName>
    <definedName name="Objetivos">OFFSET(#REF!,0,0,COUNTA(#REF!)-1,1)</definedName>
    <definedName name="Posibilidad">[2]Hoja2!$H$3:$H$7</definedName>
    <definedName name="RiesgoClase3">'[2]Explicación de los campos'!$G$2:$G$8</definedName>
    <definedName name="SiNo">[2]Hoja2!$AK$3:$AK$4</definedName>
    <definedName name="_xlnm.Print_Area" localSheetId="1">'INICIO'!$A$1:$Q$34</definedName>
    <definedName name="_xlnm.Print_Area" localSheetId="2">'INICIO (2)'!$A$1:$Q$34</definedName>
    <definedName name="A_Obj1" localSheetId="4">OFFSET(#REF!,0,0,COUNTA(#REF!)-1,1)</definedName>
    <definedName name="A_Obj2" localSheetId="4">OFFSET(#REF!,0,0,COUNTA(#REF!)-1,1)</definedName>
    <definedName name="A_Obj3" localSheetId="4">OFFSET(#REF!,0,0,COUNTA(#REF!)-1,1)</definedName>
    <definedName name="A_Obj4" localSheetId="4">OFFSET(#REF!,0,0,COUNTA(#REF!)-1,1)</definedName>
    <definedName name="Acc_1" localSheetId="4">#REF!</definedName>
    <definedName name="Acc_2" localSheetId="4">#REF!</definedName>
    <definedName name="Acc_3" localSheetId="4">#REF!</definedName>
    <definedName name="Acc_4" localSheetId="4">#REF!</definedName>
    <definedName name="Acc_5" localSheetId="4">#REF!</definedName>
    <definedName name="Acc_6" localSheetId="4">#REF!</definedName>
    <definedName name="Acc_7" localSheetId="4">#REF!</definedName>
    <definedName name="Acc_8" localSheetId="4">#REF!</definedName>
    <definedName name="Acc_9" localSheetId="4">#REF!</definedName>
    <definedName name="Causafactor3" localSheetId="4">'[1]Explicación de los campos'!$B$2:$B$9</definedName>
    <definedName name="ControlTipo" localSheetId="4">[1]Hoja2!$AI$3:$AI$6</definedName>
    <definedName name="Departamentos" localSheetId="4">#REF!</definedName>
    <definedName name="Fuentes" localSheetId="4">#REF!</definedName>
    <definedName name="Indicadores" localSheetId="4">#REF!</definedName>
    <definedName name="Objetivos" localSheetId="4">OFFSET(#REF!,0,0,COUNTA(#REF!)-1,1)</definedName>
    <definedName name="Posibilidad" localSheetId="4">[1]Hoja2!$H$3:$H$7</definedName>
    <definedName name="RiesgoClase3" localSheetId="4">'[1]Explicación de los campos'!$G$2:$G$8</definedName>
    <definedName name="SiNo" localSheetId="4">[1]Hoja2!$AK$3:$AK$4</definedName>
    <definedName name="_xlnm.Print_Area" localSheetId="5">'MATRIZ SGSI'!$A$1:$Q$55</definedName>
    <definedName name="OLE_LINK1" localSheetId="8">'IDENTIFICACIÓN DOFA'!#REF!</definedName>
    <definedName name="OLE_LINK2" localSheetId="14">ACTUALIZACIONES!$A$1</definedName>
  </definedNames>
  <calcPr calcId="191028" fullCalcOnLoad="1"/>
</workbook>
</file>

<file path=xl/styles.xml><?xml version="1.0" encoding="utf-8"?>
<styleSheet xmlns="http://schemas.openxmlformats.org/spreadsheetml/2006/main">
  <numFmts count="1">
    <numFmt numFmtId="164" formatCode="0.0"/>
  </numFmts>
  <fonts count="79">
    <font>
      <name val="Calibri"/>
      <family val="2"/>
      <color theme="1"/>
      <sz val="11"/>
      <scheme val="minor"/>
    </font>
    <font>
      <name val="Calibri"/>
      <family val="2"/>
      <b val="1"/>
      <color theme="1"/>
      <sz val="11"/>
      <scheme val="minor"/>
    </font>
    <font>
      <name val="Arial"/>
      <family val="2"/>
      <color theme="0"/>
      <sz val="11"/>
    </font>
    <font>
      <name val="Calibri"/>
      <family val="2"/>
      <sz val="11"/>
      <scheme val="minor"/>
    </font>
    <font>
      <name val="Arial"/>
      <family val="2"/>
      <b val="1"/>
      <color theme="0"/>
      <sz val="11"/>
    </font>
    <font>
      <name val="Calibri"/>
      <family val="2"/>
      <color theme="0" tint="-0.1499984740745262"/>
      <sz val="11"/>
      <scheme val="minor"/>
    </font>
    <font>
      <name val="Arial"/>
      <family val="2"/>
      <color theme="1"/>
      <sz val="11"/>
    </font>
    <font>
      <name val="Arial"/>
      <family val="2"/>
      <color theme="0" tint="-0.1499984740745262"/>
      <sz val="11"/>
    </font>
    <font>
      <name val="Arial"/>
      <family val="2"/>
      <b val="1"/>
      <color theme="0"/>
      <sz val="22"/>
    </font>
    <font>
      <name val="Arial"/>
      <family val="2"/>
      <color theme="0"/>
      <sz val="14"/>
    </font>
    <font>
      <name val="Arial"/>
      <family val="2"/>
      <color theme="1"/>
      <sz val="9"/>
    </font>
    <font>
      <name val="Arial"/>
      <family val="2"/>
      <sz val="9"/>
    </font>
    <font>
      <name val="Arial"/>
      <family val="2"/>
      <color theme="0"/>
      <sz val="10"/>
    </font>
    <font>
      <name val="Arial"/>
      <family val="2"/>
      <color theme="0"/>
      <sz val="9"/>
    </font>
    <font>
      <name val="Arial"/>
      <family val="2"/>
      <color theme="0"/>
      <sz val="8"/>
    </font>
    <font>
      <name val="Tahoma"/>
      <family val="2"/>
      <color theme="1"/>
      <sz val="9"/>
    </font>
    <font>
      <name val="Tahoma"/>
      <family val="2"/>
      <sz val="9"/>
    </font>
    <font>
      <name val="Cambria"/>
      <family val="1"/>
      <color theme="1"/>
      <sz val="12"/>
    </font>
    <font>
      <name val="Tahoma"/>
      <family val="2"/>
      <b val="1"/>
      <color indexed="81"/>
      <sz val="11"/>
    </font>
    <font>
      <name val="Tahoma"/>
      <family val="2"/>
      <color indexed="81"/>
      <sz val="11"/>
    </font>
    <font>
      <name val="Tahoma"/>
      <family val="2"/>
      <color indexed="81"/>
      <sz val="12"/>
    </font>
    <font>
      <name val="Arial"/>
      <family val="2"/>
      <b val="1"/>
      <sz val="12"/>
    </font>
    <font>
      <name val="Arial"/>
      <family val="2"/>
      <b val="1"/>
      <color theme="0"/>
      <sz val="12"/>
    </font>
    <font>
      <name val="Calibri"/>
      <family val="2"/>
      <color theme="0" tint="-0.1499984740745262"/>
      <sz val="12"/>
      <scheme val="minor"/>
    </font>
    <font>
      <name val="Calibri"/>
      <family val="2"/>
      <color theme="1"/>
      <sz val="12"/>
      <scheme val="minor"/>
    </font>
    <font>
      <name val="Arial"/>
      <family val="2"/>
      <color theme="0"/>
      <sz val="12"/>
    </font>
    <font>
      <name val="Arial"/>
      <family val="2"/>
      <color rgb="FF000000"/>
      <sz val="11"/>
    </font>
    <font>
      <name val="Arial"/>
      <family val="2"/>
      <b val="1"/>
      <color theme="0"/>
      <sz val="14"/>
    </font>
    <font>
      <name val="Arial"/>
      <family val="2"/>
      <i val="1"/>
      <color theme="1"/>
      <sz val="11"/>
    </font>
    <font>
      <name val="Arial"/>
      <family val="2"/>
      <b val="1"/>
      <color theme="1"/>
      <sz val="11"/>
    </font>
    <font>
      <name val="Arial"/>
      <family val="2"/>
      <color rgb="FF000000"/>
      <sz val="10"/>
    </font>
    <font>
      <name val="Arial"/>
      <family val="2"/>
      <b val="1"/>
      <i val="1"/>
      <color theme="1"/>
      <sz val="11"/>
    </font>
    <font>
      <name val="Arial"/>
      <family val="2"/>
      <b val="1"/>
      <color rgb="FF000000"/>
      <sz val="11"/>
    </font>
    <font>
      <name val="Calibri"/>
      <family val="2"/>
      <color theme="1"/>
      <sz val="11"/>
      <scheme val="minor"/>
    </font>
    <font>
      <name val="Arial"/>
      <family val="2"/>
      <sz val="11"/>
    </font>
    <font>
      <name val="Arial"/>
      <family val="2"/>
      <b val="1"/>
      <color theme="1"/>
      <sz val="12"/>
    </font>
    <font>
      <name val="Arial"/>
      <family val="2"/>
      <b val="1"/>
      <color theme="1"/>
      <sz val="14"/>
    </font>
    <font>
      <name val="Calibri"/>
      <family val="2"/>
      <b val="1"/>
      <color theme="1"/>
      <sz val="24"/>
      <scheme val="minor"/>
    </font>
    <font>
      <name val="Calibri"/>
      <family val="2"/>
      <color theme="10"/>
      <sz val="11"/>
      <u val="single"/>
      <scheme val="minor"/>
    </font>
    <font>
      <name val="Calibri"/>
      <family val="2"/>
      <b val="1"/>
      <sz val="11"/>
      <scheme val="minor"/>
    </font>
    <font>
      <name val="Calibri"/>
      <family val="2"/>
      <b val="1"/>
      <color theme="1"/>
      <sz val="20"/>
      <scheme val="minor"/>
    </font>
    <font>
      <name val="Arial"/>
      <family val="2"/>
      <b val="1"/>
      <sz val="14"/>
    </font>
    <font>
      <name val="Calibri"/>
      <family val="2"/>
      <color rgb="FF000000"/>
      <sz val="11"/>
      <scheme val="minor"/>
    </font>
    <font>
      <name val="Arial"/>
      <family val="2"/>
      <b val="1"/>
      <sz val="11"/>
    </font>
    <font>
      <name val="Calibri"/>
      <family val="2"/>
      <color theme="0"/>
      <sz val="11"/>
      <scheme val="minor"/>
    </font>
    <font>
      <name val="Calibri"/>
      <family val="2"/>
      <b val="1"/>
      <color theme="0"/>
      <sz val="12"/>
      <scheme val="minor"/>
    </font>
    <font>
      <name val="Calibri"/>
      <family val="2"/>
      <color theme="0"/>
      <sz val="12"/>
      <scheme val="minor"/>
    </font>
    <font>
      <name val="Arial"/>
      <family val="2"/>
      <b val="1"/>
      <color theme="0"/>
      <sz val="10"/>
    </font>
    <font>
      <name val="Arial"/>
      <family val="2"/>
      <color theme="1"/>
      <sz val="12"/>
    </font>
    <font>
      <name val="Arial"/>
      <family val="2"/>
      <b val="1"/>
      <color theme="1"/>
      <sz val="10"/>
    </font>
    <font>
      <name val="Arial"/>
      <family val="2"/>
      <sz val="10"/>
    </font>
    <font>
      <name val="Arial"/>
      <family val="2"/>
      <color theme="1"/>
      <sz val="10"/>
    </font>
    <font>
      <name val="Arial"/>
      <family val="2"/>
      <b val="1"/>
      <sz val="10"/>
    </font>
    <font>
      <name val="Century Gothic"/>
      <family val="2"/>
      <color theme="1"/>
      <sz val="11"/>
    </font>
    <font>
      <name val="Century Gothic"/>
      <family val="2"/>
      <b val="1"/>
      <color theme="1"/>
      <sz val="11"/>
    </font>
    <font>
      <name val="Arial"/>
      <family val="2"/>
      <b val="1"/>
      <color theme="1"/>
      <sz val="16"/>
    </font>
    <font>
      <name val="Arial"/>
      <family val="2"/>
      <b val="1"/>
      <i val="1"/>
      <color rgb="FF007B3E"/>
      <sz val="11"/>
    </font>
    <font>
      <name val="Arial"/>
      <family val="2"/>
      <i val="1"/>
      <color rgb="FF007B3E"/>
      <sz val="11"/>
    </font>
    <font>
      <name val="Arial"/>
      <family val="2"/>
      <color rgb="FFFF0000"/>
      <sz val="11"/>
    </font>
    <font>
      <name val="Arial"/>
      <family val="2"/>
      <b val="1"/>
      <i val="1"/>
      <color theme="0"/>
      <sz val="12"/>
    </font>
    <font>
      <name val="Calibri"/>
      <family val="2"/>
      <color theme="0"/>
      <sz val="11"/>
      <u val="single"/>
      <scheme val="minor"/>
    </font>
    <font>
      <name val="Century Gothic"/>
      <family val="2"/>
      <b val="1"/>
      <color theme="1"/>
      <sz val="24"/>
    </font>
    <font>
      <name val="Arial"/>
      <family val="2"/>
      <b val="1"/>
      <color rgb="FF292929"/>
      <sz val="11"/>
    </font>
    <font>
      <name val="Century Gothic"/>
      <family val="2"/>
      <b val="1"/>
      <color theme="0"/>
      <sz val="10"/>
      <u val="single"/>
    </font>
    <font>
      <name val="Arial"/>
      <family val="2"/>
      <color rgb="FF242424"/>
      <sz val="11"/>
    </font>
    <font>
      <name val="Calibri"/>
      <family val="2"/>
      <color theme="1"/>
      <sz val="10"/>
      <scheme val="minor"/>
    </font>
    <font>
      <name val="Arial"/>
      <family val="2"/>
      <color theme="1"/>
      <sz val="10"/>
      <u val="single"/>
    </font>
    <font>
      <name val="Arial"/>
      <family val="2"/>
      <b val="1"/>
      <color theme="1"/>
      <sz val="10"/>
      <u val="single"/>
    </font>
    <font>
      <name val="Tahoma"/>
      <family val="2"/>
      <color indexed="81"/>
      <sz val="9"/>
    </font>
    <font>
      <name val="Tahoma"/>
      <family val="2"/>
      <b val="1"/>
      <color indexed="81"/>
      <sz val="9"/>
    </font>
    <font>
      <name val="Arial"/>
      <family val="2"/>
      <b val="1"/>
      <color rgb="FF292929"/>
      <sz val="9"/>
    </font>
    <font>
      <name val="Arial"/>
      <family val="2"/>
      <color rgb="FF000000"/>
      <sz val="9"/>
    </font>
    <font>
      <name val="Arial"/>
      <family val="2"/>
      <color theme="8"/>
      <sz val="11"/>
    </font>
    <font>
      <name val="Arial"/>
      <family val="2"/>
      <i val="1"/>
      <color theme="1"/>
      <sz val="10"/>
      <u val="single"/>
    </font>
    <font>
      <name val="Arial"/>
      <family val="2"/>
      <b val="1"/>
      <i val="1"/>
      <color theme="1"/>
      <sz val="10"/>
    </font>
    <font>
      <name val="Arial"/>
      <family val="2"/>
      <sz val="11"/>
    </font>
    <font>
      <name val="Arial"/>
      <family val="2"/>
      <color theme="1"/>
      <sz val="11"/>
    </font>
    <font>
      <name val="Arial"/>
      <family val="2"/>
      <b val="1"/>
      <color theme="1"/>
      <sz val="9"/>
    </font>
    <font>
      <name val="Calibri"/>
      <family val="2"/>
      <b val="1"/>
      <sz val="10"/>
      <scheme val="minor"/>
    </font>
  </fonts>
  <fills count="28">
    <fill>
      <patternFill/>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
        <bgColor indexed="64"/>
      </patternFill>
    </fill>
    <fill>
      <patternFill patternType="solid">
        <fgColor rgb="FF00B050"/>
        <bgColor indexed="64"/>
      </patternFill>
    </fill>
    <fill>
      <patternFill patternType="solid">
        <fgColor rgb="FFFF0000"/>
        <bgColor indexed="64"/>
      </patternFill>
    </fill>
    <fill>
      <patternFill patternType="solid">
        <fgColor rgb="FFFF6600"/>
        <bgColor indexed="64"/>
      </patternFill>
    </fill>
    <fill>
      <patternFill patternType="solid">
        <fgColor rgb="FF0F3D38"/>
        <bgColor indexed="64"/>
      </patternFill>
    </fill>
    <fill>
      <patternFill patternType="solid">
        <fgColor rgb="FFEDE395"/>
        <bgColor indexed="64"/>
      </patternFill>
    </fill>
    <fill>
      <patternFill patternType="solid">
        <fgColor rgb="FFFBE122"/>
        <bgColor indexed="64"/>
      </patternFill>
    </fill>
    <fill>
      <patternFill patternType="solid">
        <fgColor rgb="FF00482B"/>
        <bgColor indexed="64"/>
      </patternFill>
    </fill>
    <fill>
      <patternFill patternType="solid">
        <fgColor rgb="FFDAAA00"/>
        <bgColor indexed="64"/>
      </patternFill>
    </fill>
    <fill>
      <patternFill patternType="solid">
        <fgColor rgb="FF4E4B48"/>
        <bgColor indexed="64"/>
      </patternFill>
    </fill>
    <fill>
      <patternFill patternType="solid">
        <fgColor rgb="FF79C000"/>
        <bgColor indexed="64"/>
      </patternFill>
    </fill>
    <fill>
      <patternFill patternType="solid">
        <fgColor rgb="FF92D050"/>
        <bgColor indexed="64"/>
      </patternFill>
    </fill>
    <fill>
      <patternFill patternType="solid">
        <fgColor rgb="FF66FF66"/>
        <bgColor indexed="64"/>
      </patternFill>
    </fill>
    <fill>
      <patternFill patternType="solid">
        <fgColor rgb="FFC00000"/>
        <bgColor indexed="64"/>
      </patternFill>
    </fill>
    <fill>
      <patternFill patternType="solid">
        <fgColor rgb="FFFF8001"/>
        <bgColor indexed="64"/>
      </patternFill>
    </fill>
    <fill>
      <patternFill patternType="solid">
        <fgColor rgb="FFFF8811"/>
        <bgColor indexed="64"/>
      </patternFill>
    </fill>
    <fill>
      <patternFill patternType="solid">
        <fgColor rgb="FFFC5D04"/>
        <bgColor indexed="64"/>
      </patternFill>
    </fill>
    <fill>
      <patternFill patternType="solid">
        <fgColor rgb="FF007B3E"/>
        <bgColor indexed="64"/>
      </patternFill>
    </fill>
    <fill>
      <patternFill patternType="solid">
        <fgColor rgb="FFFFE122"/>
        <bgColor indexed="64"/>
      </patternFill>
    </fill>
    <fill>
      <patternFill patternType="solid">
        <fgColor theme="4"/>
        <bgColor indexed="64"/>
      </patternFill>
    </fill>
    <fill>
      <patternFill patternType="solid">
        <fgColor theme="7"/>
        <bgColor indexed="64"/>
      </patternFill>
    </fill>
    <fill>
      <patternFill patternType="solid">
        <fgColor theme="6" tint="0.5999938962981048"/>
        <bgColor indexed="64"/>
      </patternFill>
    </fill>
    <fill>
      <patternFill patternType="solid">
        <fgColor theme="9" tint="0.7999816888943144"/>
        <bgColor indexed="64"/>
      </patternFill>
    </fill>
    <fill>
      <patternFill patternType="solid">
        <fgColor rgb="FFFFFFFF"/>
        <bgColor rgb="FF000000"/>
      </patternFill>
    </fill>
  </fills>
  <borders count="129">
    <border>
      <left/>
      <right/>
      <top/>
      <bottom/>
      <diagonal/>
    </border>
    <border>
      <left style="thin">
        <color rgb="FF4B514E"/>
      </left>
      <right style="thin">
        <color rgb="FF4B514E"/>
      </right>
      <top style="thin">
        <color rgb="FF4B514E"/>
      </top>
      <bottom style="thin">
        <color rgb="FF4B514E"/>
      </bottom>
      <diagonal/>
    </border>
    <border>
      <left style="thin">
        <color rgb="FF4B514E"/>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rgb="FF4B514E"/>
      </left>
      <right style="thin">
        <color rgb="FF4B514E"/>
      </right>
      <top style="thin">
        <color rgb="FF4B514E"/>
      </top>
      <bottom/>
      <diagonal/>
    </border>
    <border>
      <left/>
      <right/>
      <top style="thin">
        <color rgb="FF4B514E"/>
      </top>
      <bottom style="thin">
        <color rgb="FF4B514E"/>
      </bottom>
      <diagonal/>
    </border>
    <border>
      <left style="thin">
        <color rgb="FF4B514E"/>
      </left>
      <right style="thin">
        <color rgb="FF4B514E"/>
      </right>
      <top/>
      <bottom style="thin">
        <color rgb="FF4B514E"/>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rgb="FF4B514E"/>
      </left>
      <right style="thin">
        <color indexed="64"/>
      </right>
      <top style="thin">
        <color rgb="FF4B514E"/>
      </top>
      <bottom style="thin">
        <color rgb="FF4B514E"/>
      </bottom>
      <diagonal/>
    </border>
    <border>
      <left style="thin">
        <color indexed="64"/>
      </left>
      <right/>
      <top style="thin">
        <color rgb="FF4B514E"/>
      </top>
      <bottom style="thin">
        <color rgb="FF4B514E"/>
      </bottom>
      <diagonal/>
    </border>
    <border>
      <left style="thin">
        <color indexed="64"/>
      </left>
      <right style="thin">
        <color indexed="64"/>
      </right>
      <top style="thin">
        <color rgb="FF4B514E"/>
      </top>
      <bottom style="thin">
        <color rgb="FF4B514E"/>
      </bottom>
      <diagonal/>
    </border>
    <border>
      <left style="thin">
        <color indexed="64"/>
      </left>
      <right style="thin">
        <color rgb="FF4B514E"/>
      </right>
      <top style="thin">
        <color rgb="FF4B514E"/>
      </top>
      <bottom style="thin">
        <color rgb="FF4B514E"/>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rgb="FF4E4B48"/>
      </left>
      <right style="thin">
        <color rgb="FF4E4B48"/>
      </right>
      <top style="thin">
        <color rgb="FF4E4B48"/>
      </top>
      <bottom style="thin">
        <color rgb="FF4E4B48"/>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double">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rgb="FF4B514E"/>
      </left>
      <right/>
      <top style="thin">
        <color rgb="FF4B514E"/>
      </top>
      <bottom/>
      <diagonal/>
    </border>
    <border>
      <left/>
      <right style="thin">
        <color rgb="FF4B514E"/>
      </right>
      <top style="thin">
        <color rgb="FF4B514E"/>
      </top>
      <bottom/>
      <diagonal/>
    </border>
    <border>
      <left style="thin">
        <color rgb="FF4B514E"/>
      </left>
      <right/>
      <top/>
      <bottom style="thin">
        <color rgb="FF4B514E"/>
      </bottom>
      <diagonal/>
    </border>
    <border>
      <left/>
      <right style="thin">
        <color rgb="FF4B514E"/>
      </right>
      <top/>
      <bottom style="thin">
        <color rgb="FF4B514E"/>
      </bottom>
      <diagonal/>
    </border>
    <border>
      <left style="thin">
        <color theme="1" tint="0.249977111117893"/>
      </left>
      <right/>
      <top style="thin">
        <color rgb="FF4B514E"/>
      </top>
      <bottom style="thin">
        <color rgb="FF4B514E"/>
      </bottom>
      <diagonal/>
    </border>
    <border>
      <left style="thin">
        <color theme="1" tint="0.249977111117893"/>
      </left>
      <right style="thin">
        <color rgb="FF4B514E"/>
      </right>
      <top style="thin">
        <color rgb="FF4B514E"/>
      </top>
      <bottom style="thin">
        <color theme="1" tint="0.249977111117893"/>
      </bottom>
      <diagonal/>
    </border>
    <border>
      <left style="thin">
        <color rgb="FF4B514E"/>
      </left>
      <right style="thin">
        <color rgb="FF4B514E"/>
      </right>
      <top style="thin">
        <color rgb="FF4B514E"/>
      </top>
      <bottom style="thin">
        <color theme="1" tint="0.249977111117893"/>
      </bottom>
      <diagonal/>
    </border>
    <border>
      <left style="thin">
        <color rgb="FF4B514E"/>
      </left>
      <right style="thin">
        <color theme="1" tint="0.249977111117893"/>
      </right>
      <top style="thin">
        <color rgb="FF4B514E"/>
      </top>
      <bottom style="thin">
        <color theme="1" tint="0.249977111117893"/>
      </bottom>
      <diagonal/>
    </border>
    <border>
      <left style="thin">
        <color rgb="FF4B514E"/>
      </left>
      <right/>
      <top/>
      <bottom/>
      <diagonal/>
    </border>
    <border>
      <left/>
      <right style="thin">
        <color rgb="FF4B514E"/>
      </right>
      <top/>
      <bottom/>
      <diagonal/>
    </border>
    <border>
      <left style="thin">
        <color rgb="FF4E4B48"/>
      </left>
      <right/>
      <top style="thin">
        <color rgb="FF4E4B48"/>
      </top>
      <bottom style="thin">
        <color rgb="FF4E4B48"/>
      </bottom>
      <diagonal/>
    </border>
    <border>
      <left/>
      <right/>
      <top style="thin">
        <color rgb="FF4E4B48"/>
      </top>
      <bottom style="thin">
        <color rgb="FF4E4B48"/>
      </bottom>
      <diagonal/>
    </border>
    <border>
      <left/>
      <right style="thin">
        <color rgb="FF4E4B48"/>
      </right>
      <top style="thin">
        <color rgb="FF4E4B48"/>
      </top>
      <bottom style="thin">
        <color rgb="FF4E4B48"/>
      </bottom>
      <diagonal/>
    </border>
    <border>
      <left style="thin">
        <color rgb="FF4B514E"/>
      </left>
      <right style="thin">
        <color rgb="FF4B514E"/>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top/>
      <bottom style="thin">
        <color rgb="FF4B514E"/>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249977111117893"/>
      </left>
      <right/>
      <top/>
      <bottom style="thin">
        <color rgb="FF4B514E"/>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medium">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rgb="FF4B514E"/>
      </left>
      <right style="thin">
        <color rgb="FF4B514E"/>
      </right>
      <top style="thin">
        <color indexed="64"/>
      </top>
      <bottom/>
      <diagonal/>
    </border>
    <border>
      <left style="thin">
        <color rgb="FF4B514E"/>
      </left>
      <right style="thin">
        <color rgb="FF4B514E"/>
      </right>
      <top style="thin">
        <color theme="1" tint="0.249977111117893"/>
      </top>
      <bottom/>
      <diagonal/>
    </border>
    <border>
      <left style="thin">
        <color theme="1" tint="0.249977111117893"/>
      </left>
      <right/>
      <top style="thin">
        <color theme="1" tint="0.249977111117893"/>
      </top>
      <bottom style="thin">
        <color rgb="FF4B514E"/>
      </bottom>
      <diagonal/>
    </border>
    <border>
      <left/>
      <right/>
      <top style="thin">
        <color theme="1" tint="0.249977111117893"/>
      </top>
      <bottom style="thin">
        <color rgb="FF4B514E"/>
      </bottom>
      <diagonal/>
    </border>
    <border>
      <left/>
      <right style="thin">
        <color theme="1" tint="0.249977111117893"/>
      </right>
      <top style="thin">
        <color theme="1" tint="0.249977111117893"/>
      </top>
      <bottom style="thin">
        <color rgb="FF4B514E"/>
      </bottom>
      <diagonal/>
    </border>
    <border>
      <left/>
      <right style="thin">
        <color theme="1" tint="0.249977111117893"/>
      </right>
      <top style="thin">
        <color rgb="FF4B514E"/>
      </top>
      <bottom style="thin">
        <color rgb="FF4B514E"/>
      </bottom>
      <diagonal/>
    </border>
    <border>
      <left style="thin">
        <color rgb="FF4B514E"/>
      </left>
      <right style="thin">
        <color rgb="FF4B514E"/>
      </right>
      <top/>
      <bottom style="thin">
        <color indexed="64"/>
      </bottom>
      <diagonal/>
    </border>
    <border>
      <left style="thin">
        <color rgb="FF4B514E"/>
      </left>
      <right style="thin">
        <color rgb="FF000000"/>
      </right>
      <top style="thin">
        <color rgb="FF4B514E"/>
      </top>
      <bottom/>
      <diagonal/>
    </border>
    <border>
      <left style="thin">
        <color rgb="FF4B514E"/>
      </left>
      <right style="thin">
        <color rgb="FF000000"/>
      </right>
      <top/>
      <bottom style="thin">
        <color rgb="FF4B514E"/>
      </bottom>
      <diagonal/>
    </border>
    <border>
      <left style="thin">
        <color theme="1" tint="0.499984740745262"/>
      </left>
      <right style="thin">
        <color theme="1" tint="0.499984740745262"/>
      </right>
      <top/>
      <bottom style="thin">
        <color theme="1" tint="0.499984740745262"/>
      </bottom>
      <diagonal/>
    </border>
    <border>
      <left style="thin">
        <color rgb="FF4B514E"/>
      </left>
      <right style="thin">
        <color theme="1" tint="0.499984740745262"/>
      </right>
      <top style="thin">
        <color theme="1" tint="0.499984740745262"/>
      </top>
      <bottom/>
      <diagonal/>
    </border>
    <border>
      <left style="thin">
        <color rgb="FF4B514E"/>
      </left>
      <right style="thin">
        <color theme="1" tint="0.499984740745262"/>
      </right>
      <top/>
      <bottom style="thin">
        <color theme="1" tint="0.499984740745262"/>
      </bottom>
      <diagonal/>
    </border>
    <border>
      <left style="thin">
        <color theme="1" tint="0.499984740745262"/>
      </left>
      <right style="thin">
        <color rgb="FF4B514E"/>
      </right>
      <top style="thin">
        <color theme="1" tint="0.499984740745262"/>
      </top>
      <bottom/>
      <diagonal/>
    </border>
    <border>
      <left style="thin">
        <color theme="1" tint="0.499984740745262"/>
      </left>
      <right style="thin">
        <color rgb="FF4B514E"/>
      </right>
      <top/>
      <bottom style="thin">
        <color theme="1" tint="0.499984740745262"/>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rgb="FF4B514E"/>
      </top>
      <bottom style="thin">
        <color indexed="64"/>
      </bottom>
      <diagonal/>
    </border>
    <border>
      <left style="thin">
        <color rgb="FF4B514E"/>
      </left>
      <right/>
      <top/>
      <bottom style="thin">
        <color indexed="64"/>
      </bottom>
      <diagonal/>
    </border>
    <border>
      <left style="thin">
        <color indexed="64"/>
      </left>
      <right/>
      <top style="thin">
        <color indexed="64"/>
      </top>
      <bottom style="medium">
        <color indexed="64"/>
      </bottom>
      <diagonal/>
    </border>
    <border>
      <left/>
      <right style="thin">
        <color indexed="64"/>
      </right>
      <top/>
      <bottom style="medium">
        <color indexed="64"/>
      </bottom>
      <diagonal/>
    </border>
    <border>
      <left style="thin">
        <color indexed="64"/>
      </left>
      <right style="thin">
        <color rgb="FF4B514E"/>
      </right>
      <top style="thin">
        <color theme="1" tint="0.249977111117893"/>
      </top>
      <bottom/>
      <diagonal/>
    </border>
    <border>
      <left style="thin">
        <color indexed="64"/>
      </left>
      <right style="thin">
        <color rgb="FF4B514E"/>
      </right>
      <top/>
      <bottom/>
      <diagonal/>
    </border>
    <border>
      <left style="thin">
        <color rgb="FF4B514E"/>
      </left>
      <right style="thin">
        <color rgb="FF4B514E"/>
      </right>
      <top style="thin">
        <color indexed="64"/>
      </top>
      <bottom style="thin">
        <color rgb="FF000000"/>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rgb="FF4B514E"/>
      </left>
      <right style="thin">
        <color rgb="FF4B514E"/>
      </right>
      <top/>
      <bottom style="thin">
        <color rgb="FF000000"/>
      </bottom>
      <diagonal/>
    </border>
    <border>
      <left style="thin">
        <color rgb="FF4B514E"/>
      </left>
      <right style="thin">
        <color rgb="FF4B514E"/>
      </right>
      <top style="thin">
        <color rgb="FF4B514E"/>
      </top>
      <bottom style="thin">
        <color rgb="FF000000"/>
      </bottom>
      <diagonal/>
    </border>
    <border>
      <left style="thin">
        <color rgb="FF4B514E"/>
      </left>
      <right style="thin">
        <color indexed="64"/>
      </right>
      <top style="thin">
        <color rgb="FF4B514E"/>
      </top>
      <bottom/>
      <diagonal/>
    </border>
    <border>
      <left style="thin">
        <color rgb="FF4B514E"/>
      </left>
      <right style="thin">
        <color indexed="64"/>
      </right>
      <top/>
      <bottom style="thin">
        <color rgb="FF4B514E"/>
      </bottom>
      <diagonal/>
    </border>
    <border>
      <left style="thin">
        <color theme="1" tint="0.499984740745262"/>
      </left>
      <right style="thin">
        <color indexed="64"/>
      </right>
      <top style="thin">
        <color rgb="FF4B514E"/>
      </top>
      <bottom/>
      <diagonal/>
    </border>
    <border>
      <left style="thin">
        <color theme="1" tint="0.499984740745262"/>
      </left>
      <right style="thin">
        <color indexed="64"/>
      </right>
      <top/>
      <bottom style="thin">
        <color rgb="FF4B514E"/>
      </bottom>
      <diagonal/>
    </border>
    <border>
      <left style="thin">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rgb="FF4B514E"/>
      </top>
      <bottom/>
      <diagonal/>
    </border>
    <border>
      <left/>
      <right/>
      <top style="thin">
        <color rgb="FF4E4B48"/>
      </top>
      <bottom/>
      <diagonal/>
    </border>
    <border>
      <left/>
      <right style="thin">
        <color rgb="FF4E4B48"/>
      </right>
      <top style="thin">
        <color rgb="FF4E4B48"/>
      </top>
      <bottom/>
      <diagonal/>
    </border>
    <border>
      <left/>
      <right style="thin">
        <color indexed="64"/>
      </right>
      <top style="thin">
        <color rgb="FF4B514E"/>
      </top>
      <bottom/>
      <diagonal/>
    </border>
    <border>
      <left/>
      <right style="thin">
        <color indexed="64"/>
      </right>
      <top style="thin">
        <color rgb="FF4B514E"/>
      </top>
      <bottom style="thin">
        <color rgb="FF4B514E"/>
      </bottom>
      <diagonal/>
    </border>
    <border>
      <left style="thin">
        <color indexed="64"/>
      </left>
      <right style="medium">
        <color indexed="64"/>
      </right>
      <top/>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diagonal/>
    </border>
    <border>
      <left style="thin">
        <color rgb="FF4B514E"/>
      </left>
      <right style="thin">
        <color indexed="64"/>
      </right>
      <top/>
      <bottom/>
      <diagonal/>
    </border>
    <border>
      <left style="thin">
        <color theme="1" tint="0.499984740745262"/>
      </left>
      <right/>
      <top/>
      <bottom/>
      <diagonal/>
    </border>
    <border>
      <left style="thin">
        <color theme="1" tint="0.499984740745262"/>
      </left>
      <right style="thin">
        <color theme="1" tint="0.499984740745262"/>
      </right>
      <top/>
      <bottom/>
      <diagonal/>
    </border>
    <border>
      <left style="thin">
        <color rgb="FF4B514E"/>
      </left>
      <right style="thin">
        <color rgb="FF000000"/>
      </right>
      <top style="thin">
        <color rgb="FF4B514E"/>
      </top>
      <bottom style="thin">
        <color rgb="FF4B514E"/>
      </bottom>
      <diagonal/>
    </border>
    <border>
      <left style="thin">
        <color rgb="FF4B514E"/>
      </left>
      <right style="thin">
        <color rgb="FF000000"/>
      </right>
      <top/>
      <bottom/>
      <diagonal/>
    </border>
    <border>
      <left style="thin">
        <color theme="1" tint="0.499984740745262"/>
      </left>
      <right style="thin">
        <color indexed="64"/>
      </right>
      <top style="thin">
        <color rgb="FF4B514E"/>
      </top>
      <bottom style="thin">
        <color rgb="FF4B514E"/>
      </bottom>
      <diagonal/>
    </border>
    <border>
      <left style="thin">
        <color theme="1" tint="0.499984740745262"/>
      </left>
      <right style="thin">
        <color indexed="64"/>
      </right>
      <top/>
      <bottom/>
      <diagonal/>
    </border>
    <border>
      <left style="thin">
        <color rgb="FF4B514E"/>
      </left>
      <right style="thin">
        <color theme="1" tint="0.499984740745262"/>
      </right>
      <top style="thin">
        <color theme="1" tint="0.499984740745262"/>
      </top>
      <bottom style="thin">
        <color theme="1" tint="0.499984740745262"/>
      </bottom>
      <diagonal/>
    </border>
    <border>
      <left style="thin">
        <color rgb="FF4B514E"/>
      </left>
      <right style="thin">
        <color theme="1" tint="0.499984740745262"/>
      </right>
      <top/>
      <bottom/>
      <diagonal/>
    </border>
    <border>
      <left style="thin">
        <color theme="1" tint="0.249977111117893"/>
      </left>
      <right style="thin">
        <color theme="1" tint="0.249977111117893"/>
      </right>
      <top style="thin">
        <color theme="1" tint="0.249977111117893"/>
      </top>
      <bottom style="thin">
        <color rgb="FF4B514E"/>
      </bottom>
      <diagonal/>
    </border>
    <border>
      <left/>
      <right/>
      <top style="thin">
        <color theme="1" tint="0.249977111117893"/>
      </top>
      <bottom/>
      <diagonal/>
    </border>
    <border>
      <left/>
      <right style="thin">
        <color theme="1" tint="0.249977111117893"/>
      </right>
      <top style="thin">
        <color theme="1" tint="0.249977111117893"/>
      </top>
      <bottom/>
      <diagonal/>
    </border>
    <border>
      <left style="thin">
        <color indexed="64"/>
      </left>
      <right style="thin">
        <color rgb="FF4B514E"/>
      </right>
      <top style="thin">
        <color theme="1" tint="0.249977111117893"/>
      </top>
      <bottom style="thin">
        <color rgb="FF4B514E"/>
      </bottom>
      <diagonal/>
    </border>
    <border>
      <left style="thin">
        <color indexed="64"/>
      </left>
      <right style="thin">
        <color rgb="FF4B514E"/>
      </right>
      <top/>
      <bottom style="thin">
        <color rgb="FF4B514E"/>
      </bottom>
      <diagonal/>
    </border>
    <border>
      <left style="thin">
        <color rgb="FF4B514E"/>
      </left>
      <right style="thin">
        <color rgb="FF4B514E"/>
      </right>
      <top style="thin">
        <color theme="1" tint="0.249977111117893"/>
      </top>
      <bottom style="thin">
        <color rgb="FF4B514E"/>
      </bottom>
      <diagonal/>
    </border>
    <border>
      <left style="thin">
        <color theme="1" tint="0.499984740745262"/>
      </left>
      <right style="thin">
        <color rgb="FF4B514E"/>
      </right>
      <top style="thin">
        <color theme="1" tint="0.499984740745262"/>
      </top>
      <bottom style="thin">
        <color theme="1" tint="0.499984740745262"/>
      </bottom>
      <diagonal/>
    </border>
    <border>
      <left style="thin">
        <color theme="1" tint="0.499984740745262"/>
      </left>
      <right style="thin">
        <color rgb="FF4B514E"/>
      </right>
      <top/>
      <bottom/>
      <diagonal/>
    </border>
    <border>
      <left style="thin">
        <color rgb="FF4B514E"/>
      </left>
      <right style="thin">
        <color theme="1" tint="0.249977111117893"/>
      </right>
      <top style="thin">
        <color rgb="FF4B514E"/>
      </top>
      <bottom style="thin">
        <color rgb="FF4B514E"/>
      </bottom>
      <diagonal/>
    </border>
    <border>
      <left/>
      <right style="thin">
        <color theme="1" tint="0.249977111117893"/>
      </right>
      <top style="thin">
        <color rgb="FF4B514E"/>
      </top>
      <bottom/>
      <diagonal/>
    </border>
  </borders>
  <cellStyleXfs count="4">
    <xf numFmtId="0" fontId="33" fillId="0" borderId="0"/>
    <xf numFmtId="0" fontId="38" fillId="0" borderId="0"/>
    <xf numFmtId="9" fontId="33" fillId="0" borderId="0"/>
    <xf numFmtId="0" fontId="50" fillId="0" borderId="0"/>
  </cellStyleXfs>
  <cellXfs count="965">
    <xf numFmtId="0" fontId="0" fillId="0" borderId="0" pivotButton="0" quotePrefix="0" xfId="0"/>
    <xf numFmtId="0" fontId="0" fillId="0" borderId="0" applyAlignment="1" pivotButton="0" quotePrefix="0" xfId="0">
      <alignment wrapText="1"/>
    </xf>
    <xf numFmtId="0" fontId="6" fillId="4" borderId="0" pivotButton="0" quotePrefix="0" xfId="0"/>
    <xf numFmtId="0" fontId="6" fillId="2" borderId="1" applyAlignment="1" applyProtection="1" pivotButton="0" quotePrefix="0" xfId="0">
      <alignment horizontal="justify" vertical="center" wrapText="1"/>
      <protection locked="0" hidden="0"/>
    </xf>
    <xf numFmtId="0" fontId="6" fillId="2" borderId="1" applyAlignment="1" applyProtection="1" pivotButton="0" quotePrefix="0" xfId="0">
      <alignment horizontal="center" vertical="center" wrapText="1"/>
      <protection locked="0" hidden="0"/>
    </xf>
    <xf numFmtId="0" fontId="10" fillId="5" borderId="1" applyAlignment="1" applyProtection="1" pivotButton="0" quotePrefix="0" xfId="0">
      <alignment horizontal="center" vertical="center" wrapText="1"/>
      <protection locked="1" hidden="1"/>
    </xf>
    <xf numFmtId="0" fontId="10" fillId="3" borderId="1" applyAlignment="1" applyProtection="1" pivotButton="0" quotePrefix="0" xfId="0">
      <alignment horizontal="center" vertical="center" wrapText="1"/>
      <protection locked="1" hidden="1"/>
    </xf>
    <xf numFmtId="0" fontId="11" fillId="3" borderId="1" applyAlignment="1" applyProtection="1" pivotButton="0" quotePrefix="0" xfId="0">
      <alignment horizontal="center" vertical="center" wrapText="1"/>
      <protection locked="1" hidden="1"/>
    </xf>
    <xf numFmtId="0" fontId="6" fillId="5" borderId="1" applyProtection="1" pivotButton="0" quotePrefix="0" xfId="0">
      <protection locked="1" hidden="1"/>
    </xf>
    <xf numFmtId="0" fontId="6" fillId="3" borderId="1" applyProtection="1" pivotButton="0" quotePrefix="0" xfId="0">
      <protection locked="1" hidden="1"/>
    </xf>
    <xf numFmtId="0" fontId="6" fillId="7" borderId="1" applyProtection="1" pivotButton="0" quotePrefix="0" xfId="0">
      <protection locked="1" hidden="1"/>
    </xf>
    <xf numFmtId="0" fontId="6" fillId="6" borderId="1" applyProtection="1" pivotButton="0" quotePrefix="0" xfId="0">
      <protection locked="1" hidden="1"/>
    </xf>
    <xf numFmtId="0" fontId="0" fillId="4" borderId="0" applyProtection="1" pivotButton="0" quotePrefix="0" xfId="0">
      <protection locked="1" hidden="1"/>
    </xf>
    <xf numFmtId="0" fontId="3" fillId="4" borderId="0" applyProtection="1" pivotButton="0" quotePrefix="0" xfId="0">
      <protection locked="1" hidden="1"/>
    </xf>
    <xf numFmtId="0" fontId="5" fillId="4" borderId="0" applyProtection="1" pivotButton="0" quotePrefix="0" xfId="0">
      <protection locked="1" hidden="1"/>
    </xf>
    <xf numFmtId="0" fontId="6" fillId="2" borderId="1" applyAlignment="1" applyProtection="1" pivotButton="0" quotePrefix="0" xfId="0">
      <alignment horizontal="center" vertical="center" wrapText="1"/>
      <protection locked="1" hidden="1"/>
    </xf>
    <xf numFmtId="0" fontId="6" fillId="2" borderId="1" applyAlignment="1" applyProtection="1" pivotButton="0" quotePrefix="0" xfId="0">
      <alignment horizontal="justify" vertical="center" wrapText="1"/>
      <protection locked="1" hidden="1"/>
    </xf>
    <xf numFmtId="0" fontId="0" fillId="2" borderId="1" applyAlignment="1" applyProtection="1" pivotButton="0" quotePrefix="0" xfId="0">
      <alignment horizontal="center" vertical="center" wrapText="1"/>
      <protection locked="1" hidden="1"/>
    </xf>
    <xf numFmtId="0" fontId="15" fillId="6" borderId="1" applyAlignment="1" applyProtection="1" pivotButton="0" quotePrefix="0" xfId="0">
      <alignment horizontal="center" vertical="center" wrapText="1"/>
      <protection locked="1" hidden="1"/>
    </xf>
    <xf numFmtId="0" fontId="0" fillId="4" borderId="0" applyAlignment="1" pivotButton="0" quotePrefix="0" xfId="0">
      <alignment vertical="center"/>
    </xf>
    <xf numFmtId="0" fontId="0" fillId="4" borderId="0" applyAlignment="1" pivotButton="0" quotePrefix="0" xfId="0">
      <alignment horizontal="center" vertical="center"/>
    </xf>
    <xf numFmtId="14" fontId="0" fillId="2" borderId="1" applyAlignment="1" applyProtection="1" pivotButton="0" quotePrefix="0" xfId="0">
      <alignment horizontal="center" vertical="center"/>
      <protection locked="0" hidden="0"/>
    </xf>
    <xf numFmtId="0" fontId="0" fillId="4" borderId="0" applyAlignment="1" pivotButton="0" quotePrefix="0" xfId="0">
      <alignment horizontal="justify" vertical="center" wrapText="1"/>
    </xf>
    <xf numFmtId="0" fontId="0" fillId="2" borderId="1" applyAlignment="1" applyProtection="1" pivotButton="0" quotePrefix="0" xfId="0">
      <alignment horizontal="justify" vertical="center" wrapText="1"/>
      <protection locked="0" hidden="0"/>
    </xf>
    <xf numFmtId="0" fontId="6" fillId="4" borderId="0" applyAlignment="1" pivotButton="0" quotePrefix="0" xfId="0">
      <alignment vertical="center" wrapText="1"/>
    </xf>
    <xf numFmtId="0" fontId="6" fillId="2" borderId="1" applyAlignment="1" pivotButton="0" quotePrefix="0" xfId="0">
      <alignment horizontal="justify" vertical="center" wrapText="1"/>
    </xf>
    <xf numFmtId="0" fontId="6" fillId="0" borderId="1" applyAlignment="1" pivotButton="0" quotePrefix="0" xfId="0">
      <alignment horizontal="left" vertical="center" wrapText="1"/>
    </xf>
    <xf numFmtId="0" fontId="6" fillId="0" borderId="1" applyAlignment="1" pivotButton="0" quotePrefix="0" xfId="0">
      <alignment vertical="center" wrapText="1"/>
    </xf>
    <xf numFmtId="0" fontId="6" fillId="4" borderId="0" applyAlignment="1" pivotButton="0" quotePrefix="0" xfId="0">
      <alignment vertical="center"/>
    </xf>
    <xf numFmtId="0" fontId="24" fillId="4" borderId="0" applyAlignment="1" pivotButton="0" quotePrefix="0" xfId="0">
      <alignment vertical="center"/>
    </xf>
    <xf numFmtId="0" fontId="6" fillId="4" borderId="0" applyAlignment="1" pivotButton="0" quotePrefix="0" xfId="0">
      <alignment horizontal="center" vertical="center" wrapText="1"/>
    </xf>
    <xf numFmtId="0" fontId="6" fillId="4" borderId="0" applyAlignment="1" pivotButton="0" quotePrefix="0" xfId="0">
      <alignment horizontal="justify" vertical="center" wrapText="1"/>
    </xf>
    <xf numFmtId="17" fontId="6" fillId="2" borderId="1" applyAlignment="1" applyProtection="1" pivotButton="0" quotePrefix="0" xfId="0">
      <alignment horizontal="center" vertical="center"/>
      <protection locked="0" hidden="0"/>
    </xf>
    <xf numFmtId="0" fontId="5" fillId="4" borderId="0" applyAlignment="1" pivotButton="0" quotePrefix="0" xfId="0">
      <alignment vertical="center"/>
    </xf>
    <xf numFmtId="0" fontId="23" fillId="4" borderId="0" applyAlignment="1" pivotButton="0" quotePrefix="0" xfId="0">
      <alignment vertical="center"/>
    </xf>
    <xf numFmtId="0" fontId="0" fillId="4" borderId="0" applyAlignment="1" applyProtection="1" pivotButton="0" quotePrefix="0" xfId="0">
      <alignment vertical="center"/>
      <protection locked="0" hidden="0"/>
    </xf>
    <xf numFmtId="0" fontId="6" fillId="2" borderId="1" applyAlignment="1" applyProtection="1" pivotButton="0" quotePrefix="0" xfId="0">
      <alignment vertical="center" wrapText="1"/>
      <protection locked="0" hidden="0"/>
    </xf>
    <xf numFmtId="0" fontId="6" fillId="0" borderId="1" applyAlignment="1" applyProtection="1" pivotButton="0" quotePrefix="0" xfId="0">
      <alignment vertical="center"/>
      <protection locked="0" hidden="0"/>
    </xf>
    <xf numFmtId="0" fontId="0" fillId="4" borderId="0" pivotButton="0" quotePrefix="0" xfId="0"/>
    <xf numFmtId="0" fontId="6" fillId="2" borderId="1" applyAlignment="1" pivotButton="0" quotePrefix="0" xfId="0">
      <alignment horizontal="center" vertical="center" wrapText="1"/>
    </xf>
    <xf numFmtId="0" fontId="7" fillId="4" borderId="0" applyAlignment="1" pivotButton="0" quotePrefix="0" xfId="0">
      <alignment horizontal="justify" vertical="center"/>
    </xf>
    <xf numFmtId="0" fontId="25" fillId="8" borderId="0" applyAlignment="1" pivotButton="0" quotePrefix="0" xfId="0">
      <alignment horizontal="center" vertical="center"/>
    </xf>
    <xf numFmtId="0" fontId="6" fillId="2" borderId="0" pivotButton="0" quotePrefix="0" xfId="0"/>
    <xf numFmtId="0" fontId="29" fillId="2" borderId="8" applyAlignment="1" pivotButton="0" quotePrefix="0" xfId="0">
      <alignment horizontal="center" vertical="center" wrapText="1"/>
    </xf>
    <xf numFmtId="0" fontId="6" fillId="2" borderId="8" applyAlignment="1" pivotButton="0" quotePrefix="0" xfId="0">
      <alignment horizontal="justify" vertical="center" wrapText="1"/>
    </xf>
    <xf numFmtId="0" fontId="6" fillId="2" borderId="0" applyAlignment="1" pivotButton="0" quotePrefix="0" xfId="0">
      <alignment vertical="center"/>
    </xf>
    <xf numFmtId="0" fontId="29" fillId="9" borderId="8" applyAlignment="1" pivotButton="0" quotePrefix="0" xfId="0">
      <alignment horizontal="center" vertical="center" wrapText="1"/>
    </xf>
    <xf numFmtId="0" fontId="6" fillId="9" borderId="8" applyAlignment="1" pivotButton="0" quotePrefix="0" xfId="0">
      <alignment horizontal="justify" vertical="center" wrapText="1"/>
    </xf>
    <xf numFmtId="0" fontId="26" fillId="9" borderId="8" applyAlignment="1" pivotButton="0" quotePrefix="0" xfId="0">
      <alignment horizontal="justify" vertical="center" wrapText="1"/>
    </xf>
    <xf numFmtId="0" fontId="26" fillId="0" borderId="8" applyAlignment="1" pivotButton="0" quotePrefix="0" xfId="0">
      <alignment horizontal="justify" vertical="center"/>
    </xf>
    <xf numFmtId="0" fontId="29" fillId="2" borderId="0" applyAlignment="1" pivotButton="0" quotePrefix="0" xfId="0">
      <alignment horizontal="center" vertical="center" wrapText="1"/>
    </xf>
    <xf numFmtId="0" fontId="26" fillId="2" borderId="0" applyAlignment="1" pivotButton="0" quotePrefix="0" xfId="0">
      <alignment horizontal="justify" vertical="center"/>
    </xf>
    <xf numFmtId="0" fontId="29" fillId="2" borderId="8" applyAlignment="1" pivotButton="0" quotePrefix="0" xfId="0">
      <alignment horizontal="center" vertical="center"/>
    </xf>
    <xf numFmtId="0" fontId="6" fillId="9" borderId="8" applyAlignment="1" pivotButton="0" quotePrefix="0" xfId="0">
      <alignment horizontal="center" vertical="center" wrapText="1"/>
    </xf>
    <xf numFmtId="0" fontId="6" fillId="9" borderId="8" applyAlignment="1" pivotButton="0" quotePrefix="0" xfId="0">
      <alignment horizontal="center" vertical="center"/>
    </xf>
    <xf numFmtId="0" fontId="6" fillId="2" borderId="8" applyAlignment="1" pivotButton="0" quotePrefix="0" xfId="0">
      <alignment horizontal="center" vertical="center" wrapText="1"/>
    </xf>
    <xf numFmtId="0" fontId="6" fillId="2" borderId="8" applyAlignment="1" pivotButton="0" quotePrefix="0" xfId="0">
      <alignment horizontal="center" vertical="center"/>
    </xf>
    <xf numFmtId="0" fontId="26" fillId="2" borderId="8" applyAlignment="1" pivotButton="0" quotePrefix="0" xfId="0">
      <alignment horizontal="justify" vertical="center" wrapText="1"/>
    </xf>
    <xf numFmtId="0" fontId="6" fillId="2" borderId="0" applyAlignment="1" pivotButton="0" quotePrefix="0" xfId="0">
      <alignment horizontal="center" wrapText="1"/>
    </xf>
    <xf numFmtId="0" fontId="6" fillId="2" borderId="0" applyAlignment="1" pivotButton="0" quotePrefix="0" xfId="0">
      <alignment vertical="center" wrapText="1"/>
    </xf>
    <xf numFmtId="0" fontId="29" fillId="2" borderId="0" pivotButton="0" quotePrefix="0" xfId="0"/>
    <xf numFmtId="0" fontId="6" fillId="2" borderId="0" applyAlignment="1" pivotButton="0" quotePrefix="0" xfId="0">
      <alignment horizontal="center" vertical="center"/>
    </xf>
    <xf numFmtId="0" fontId="6" fillId="9" borderId="8" applyAlignment="1" pivotButton="0" quotePrefix="0" xfId="0">
      <alignment vertical="center" wrapText="1"/>
    </xf>
    <xf numFmtId="0" fontId="6" fillId="9" borderId="8" applyAlignment="1" pivotButton="0" quotePrefix="0" xfId="0">
      <alignment horizontal="left" wrapText="1"/>
    </xf>
    <xf numFmtId="0" fontId="26" fillId="2" borderId="8" applyAlignment="1" pivotButton="0" quotePrefix="0" xfId="0">
      <alignment vertical="center" wrapText="1"/>
    </xf>
    <xf numFmtId="0" fontId="26" fillId="9" borderId="8" applyAlignment="1" pivotButton="0" quotePrefix="0" xfId="0">
      <alignment vertical="center" wrapText="1"/>
    </xf>
    <xf numFmtId="0" fontId="30" fillId="2" borderId="0" applyAlignment="1" pivotButton="0" quotePrefix="0" xfId="0">
      <alignment vertical="center"/>
    </xf>
    <xf numFmtId="0" fontId="29" fillId="2" borderId="8" applyAlignment="1" pivotButton="0" quotePrefix="0" xfId="0">
      <alignment horizontal="center" wrapText="1"/>
    </xf>
    <xf numFmtId="0" fontId="6" fillId="0" borderId="8" applyAlignment="1" pivotButton="0" quotePrefix="0" xfId="0">
      <alignment horizontal="justify" vertical="center" wrapText="1"/>
    </xf>
    <xf numFmtId="0" fontId="26" fillId="0" borderId="8" applyAlignment="1" pivotButton="0" quotePrefix="0" xfId="0">
      <alignment vertical="center" wrapText="1"/>
    </xf>
    <xf numFmtId="0" fontId="6" fillId="0" borderId="8" applyAlignment="1" pivotButton="0" quotePrefix="0" xfId="0">
      <alignment horizontal="center" vertical="center"/>
    </xf>
    <xf numFmtId="0" fontId="0" fillId="2" borderId="0" applyAlignment="1" pivotButton="0" quotePrefix="0" xfId="0">
      <alignment vertical="center" wrapText="1"/>
    </xf>
    <xf numFmtId="0" fontId="0" fillId="0" borderId="0" applyAlignment="1" pivotButton="0" quotePrefix="0" xfId="0">
      <alignment vertical="center" wrapText="1"/>
    </xf>
    <xf numFmtId="0" fontId="29" fillId="2" borderId="0" applyAlignment="1" pivotButton="0" quotePrefix="0" xfId="0">
      <alignment horizontal="center" vertical="center"/>
    </xf>
    <xf numFmtId="0" fontId="6" fillId="9" borderId="8" applyAlignment="1" pivotButton="0" quotePrefix="0" xfId="0">
      <alignment horizontal="center" wrapText="1"/>
    </xf>
    <xf numFmtId="0" fontId="26" fillId="9" borderId="8" applyAlignment="1" pivotButton="0" quotePrefix="0" xfId="0">
      <alignment horizontal="center" vertical="center"/>
    </xf>
    <xf numFmtId="0" fontId="6" fillId="2" borderId="8" applyAlignment="1" pivotButton="0" quotePrefix="0" xfId="0">
      <alignment horizontal="center" wrapText="1"/>
    </xf>
    <xf numFmtId="0" fontId="6" fillId="9" borderId="8" applyAlignment="1" pivotButton="0" quotePrefix="0" xfId="0">
      <alignment horizontal="center"/>
    </xf>
    <xf numFmtId="0" fontId="26" fillId="0" borderId="8" applyAlignment="1" pivotButton="0" quotePrefix="0" xfId="0">
      <alignment horizontal="center" vertical="center"/>
    </xf>
    <xf numFmtId="0" fontId="6" fillId="9" borderId="8" pivotButton="0" quotePrefix="0" xfId="0"/>
    <xf numFmtId="0" fontId="6" fillId="2" borderId="8" pivotButton="0" quotePrefix="0" xfId="0"/>
    <xf numFmtId="0" fontId="6" fillId="2" borderId="0" applyAlignment="1" pivotButton="0" quotePrefix="0" xfId="0">
      <alignment wrapText="1"/>
    </xf>
    <xf numFmtId="0" fontId="35" fillId="2" borderId="8" applyAlignment="1" pivotButton="0" quotePrefix="0" xfId="0">
      <alignment horizontal="center" vertical="center"/>
    </xf>
    <xf numFmtId="0" fontId="35" fillId="2" borderId="7" applyAlignment="1" pivotButton="0" quotePrefix="0" xfId="0">
      <alignment horizontal="center" vertical="center" wrapText="1"/>
    </xf>
    <xf numFmtId="0" fontId="36" fillId="9" borderId="8" applyAlignment="1" pivotButton="0" quotePrefix="0" xfId="0">
      <alignment horizontal="center" vertical="center" wrapText="1"/>
    </xf>
    <xf numFmtId="0" fontId="36" fillId="9" borderId="7" applyAlignment="1" pivotButton="0" quotePrefix="0" xfId="0">
      <alignment horizontal="center" vertical="center" wrapText="1"/>
    </xf>
    <xf numFmtId="0" fontId="36" fillId="2" borderId="8" applyAlignment="1" pivotButton="0" quotePrefix="0" xfId="0">
      <alignment horizontal="center" vertical="center"/>
    </xf>
    <xf numFmtId="0" fontId="36" fillId="2" borderId="7" applyAlignment="1" pivotButton="0" quotePrefix="0" xfId="0">
      <alignment horizontal="center" vertical="center" wrapText="1"/>
    </xf>
    <xf numFmtId="0" fontId="35" fillId="2" borderId="8" applyAlignment="1" pivotButton="0" quotePrefix="0" xfId="0">
      <alignment horizontal="center" vertical="center" wrapText="1"/>
    </xf>
    <xf numFmtId="0" fontId="6" fillId="0" borderId="1" applyAlignment="1" applyProtection="1" pivotButton="0" quotePrefix="0" xfId="0">
      <alignment horizontal="justify" vertical="center" wrapText="1"/>
      <protection locked="0" hidden="0"/>
    </xf>
    <xf numFmtId="0" fontId="28" fillId="2" borderId="1" applyAlignment="1" applyProtection="1" pivotButton="0" quotePrefix="0" xfId="0">
      <alignment horizontal="justify" vertical="center" wrapText="1"/>
      <protection locked="0" hidden="0"/>
    </xf>
    <xf numFmtId="0" fontId="29" fillId="4" borderId="0" applyAlignment="1" pivotButton="0" quotePrefix="0" xfId="0">
      <alignment horizontal="center" vertical="center"/>
    </xf>
    <xf numFmtId="0" fontId="17" fillId="0" borderId="1" applyAlignment="1" applyProtection="1" pivotButton="0" quotePrefix="0" xfId="0">
      <alignment vertical="center" wrapText="1"/>
      <protection locked="0" hidden="0"/>
    </xf>
    <xf numFmtId="0" fontId="6" fillId="4" borderId="0" applyAlignment="1" pivotButton="0" quotePrefix="0" xfId="0">
      <alignment horizontal="center" vertical="center"/>
    </xf>
    <xf numFmtId="0" fontId="10" fillId="0" borderId="1" applyAlignment="1" applyProtection="1" pivotButton="0" quotePrefix="0" xfId="0">
      <alignment horizontal="center" vertical="center" wrapText="1"/>
      <protection locked="1" hidden="1"/>
    </xf>
    <xf numFmtId="0" fontId="0" fillId="0" borderId="0" applyAlignment="1" applyProtection="1" pivotButton="0" quotePrefix="0" xfId="0">
      <alignment horizontal="center" vertical="center" wrapText="1"/>
      <protection locked="0" hidden="0"/>
    </xf>
    <xf numFmtId="0" fontId="3" fillId="0" borderId="0" applyAlignment="1" applyProtection="1" pivotButton="0" quotePrefix="0" xfId="0">
      <alignment horizontal="center" vertical="center" wrapText="1"/>
      <protection locked="0" hidden="0"/>
    </xf>
    <xf numFmtId="0" fontId="0" fillId="0" borderId="1" applyAlignment="1" applyProtection="1" pivotButton="0" quotePrefix="0" xfId="0">
      <alignment horizontal="center" vertical="center" wrapText="1"/>
      <protection locked="0" hidden="0"/>
    </xf>
    <xf numFmtId="0" fontId="42" fillId="0" borderId="1" applyAlignment="1" pivotButton="0" quotePrefix="0" xfId="0">
      <alignment horizontal="center" vertical="center" wrapText="1"/>
    </xf>
    <xf numFmtId="0" fontId="0" fillId="0" borderId="1" applyAlignment="1" applyProtection="1" pivotButton="0" quotePrefix="0" xfId="0">
      <alignment horizontal="center" vertical="center" textRotation="90" wrapText="1"/>
      <protection locked="0" hidden="0"/>
    </xf>
    <xf numFmtId="49" fontId="0" fillId="0" borderId="1" applyAlignment="1" applyProtection="1" pivotButton="0" quotePrefix="0" xfId="0">
      <alignment horizontal="center" vertical="center" wrapText="1"/>
      <protection locked="0" hidden="0"/>
    </xf>
    <xf numFmtId="49" fontId="42" fillId="0" borderId="1" applyAlignment="1" pivotButton="0" quotePrefix="0" xfId="0">
      <alignment horizontal="center" vertical="center" wrapText="1"/>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horizontal="center" vertical="top" wrapText="1"/>
      <protection locked="0" hidden="0"/>
    </xf>
    <xf numFmtId="0" fontId="0"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wrapText="1"/>
      <protection locked="0" hidden="0"/>
    </xf>
    <xf numFmtId="0" fontId="0" fillId="0" borderId="1" applyAlignment="1" pivotButton="0" quotePrefix="0" xfId="0">
      <alignment horizontal="center" vertical="center" wrapText="1"/>
    </xf>
    <xf numFmtId="0" fontId="40" fillId="0" borderId="0" applyAlignment="1" applyProtection="1" pivotButton="0" quotePrefix="0" xfId="0">
      <alignment vertical="center" wrapText="1"/>
      <protection locked="0" hidden="0"/>
    </xf>
    <xf numFmtId="0" fontId="39" fillId="0" borderId="0" applyAlignment="1" applyProtection="1" pivotButton="0" quotePrefix="0" xfId="1">
      <alignment horizontal="center" wrapText="1"/>
      <protection locked="0" hidden="0"/>
    </xf>
    <xf numFmtId="0" fontId="0" fillId="0" borderId="0" applyAlignment="1" pivotButton="0" quotePrefix="0" xfId="0">
      <alignment horizontal="center" vertical="center" wrapText="1"/>
    </xf>
    <xf numFmtId="0" fontId="0" fillId="0" borderId="6" applyAlignment="1" pivotButton="0" quotePrefix="0" xfId="0">
      <alignment horizontal="center" vertical="center" wrapText="1"/>
    </xf>
    <xf numFmtId="0" fontId="47" fillId="11" borderId="8" applyAlignment="1" pivotButton="0" quotePrefix="0" xfId="0">
      <alignment horizontal="center" vertical="center" wrapText="1"/>
    </xf>
    <xf numFmtId="0" fontId="47" fillId="13" borderId="8" applyAlignment="1" pivotButton="0" quotePrefix="0" xfId="0">
      <alignment horizontal="center" vertical="center" wrapText="1"/>
    </xf>
    <xf numFmtId="0" fontId="22" fillId="11" borderId="1" applyAlignment="1" applyProtection="1" pivotButton="0" quotePrefix="0" xfId="0">
      <alignment horizontal="center" vertical="center" wrapText="1"/>
      <protection locked="0" hidden="0"/>
    </xf>
    <xf numFmtId="0" fontId="4" fillId="11" borderId="1" applyAlignment="1" applyProtection="1" pivotButton="0" quotePrefix="0" xfId="0">
      <alignment horizontal="center" vertical="center" textRotation="90" wrapText="1"/>
      <protection locked="0" hidden="0"/>
    </xf>
    <xf numFmtId="0" fontId="22" fillId="11" borderId="1" applyAlignment="1" pivotButton="0" quotePrefix="0" xfId="0">
      <alignment horizontal="center" vertical="center" wrapText="1"/>
    </xf>
    <xf numFmtId="0" fontId="22" fillId="11" borderId="1" applyAlignment="1" pivotButton="0" quotePrefix="0" xfId="0">
      <alignment horizontal="center" vertical="top" wrapText="1"/>
    </xf>
    <xf numFmtId="14" fontId="35" fillId="10" borderId="1" applyAlignment="1" pivotButton="0" quotePrefix="0" xfId="0">
      <alignment horizontal="center" vertical="center" wrapText="1"/>
    </xf>
    <xf numFmtId="0" fontId="35" fillId="10" borderId="1" applyAlignment="1" pivotButton="0" quotePrefix="0" xfId="0">
      <alignment horizontal="center" vertical="center" wrapText="1"/>
    </xf>
    <xf numFmtId="0" fontId="12" fillId="11" borderId="1" applyAlignment="1" applyProtection="1" pivotButton="0" quotePrefix="0" xfId="0">
      <alignment vertical="center" wrapText="1"/>
      <protection locked="1" hidden="1"/>
    </xf>
    <xf numFmtId="0" fontId="14" fillId="11" borderId="1" applyAlignment="1" applyProtection="1" pivotButton="0" quotePrefix="0" xfId="0">
      <alignment horizontal="center" vertical="center" wrapText="1"/>
      <protection locked="1" hidden="1"/>
    </xf>
    <xf numFmtId="0" fontId="13" fillId="11" borderId="1" applyAlignment="1" applyProtection="1" pivotButton="0" quotePrefix="0" xfId="0">
      <alignment horizontal="center" vertical="center" wrapText="1"/>
      <protection locked="1" hidden="1"/>
    </xf>
    <xf numFmtId="0" fontId="12" fillId="11" borderId="1" applyAlignment="1" applyProtection="1" pivotButton="0" quotePrefix="0" xfId="0">
      <alignment horizontal="center" vertical="center" wrapText="1"/>
      <protection locked="1" hidden="1"/>
    </xf>
    <xf numFmtId="14" fontId="27" fillId="11" borderId="1" applyAlignment="1" pivotButton="0" quotePrefix="0" xfId="0">
      <alignment horizontal="center" vertical="center" wrapText="1"/>
    </xf>
    <xf numFmtId="0" fontId="27" fillId="11" borderId="1" applyAlignment="1" pivotButton="0" quotePrefix="0" xfId="0">
      <alignment horizontal="center" vertical="center" wrapText="1"/>
    </xf>
    <xf numFmtId="0" fontId="4" fillId="11" borderId="8" applyAlignment="1" pivotButton="0" quotePrefix="0" xfId="0">
      <alignment horizontal="center" vertical="center" wrapText="1"/>
    </xf>
    <xf numFmtId="0" fontId="50" fillId="0" borderId="23" applyAlignment="1" pivotButton="0" quotePrefix="0" xfId="0">
      <alignment horizontal="justify" vertical="center" wrapText="1"/>
    </xf>
    <xf numFmtId="0" fontId="51" fillId="0" borderId="8" applyAlignment="1" pivotButton="0" quotePrefix="0" xfId="0">
      <alignment horizontal="center" vertical="center" wrapText="1"/>
    </xf>
    <xf numFmtId="0" fontId="51" fillId="2" borderId="8" applyAlignment="1" pivotButton="0" quotePrefix="0" xfId="0">
      <alignment horizontal="center" vertical="center"/>
    </xf>
    <xf numFmtId="0" fontId="49" fillId="2" borderId="8" applyAlignment="1" pivotButton="0" quotePrefix="0" xfId="0">
      <alignment horizontal="center" vertical="center"/>
    </xf>
    <xf numFmtId="9" fontId="49" fillId="2" borderId="8" applyAlignment="1" pivotButton="0" quotePrefix="0" xfId="2">
      <alignment horizontal="center" vertical="center"/>
    </xf>
    <xf numFmtId="0" fontId="52" fillId="10" borderId="24" applyAlignment="1" pivotButton="0" quotePrefix="0" xfId="3">
      <alignment horizontal="center" vertical="center" wrapText="1"/>
    </xf>
    <xf numFmtId="0" fontId="50" fillId="0" borderId="25" applyAlignment="1" pivotButton="0" quotePrefix="0" xfId="0">
      <alignment horizontal="justify" vertical="center" wrapText="1"/>
    </xf>
    <xf numFmtId="0" fontId="51" fillId="0" borderId="26" applyAlignment="1" pivotButton="0" quotePrefix="0" xfId="0">
      <alignment horizontal="center" vertical="center" wrapText="1"/>
    </xf>
    <xf numFmtId="0" fontId="51" fillId="2" borderId="26" applyAlignment="1" pivotButton="0" quotePrefix="0" xfId="0">
      <alignment horizontal="center" vertical="center"/>
    </xf>
    <xf numFmtId="0" fontId="49" fillId="2" borderId="26" applyAlignment="1" pivotButton="0" quotePrefix="0" xfId="0">
      <alignment horizontal="center" vertical="center"/>
    </xf>
    <xf numFmtId="9" fontId="49" fillId="2" borderId="26" applyAlignment="1" pivotButton="0" quotePrefix="0" xfId="2">
      <alignment horizontal="center" vertical="center"/>
    </xf>
    <xf numFmtId="0" fontId="53" fillId="2" borderId="0" pivotButton="0" quotePrefix="0" xfId="0"/>
    <xf numFmtId="0" fontId="54" fillId="10" borderId="8" applyAlignment="1" pivotButton="0" quotePrefix="0" xfId="0">
      <alignment horizontal="center" vertical="center" wrapText="1"/>
    </xf>
    <xf numFmtId="0" fontId="54" fillId="10" borderId="8" applyAlignment="1" pivotButton="0" quotePrefix="0" xfId="0">
      <alignment horizontal="center" vertical="center"/>
    </xf>
    <xf numFmtId="0" fontId="51" fillId="13" borderId="8" applyAlignment="1" pivotButton="0" quotePrefix="0" xfId="0">
      <alignment horizontal="center" vertical="center"/>
    </xf>
    <xf numFmtId="0" fontId="51" fillId="13" borderId="8" pivotButton="0" quotePrefix="0" xfId="0"/>
    <xf numFmtId="0" fontId="51" fillId="13" borderId="24" applyAlignment="1" pivotButton="0" quotePrefix="0" xfId="0">
      <alignment wrapText="1"/>
    </xf>
    <xf numFmtId="0" fontId="47" fillId="13" borderId="23" applyAlignment="1" pivotButton="0" quotePrefix="0" xfId="0">
      <alignment horizontal="center" vertical="center" wrapText="1"/>
    </xf>
    <xf numFmtId="0" fontId="12" fillId="13" borderId="8" applyAlignment="1" pivotButton="0" quotePrefix="0" xfId="0">
      <alignment horizontal="center" vertical="center"/>
    </xf>
    <xf numFmtId="0" fontId="12" fillId="13" borderId="8" pivotButton="0" quotePrefix="0" xfId="0"/>
    <xf numFmtId="0" fontId="12" fillId="13" borderId="24" applyAlignment="1" pivotButton="0" quotePrefix="0" xfId="0">
      <alignment wrapText="1"/>
    </xf>
    <xf numFmtId="0" fontId="51" fillId="0" borderId="33" applyAlignment="1" pivotButton="0" quotePrefix="0" xfId="0">
      <alignment horizontal="center" vertical="center" wrapText="1"/>
    </xf>
    <xf numFmtId="0" fontId="51" fillId="2" borderId="33" applyAlignment="1" pivotButton="0" quotePrefix="0" xfId="0">
      <alignment horizontal="center" vertical="center"/>
    </xf>
    <xf numFmtId="0" fontId="49" fillId="2" borderId="33" applyAlignment="1" pivotButton="0" quotePrefix="0" xfId="0">
      <alignment horizontal="center" vertical="center"/>
    </xf>
    <xf numFmtId="0" fontId="52" fillId="10" borderId="34" applyAlignment="1" pivotButton="0" quotePrefix="0" xfId="3">
      <alignment horizontal="center" vertical="center" wrapText="1"/>
    </xf>
    <xf numFmtId="0" fontId="47" fillId="13" borderId="25" applyAlignment="1" pivotButton="0" quotePrefix="0" xfId="0">
      <alignment horizontal="center" vertical="center" wrapText="1"/>
    </xf>
    <xf numFmtId="0" fontId="47" fillId="13" borderId="26" applyAlignment="1" pivotButton="0" quotePrefix="0" xfId="0">
      <alignment horizontal="center" vertical="center" wrapText="1"/>
    </xf>
    <xf numFmtId="9" fontId="50" fillId="14" borderId="26" applyAlignment="1" pivotButton="0" quotePrefix="0" xfId="2">
      <alignment horizontal="center" vertical="center"/>
    </xf>
    <xf numFmtId="9" fontId="52" fillId="14" borderId="26" applyAlignment="1" pivotButton="0" quotePrefix="0" xfId="0">
      <alignment horizontal="center" vertical="center"/>
    </xf>
    <xf numFmtId="9" fontId="52" fillId="14" borderId="26" applyAlignment="1" pivotButton="0" quotePrefix="0" xfId="2">
      <alignment horizontal="center" vertical="center"/>
    </xf>
    <xf numFmtId="0" fontId="4" fillId="11" borderId="8" applyAlignment="1" pivotButton="0" quotePrefix="0" xfId="0">
      <alignment horizontal="center" vertical="center"/>
    </xf>
    <xf numFmtId="0" fontId="6" fillId="2" borderId="35" applyAlignment="1" pivotButton="0" quotePrefix="0" xfId="0">
      <alignment horizontal="center" vertical="center"/>
    </xf>
    <xf numFmtId="0" fontId="6" fillId="2" borderId="35" applyAlignment="1" pivotButton="0" quotePrefix="0" xfId="0">
      <alignment horizontal="center" wrapText="1"/>
    </xf>
    <xf numFmtId="0" fontId="6" fillId="2" borderId="35" pivotButton="0" quotePrefix="0" xfId="0"/>
    <xf numFmtId="0" fontId="55" fillId="2" borderId="0" applyAlignment="1" pivotButton="0" quotePrefix="0" xfId="0">
      <alignment horizontal="center" vertical="center" wrapText="1"/>
    </xf>
    <xf numFmtId="0" fontId="6" fillId="2" borderId="8" applyAlignment="1" pivotButton="0" quotePrefix="0" xfId="0">
      <alignment vertical="center" wrapText="1"/>
    </xf>
    <xf numFmtId="0" fontId="6" fillId="2" borderId="8" applyAlignment="1" pivotButton="0" quotePrefix="0" xfId="0">
      <alignment horizontal="left" vertical="center" wrapText="1"/>
    </xf>
    <xf numFmtId="9" fontId="6" fillId="2" borderId="8" applyAlignment="1" pivotButton="0" quotePrefix="0" xfId="0">
      <alignment horizontal="center"/>
    </xf>
    <xf numFmtId="9" fontId="6" fillId="2" borderId="8" applyAlignment="1" pivotButton="0" quotePrefix="0" xfId="0">
      <alignment horizontal="center" vertical="center"/>
    </xf>
    <xf numFmtId="0" fontId="29" fillId="5" borderId="8" applyAlignment="1" pivotButton="0" quotePrefix="0" xfId="0">
      <alignment horizontal="center" vertical="center" wrapText="1"/>
    </xf>
    <xf numFmtId="0" fontId="29" fillId="6" borderId="8" applyAlignment="1" pivotButton="0" quotePrefix="0" xfId="0">
      <alignment horizontal="center" vertical="center" wrapText="1"/>
    </xf>
    <xf numFmtId="0" fontId="29" fillId="16" borderId="8" applyAlignment="1" pivotButton="0" quotePrefix="0" xfId="0">
      <alignment horizontal="center" vertical="center" wrapText="1"/>
    </xf>
    <xf numFmtId="0" fontId="6" fillId="17" borderId="8" pivotButton="0" quotePrefix="0" xfId="0"/>
    <xf numFmtId="0" fontId="6" fillId="18" borderId="8" pivotButton="0" quotePrefix="0" xfId="0"/>
    <xf numFmtId="0" fontId="6" fillId="3" borderId="8" pivotButton="0" quotePrefix="0" xfId="0"/>
    <xf numFmtId="0" fontId="2" fillId="15" borderId="8" pivotButton="0" quotePrefix="0" xfId="0"/>
    <xf numFmtId="0" fontId="6" fillId="15" borderId="8" pivotButton="0" quotePrefix="0" xfId="0"/>
    <xf numFmtId="0" fontId="29" fillId="17" borderId="8" applyAlignment="1" pivotButton="0" quotePrefix="0" xfId="0">
      <alignment horizontal="center" vertical="center"/>
    </xf>
    <xf numFmtId="0" fontId="29" fillId="19" borderId="8" applyAlignment="1" pivotButton="0" quotePrefix="0" xfId="0">
      <alignment horizontal="center" vertical="center"/>
    </xf>
    <xf numFmtId="0" fontId="29" fillId="3" borderId="8" applyAlignment="1" pivotButton="0" quotePrefix="0" xfId="0">
      <alignment horizontal="center" vertical="center"/>
    </xf>
    <xf numFmtId="0" fontId="29" fillId="15" borderId="8" applyAlignment="1" pivotButton="0" quotePrefix="0" xfId="0">
      <alignment horizontal="center" vertical="center"/>
    </xf>
    <xf numFmtId="0" fontId="29" fillId="2" borderId="0" applyAlignment="1" pivotButton="0" quotePrefix="0" xfId="0">
      <alignment wrapText="1"/>
    </xf>
    <xf numFmtId="0" fontId="29" fillId="2" borderId="0" applyAlignment="1" pivotButton="0" quotePrefix="0" xfId="0">
      <alignment horizontal="center" vertical="center" textRotation="90"/>
    </xf>
    <xf numFmtId="0" fontId="29" fillId="3" borderId="8" applyAlignment="1" pivotButton="0" quotePrefix="0" xfId="0">
      <alignment horizontal="center" vertical="center" wrapText="1"/>
    </xf>
    <xf numFmtId="0" fontId="29" fillId="19" borderId="8" applyAlignment="1" pivotButton="0" quotePrefix="0" xfId="0">
      <alignment horizontal="center" vertical="center" wrapText="1"/>
    </xf>
    <xf numFmtId="0" fontId="29" fillId="2" borderId="8" applyAlignment="1" pivotButton="0" quotePrefix="0" xfId="0">
      <alignment horizontal="justify" vertical="center" wrapText="1"/>
    </xf>
    <xf numFmtId="0" fontId="6" fillId="2" borderId="0" applyAlignment="1" pivotButton="0" quotePrefix="0" xfId="0">
      <alignment horizontal="center" vertical="center" wrapText="1"/>
    </xf>
    <xf numFmtId="0" fontId="2" fillId="15" borderId="0" pivotButton="0" quotePrefix="0" xfId="0"/>
    <xf numFmtId="0" fontId="6" fillId="15" borderId="0" pivotButton="0" quotePrefix="0" xfId="0"/>
    <xf numFmtId="0" fontId="6" fillId="3" borderId="0" pivotButton="0" quotePrefix="0" xfId="0"/>
    <xf numFmtId="0" fontId="6" fillId="18" borderId="0" pivotButton="0" quotePrefix="0" xfId="0"/>
    <xf numFmtId="0" fontId="6" fillId="17" borderId="0" pivotButton="0" quotePrefix="0" xfId="0"/>
    <xf numFmtId="0" fontId="15" fillId="3" borderId="1" applyAlignment="1" applyProtection="1" pivotButton="0" quotePrefix="0" xfId="0">
      <alignment horizontal="center" vertical="center" wrapText="1"/>
      <protection locked="1" hidden="1"/>
    </xf>
    <xf numFmtId="9" fontId="34" fillId="2" borderId="1" applyAlignment="1" pivotButton="0" quotePrefix="0" xfId="2">
      <alignment horizontal="center" vertical="center" wrapText="1"/>
    </xf>
    <xf numFmtId="0" fontId="10" fillId="20" borderId="1" applyAlignment="1" applyProtection="1" pivotButton="0" quotePrefix="0" xfId="0">
      <alignment horizontal="center" vertical="center" wrapText="1"/>
      <protection locked="1" hidden="1"/>
    </xf>
    <xf numFmtId="0" fontId="11" fillId="20" borderId="1" applyAlignment="1" applyProtection="1" pivotButton="0" quotePrefix="0" xfId="0">
      <alignment horizontal="center" vertical="center" wrapText="1"/>
      <protection locked="1" hidden="1"/>
    </xf>
    <xf numFmtId="0" fontId="15" fillId="20" borderId="1" applyAlignment="1" applyProtection="1" pivotButton="0" quotePrefix="0" xfId="0">
      <alignment horizontal="center" vertical="center" wrapText="1"/>
      <protection locked="1" hidden="1"/>
    </xf>
    <xf numFmtId="0" fontId="16" fillId="20" borderId="1" applyAlignment="1" applyProtection="1" pivotButton="0" quotePrefix="0" xfId="0">
      <alignment horizontal="center" vertical="center" wrapText="1"/>
      <protection locked="1" hidden="1"/>
    </xf>
    <xf numFmtId="9" fontId="6" fillId="4" borderId="0" applyAlignment="1" pivotButton="0" quotePrefix="0" xfId="2">
      <alignment horizontal="center" vertical="center" wrapText="1"/>
    </xf>
    <xf numFmtId="9" fontId="6" fillId="2" borderId="1" applyAlignment="1" applyProtection="1" pivotButton="0" quotePrefix="0" xfId="2">
      <alignment horizontal="center" vertical="center" wrapText="1"/>
      <protection locked="0" hidden="0"/>
    </xf>
    <xf numFmtId="0" fontId="58" fillId="4" borderId="0" applyAlignment="1" pivotButton="0" quotePrefix="0" xfId="0">
      <alignment horizontal="justify" vertical="center"/>
    </xf>
    <xf numFmtId="14" fontId="6" fillId="4" borderId="0" applyAlignment="1" pivotButton="0" quotePrefix="0" xfId="0">
      <alignment horizontal="justify" vertical="center"/>
    </xf>
    <xf numFmtId="0" fontId="6" fillId="4" borderId="0" applyAlignment="1" pivotButton="0" quotePrefix="0" xfId="0">
      <alignment horizontal="justify" vertical="center"/>
    </xf>
    <xf numFmtId="0" fontId="48" fillId="4" borderId="0" applyAlignment="1" pivotButton="0" quotePrefix="0" xfId="0">
      <alignment horizontal="center" vertical="center"/>
    </xf>
    <xf numFmtId="14" fontId="6" fillId="2" borderId="1" applyAlignment="1" applyProtection="1" pivotButton="0" quotePrefix="0" xfId="0">
      <alignment horizontal="justify" vertical="center"/>
      <protection locked="0" hidden="0"/>
    </xf>
    <xf numFmtId="0" fontId="28" fillId="4" borderId="0" applyAlignment="1" pivotButton="0" quotePrefix="0" xfId="0">
      <alignment horizontal="justify" vertical="center" wrapText="1"/>
    </xf>
    <xf numFmtId="0" fontId="31" fillId="4" borderId="0" applyAlignment="1" pivotButton="0" quotePrefix="0" xfId="0">
      <alignment horizontal="center" vertical="center" wrapText="1"/>
    </xf>
    <xf numFmtId="0" fontId="22" fillId="21" borderId="1" applyAlignment="1" pivotButton="0" quotePrefix="0" xfId="0">
      <alignment horizontal="center" vertical="top" wrapText="1"/>
    </xf>
    <xf numFmtId="0" fontId="22" fillId="21" borderId="1" applyAlignment="1" pivotButton="0" quotePrefix="0" xfId="0">
      <alignment horizontal="center" vertical="center" wrapText="1"/>
    </xf>
    <xf numFmtId="9" fontId="22" fillId="21" borderId="1" applyAlignment="1" pivotButton="0" quotePrefix="0" xfId="2">
      <alignment horizontal="center" vertical="center" wrapText="1"/>
    </xf>
    <xf numFmtId="0" fontId="31" fillId="4" borderId="0" applyAlignment="1" pivotButton="0" quotePrefix="0" xfId="0">
      <alignment horizontal="justify" vertical="center" wrapText="1"/>
    </xf>
    <xf numFmtId="0" fontId="31" fillId="2" borderId="1" applyAlignment="1" applyProtection="1" pivotButton="0" quotePrefix="0" xfId="0">
      <alignment horizontal="justify" vertical="center" wrapText="1"/>
      <protection locked="1" hidden="1"/>
    </xf>
    <xf numFmtId="0" fontId="0" fillId="13" borderId="0" pivotButton="0" quotePrefix="0" xfId="0"/>
    <xf numFmtId="0" fontId="1" fillId="13" borderId="0" pivotButton="0" quotePrefix="0" xfId="0"/>
    <xf numFmtId="0" fontId="44" fillId="13" borderId="0" pivotButton="0" quotePrefix="0" xfId="0"/>
    <xf numFmtId="0" fontId="22" fillId="21" borderId="2" applyAlignment="1" pivotButton="0" quotePrefix="0" xfId="0">
      <alignment horizontal="center" vertical="center" wrapText="1"/>
    </xf>
    <xf numFmtId="14" fontId="35" fillId="10" borderId="3" applyAlignment="1" pivotButton="0" quotePrefix="0" xfId="0">
      <alignment horizontal="center" vertical="center" wrapText="1"/>
    </xf>
    <xf numFmtId="0" fontId="22" fillId="21" borderId="45" applyAlignment="1" pivotButton="0" quotePrefix="0" xfId="0">
      <alignment horizontal="center" vertical="center" wrapText="1"/>
    </xf>
    <xf numFmtId="0" fontId="22" fillId="21" borderId="46" applyAlignment="1" pivotButton="0" quotePrefix="0" xfId="0">
      <alignment horizontal="center" vertical="center" wrapText="1"/>
    </xf>
    <xf numFmtId="0" fontId="22" fillId="21" borderId="47" applyAlignment="1" pivotButton="0" quotePrefix="0" xfId="0">
      <alignment horizontal="center" vertical="center" wrapText="1"/>
    </xf>
    <xf numFmtId="0" fontId="60" fillId="13" borderId="0" applyAlignment="1" pivotButton="0" quotePrefix="0" xfId="1">
      <alignment horizontal="center" vertical="center"/>
    </xf>
    <xf numFmtId="0" fontId="6" fillId="0" borderId="0" applyAlignment="1" pivotButton="0" quotePrefix="0" xfId="0">
      <alignment horizontal="center" vertical="center"/>
    </xf>
    <xf numFmtId="0" fontId="48" fillId="0" borderId="0" applyAlignment="1" pivotButton="0" quotePrefix="0" xfId="0">
      <alignment vertical="center"/>
    </xf>
    <xf numFmtId="0" fontId="6" fillId="0" borderId="0" applyAlignment="1" pivotButton="0" quotePrefix="0" xfId="0">
      <alignment vertical="center"/>
    </xf>
    <xf numFmtId="0" fontId="48" fillId="0" borderId="0" applyAlignment="1" pivotButton="0" quotePrefix="0" xfId="0">
      <alignment vertical="center" wrapText="1"/>
    </xf>
    <xf numFmtId="0" fontId="6" fillId="0" borderId="0" applyAlignment="1" pivotButton="0" quotePrefix="0" xfId="0">
      <alignment vertical="center" wrapText="1"/>
    </xf>
    <xf numFmtId="0" fontId="22" fillId="11" borderId="22" applyAlignment="1" pivotButton="0" quotePrefix="0" xfId="0">
      <alignment horizontal="center" vertical="center" wrapText="1"/>
    </xf>
    <xf numFmtId="0" fontId="6" fillId="2" borderId="22" applyAlignment="1" pivotButton="0" quotePrefix="0" xfId="0">
      <alignment vertical="center"/>
    </xf>
    <xf numFmtId="14" fontId="6" fillId="0" borderId="1" applyAlignment="1" pivotButton="0" quotePrefix="0" xfId="0">
      <alignment horizontal="center" vertical="center"/>
    </xf>
    <xf numFmtId="0" fontId="6" fillId="0" borderId="1" applyAlignment="1" pivotButton="0" quotePrefix="0" xfId="0">
      <alignment horizontal="justify" vertical="center" wrapText="1"/>
    </xf>
    <xf numFmtId="0" fontId="6" fillId="0" borderId="1" applyAlignment="1" pivotButton="0" quotePrefix="0" xfId="0">
      <alignment horizontal="center" vertical="center" wrapText="1"/>
    </xf>
    <xf numFmtId="14" fontId="26" fillId="0" borderId="1" applyAlignment="1" pivotButton="0" quotePrefix="0" xfId="0">
      <alignment horizontal="center" vertical="center"/>
    </xf>
    <xf numFmtId="0" fontId="26" fillId="0" borderId="1" applyAlignment="1" pivotButton="0" quotePrefix="0" xfId="0">
      <alignment horizontal="justify" vertical="center"/>
    </xf>
    <xf numFmtId="0" fontId="26" fillId="0" borderId="1" applyAlignment="1" pivotButton="0" quotePrefix="0" xfId="0">
      <alignment horizontal="center" vertical="center" wrapText="1"/>
    </xf>
    <xf numFmtId="14" fontId="6" fillId="2" borderId="1" applyAlignment="1" pivotButton="0" quotePrefix="0" xfId="0">
      <alignment horizontal="center" vertical="center"/>
    </xf>
    <xf numFmtId="0" fontId="6" fillId="0" borderId="1" applyAlignment="1" pivotButton="0" quotePrefix="0" xfId="0">
      <alignment horizontal="justify" vertical="center"/>
    </xf>
    <xf numFmtId="0" fontId="6" fillId="0" borderId="36" applyAlignment="1" pivotButton="0" quotePrefix="0" xfId="0">
      <alignment horizontal="justify" wrapText="1"/>
    </xf>
    <xf numFmtId="0" fontId="6" fillId="0" borderId="33" applyAlignment="1" pivotButton="0" quotePrefix="0" xfId="0">
      <alignment horizontal="justify" wrapText="1"/>
    </xf>
    <xf numFmtId="14" fontId="34" fillId="2" borderId="1" applyAlignment="1" pivotButton="0" quotePrefix="0" xfId="0">
      <alignment horizontal="center" vertical="center"/>
    </xf>
    <xf numFmtId="0" fontId="34" fillId="2" borderId="1" applyAlignment="1" pivotButton="0" quotePrefix="0" xfId="0">
      <alignment horizontal="center" vertical="center" wrapText="1"/>
    </xf>
    <xf numFmtId="14" fontId="6" fillId="2" borderId="8" applyAlignment="1" pivotButton="0" quotePrefix="0" xfId="0">
      <alignment horizontal="center" vertical="center"/>
    </xf>
    <xf numFmtId="0" fontId="51" fillId="2" borderId="29" applyAlignment="1" pivotButton="0" quotePrefix="0" xfId="0">
      <alignment horizontal="center" vertical="center"/>
    </xf>
    <xf numFmtId="0" fontId="6" fillId="2" borderId="54" applyAlignment="1" applyProtection="1" pivotButton="0" quotePrefix="0" xfId="0">
      <alignment horizontal="center" vertical="center" wrapText="1"/>
      <protection locked="0" hidden="0"/>
    </xf>
    <xf numFmtId="14" fontId="6" fillId="2" borderId="54" applyAlignment="1" applyProtection="1" pivotButton="0" quotePrefix="0" xfId="0">
      <alignment vertical="center" wrapText="1"/>
      <protection locked="0" hidden="0"/>
    </xf>
    <xf numFmtId="14" fontId="0" fillId="2" borderId="54" applyAlignment="1" applyProtection="1" pivotButton="0" quotePrefix="0" xfId="0">
      <alignment vertical="center" wrapText="1"/>
      <protection locked="0" hidden="0"/>
    </xf>
    <xf numFmtId="14" fontId="65" fillId="2" borderId="54" applyAlignment="1" applyProtection="1" pivotButton="0" quotePrefix="0" xfId="0">
      <alignment vertical="center" wrapText="1"/>
      <protection locked="0" hidden="0"/>
    </xf>
    <xf numFmtId="14" fontId="6" fillId="9" borderId="54" applyAlignment="1" applyProtection="1" pivotButton="0" quotePrefix="0" xfId="0">
      <alignment vertical="center" wrapText="1"/>
      <protection locked="0" hidden="0"/>
    </xf>
    <xf numFmtId="0" fontId="6" fillId="2" borderId="54" applyAlignment="1" applyProtection="1" pivotButton="0" quotePrefix="0" xfId="0">
      <alignment horizontal="justify" vertical="center" wrapText="1"/>
      <protection locked="0" hidden="0"/>
    </xf>
    <xf numFmtId="14" fontId="6" fillId="9" borderId="54" applyAlignment="1" applyProtection="1" pivotButton="0" quotePrefix="0" xfId="0">
      <alignment horizontal="justify" vertical="center" wrapText="1"/>
      <protection locked="0" hidden="0"/>
    </xf>
    <xf numFmtId="14" fontId="6" fillId="2" borderId="1" applyAlignment="1" applyProtection="1" pivotButton="0" quotePrefix="0" xfId="0">
      <alignment horizontal="center" vertical="center" wrapText="1"/>
      <protection locked="1" hidden="1"/>
    </xf>
    <xf numFmtId="0" fontId="6" fillId="2" borderId="4" applyAlignment="1" pivotButton="0" quotePrefix="0" xfId="0">
      <alignment horizontal="justify" vertical="center" wrapText="1"/>
    </xf>
    <xf numFmtId="0" fontId="34" fillId="2" borderId="1" applyAlignment="1" pivotButton="0" quotePrefix="0" xfId="0">
      <alignment horizontal="justify" vertical="center" wrapText="1"/>
    </xf>
    <xf numFmtId="0" fontId="64" fillId="0" borderId="8" applyAlignment="1" pivotButton="0" quotePrefix="0" xfId="0">
      <alignment horizontal="justify" vertical="center"/>
    </xf>
    <xf numFmtId="0" fontId="34" fillId="0" borderId="32" applyAlignment="1" pivotButton="0" quotePrefix="0" xfId="0">
      <alignment horizontal="justify" vertical="center" wrapText="1"/>
    </xf>
    <xf numFmtId="0" fontId="34" fillId="0" borderId="23" applyAlignment="1" pivotButton="0" quotePrefix="0" xfId="0">
      <alignment horizontal="justify" vertical="center" wrapText="1"/>
    </xf>
    <xf numFmtId="0" fontId="34" fillId="0" borderId="28" applyAlignment="1" pivotButton="0" quotePrefix="0" xfId="0">
      <alignment horizontal="justify" vertical="center" wrapText="1"/>
    </xf>
    <xf numFmtId="0" fontId="22" fillId="21" borderId="55" applyAlignment="1" pivotButton="0" quotePrefix="0" xfId="0">
      <alignment horizontal="center" vertical="center"/>
    </xf>
    <xf numFmtId="0" fontId="0" fillId="2" borderId="8" applyAlignment="1" pivotButton="0" quotePrefix="0" xfId="0">
      <alignment wrapText="1"/>
    </xf>
    <xf numFmtId="14" fontId="0" fillId="2" borderId="8" applyAlignment="1" pivotButton="0" quotePrefix="0" xfId="0">
      <alignment horizontal="center"/>
    </xf>
    <xf numFmtId="0" fontId="24" fillId="2" borderId="0" applyAlignment="1" applyProtection="1" pivotButton="0" quotePrefix="0" xfId="0">
      <alignment horizontal="center" wrapText="1"/>
      <protection locked="0" hidden="0"/>
    </xf>
    <xf numFmtId="0" fontId="0" fillId="2" borderId="0" applyAlignment="1" applyProtection="1" pivotButton="0" quotePrefix="0" xfId="0">
      <alignment horizontal="center" wrapText="1"/>
      <protection locked="0" hidden="0"/>
    </xf>
    <xf numFmtId="0" fontId="6" fillId="23" borderId="0" pivotButton="0" quotePrefix="0" xfId="0"/>
    <xf numFmtId="0" fontId="0" fillId="0" borderId="0" applyAlignment="1" applyProtection="1" pivotButton="0" quotePrefix="0" xfId="0">
      <alignment horizontal="center" wrapText="1"/>
      <protection locked="0" hidden="0"/>
    </xf>
    <xf numFmtId="0" fontId="34" fillId="3" borderId="23" applyAlignment="1" pivotButton="0" quotePrefix="0" xfId="0">
      <alignment horizontal="justify" vertical="center" wrapText="1"/>
    </xf>
    <xf numFmtId="0" fontId="49" fillId="0" borderId="8" applyAlignment="1" pivotButton="0" quotePrefix="0" xfId="0">
      <alignment horizontal="justify" wrapText="1"/>
    </xf>
    <xf numFmtId="0" fontId="22" fillId="21" borderId="4" applyAlignment="1" pivotButton="0" quotePrefix="0" xfId="0">
      <alignment horizontal="center" vertical="center" wrapText="1"/>
    </xf>
    <xf numFmtId="0" fontId="22" fillId="21" borderId="40" applyAlignment="1" pivotButton="0" quotePrefix="0" xfId="0">
      <alignment horizontal="center" vertical="center" wrapText="1"/>
    </xf>
    <xf numFmtId="0" fontId="49" fillId="0" borderId="36" applyAlignment="1" pivotButton="0" quotePrefix="0" xfId="0">
      <alignment vertical="center" wrapText="1"/>
    </xf>
    <xf numFmtId="0" fontId="6" fillId="2" borderId="54" applyAlignment="1" applyProtection="1" pivotButton="0" quotePrefix="0" xfId="0">
      <alignment vertical="center" wrapText="1"/>
      <protection locked="0" hidden="0"/>
    </xf>
    <xf numFmtId="0" fontId="65" fillId="2" borderId="54" applyAlignment="1" applyProtection="1" pivotButton="0" quotePrefix="0" xfId="0">
      <alignment vertical="center" wrapText="1"/>
      <protection locked="0" hidden="0"/>
    </xf>
    <xf numFmtId="14" fontId="6" fillId="2" borderId="8" applyAlignment="1" applyProtection="1" pivotButton="0" quotePrefix="0" xfId="0">
      <alignment vertical="center"/>
      <protection locked="0" hidden="0"/>
    </xf>
    <xf numFmtId="0" fontId="31" fillId="2" borderId="42" applyAlignment="1" applyProtection="1" pivotButton="0" quotePrefix="0" xfId="0">
      <alignment horizontal="center" vertical="center" wrapText="1"/>
      <protection locked="1" hidden="1"/>
    </xf>
    <xf numFmtId="0" fontId="31" fillId="2" borderId="2" applyAlignment="1" applyProtection="1" pivotButton="0" quotePrefix="0" xfId="0">
      <alignment horizontal="center" vertical="center" wrapText="1"/>
      <protection locked="1" hidden="1"/>
    </xf>
    <xf numFmtId="14" fontId="6" fillId="4" borderId="0" applyAlignment="1" applyProtection="1" pivotButton="0" quotePrefix="0" xfId="0">
      <alignment horizontal="justify" vertical="center"/>
      <protection locked="0" hidden="0"/>
    </xf>
    <xf numFmtId="0" fontId="6" fillId="4" borderId="0" applyAlignment="1" applyProtection="1" pivotButton="0" quotePrefix="0" xfId="0">
      <alignment horizontal="justify" vertical="center" wrapText="1"/>
      <protection locked="0" hidden="0"/>
    </xf>
    <xf numFmtId="14" fontId="35" fillId="10" borderId="1" applyAlignment="1" applyProtection="1" pivotButton="0" quotePrefix="0" xfId="0">
      <alignment horizontal="center" vertical="center" wrapText="1"/>
      <protection locked="0" hidden="0"/>
    </xf>
    <xf numFmtId="0" fontId="35" fillId="10" borderId="1" applyAlignment="1" applyProtection="1" pivotButton="0" quotePrefix="0" xfId="0">
      <alignment horizontal="center" vertical="center" wrapText="1"/>
      <protection locked="0" hidden="0"/>
    </xf>
    <xf numFmtId="14" fontId="6" fillId="0" borderId="8" applyAlignment="1" pivotButton="0" quotePrefix="0" xfId="0">
      <alignment horizontal="center" vertical="center"/>
    </xf>
    <xf numFmtId="0" fontId="51" fillId="0" borderId="8" applyAlignment="1" pivotButton="0" quotePrefix="0" xfId="0">
      <alignment horizontal="justify" vertical="center" wrapText="1"/>
    </xf>
    <xf numFmtId="0" fontId="6" fillId="0" borderId="8" applyAlignment="1" pivotButton="0" quotePrefix="0" xfId="0">
      <alignment horizontal="center" vertical="center" wrapText="1"/>
    </xf>
    <xf numFmtId="0" fontId="34" fillId="0" borderId="8" applyAlignment="1" pivotButton="0" quotePrefix="0" xfId="0">
      <alignment horizontal="center" vertical="center" wrapText="1"/>
    </xf>
    <xf numFmtId="0" fontId="31" fillId="2" borderId="1" applyAlignment="1" applyProtection="1" pivotButton="0" quotePrefix="0" xfId="0">
      <alignment horizontal="center" vertical="center" wrapText="1"/>
      <protection locked="1" hidden="1"/>
    </xf>
    <xf numFmtId="0" fontId="31" fillId="2" borderId="1" applyAlignment="1" pivotButton="0" quotePrefix="0" xfId="0">
      <alignment horizontal="center" vertical="center" wrapText="1"/>
    </xf>
    <xf numFmtId="9" fontId="6" fillId="2" borderId="1" applyAlignment="1" pivotButton="0" quotePrefix="0" xfId="2">
      <alignment horizontal="center" vertical="center" wrapText="1"/>
    </xf>
    <xf numFmtId="0" fontId="29" fillId="2" borderId="1" applyAlignment="1" pivotButton="0" quotePrefix="0" xfId="0">
      <alignment horizontal="center" vertical="center" wrapText="1"/>
    </xf>
    <xf numFmtId="9" fontId="6" fillId="2" borderId="1" applyAlignment="1" applyProtection="1" pivotButton="0" quotePrefix="0" xfId="0">
      <alignment horizontal="center" vertical="center" wrapText="1"/>
      <protection locked="1" hidden="1"/>
    </xf>
    <xf numFmtId="14" fontId="6" fillId="2" borderId="1" applyAlignment="1" applyProtection="1" pivotButton="0" quotePrefix="0" xfId="0">
      <alignment horizontal="center" vertical="center"/>
      <protection locked="0" hidden="0"/>
    </xf>
    <xf numFmtId="14" fontId="0" fillId="2" borderId="54" applyAlignment="1" applyProtection="1" pivotButton="0" quotePrefix="0" xfId="0">
      <alignment horizontal="center" vertical="center" wrapText="1"/>
      <protection locked="0" hidden="0"/>
    </xf>
    <xf numFmtId="0" fontId="0" fillId="2" borderId="54" applyAlignment="1" applyProtection="1" pivotButton="0" quotePrefix="0" xfId="0">
      <alignment horizontal="justify" vertical="center" wrapText="1"/>
      <protection locked="0" hidden="0"/>
    </xf>
    <xf numFmtId="14" fontId="65" fillId="2" borderId="54" applyAlignment="1" applyProtection="1" pivotButton="0" quotePrefix="0" xfId="0">
      <alignment horizontal="center" vertical="center" wrapText="1"/>
      <protection locked="0" hidden="0"/>
    </xf>
    <xf numFmtId="0" fontId="65" fillId="2" borderId="54" applyAlignment="1" applyProtection="1" pivotButton="0" quotePrefix="0" xfId="0">
      <alignment horizontal="justify" vertical="center" wrapText="1"/>
      <protection locked="0" hidden="0"/>
    </xf>
    <xf numFmtId="14" fontId="6" fillId="2" borderId="54" applyAlignment="1" applyProtection="1" pivotButton="0" quotePrefix="0" xfId="0">
      <alignment horizontal="center" vertical="center" wrapText="1"/>
      <protection locked="0" hidden="0"/>
    </xf>
    <xf numFmtId="14" fontId="6" fillId="2" borderId="54" applyAlignment="1" applyProtection="1" pivotButton="0" quotePrefix="0" xfId="0">
      <alignment horizontal="justify" vertical="center" wrapText="1"/>
      <protection locked="0" hidden="0"/>
    </xf>
    <xf numFmtId="0" fontId="31" fillId="2" borderId="6" applyAlignment="1" pivotButton="0" quotePrefix="0" xfId="0">
      <alignment horizontal="center" vertical="center" wrapText="1"/>
    </xf>
    <xf numFmtId="9" fontId="6" fillId="2" borderId="3" applyAlignment="1" applyProtection="1" pivotButton="0" quotePrefix="0" xfId="0">
      <alignment horizontal="center" vertical="center" wrapText="1"/>
      <protection locked="1" hidden="1"/>
    </xf>
    <xf numFmtId="0" fontId="49" fillId="0" borderId="36" applyAlignment="1" pivotButton="0" quotePrefix="0" xfId="0">
      <alignment horizontal="justify" vertical="center" wrapText="1"/>
    </xf>
    <xf numFmtId="0" fontId="62" fillId="0" borderId="8" applyAlignment="1" pivotButton="0" quotePrefix="0" xfId="0">
      <alignment horizontal="center" vertical="center" wrapText="1"/>
    </xf>
    <xf numFmtId="0" fontId="6" fillId="25" borderId="0" pivotButton="0" quotePrefix="0" xfId="0"/>
    <xf numFmtId="0" fontId="0" fillId="25" borderId="0" pivotButton="0" quotePrefix="0" xfId="0"/>
    <xf numFmtId="0" fontId="70" fillId="0" borderId="1" applyAlignment="1" pivotButton="0" quotePrefix="0" xfId="0">
      <alignment horizontal="center" vertical="center" wrapText="1"/>
    </xf>
    <xf numFmtId="0" fontId="0" fillId="2" borderId="0" pivotButton="0" quotePrefix="0" xfId="0"/>
    <xf numFmtId="0" fontId="26" fillId="2" borderId="0" applyAlignment="1" pivotButton="0" quotePrefix="0" xfId="0">
      <alignment horizontal="center" vertical="top" wrapText="1"/>
    </xf>
    <xf numFmtId="0" fontId="70" fillId="2" borderId="0" applyAlignment="1" pivotButton="0" quotePrefix="0" xfId="0">
      <alignment horizontal="center" vertical="center" wrapText="1"/>
    </xf>
    <xf numFmtId="0" fontId="31" fillId="2" borderId="4" applyAlignment="1" pivotButton="0" quotePrefix="0" xfId="0">
      <alignment horizontal="center" vertical="center" wrapText="1"/>
    </xf>
    <xf numFmtId="0" fontId="31" fillId="2" borderId="53" applyAlignment="1" pivotButton="0" quotePrefix="0" xfId="0">
      <alignment horizontal="center" vertical="center" wrapText="1"/>
    </xf>
    <xf numFmtId="0" fontId="49" fillId="0" borderId="8" applyAlignment="1" pivotButton="0" quotePrefix="0" xfId="0">
      <alignment horizontal="justify" vertical="center" wrapText="1"/>
    </xf>
    <xf numFmtId="0" fontId="0" fillId="0" borderId="0" applyProtection="1" pivotButton="0" quotePrefix="0" xfId="0">
      <protection locked="0" hidden="0"/>
    </xf>
    <xf numFmtId="0" fontId="70" fillId="0" borderId="8" applyAlignment="1" pivotButton="0" quotePrefix="0" xfId="0">
      <alignment horizontal="center" vertical="center" wrapText="1"/>
    </xf>
    <xf numFmtId="0" fontId="31" fillId="2" borderId="6" applyAlignment="1" applyProtection="1" pivotButton="0" quotePrefix="0" xfId="0">
      <alignment horizontal="center" vertical="center" wrapText="1"/>
      <protection locked="1" hidden="1"/>
    </xf>
    <xf numFmtId="9" fontId="6" fillId="2" borderId="6" applyAlignment="1" applyProtection="1" pivotButton="0" quotePrefix="0" xfId="0">
      <alignment horizontal="center" vertical="center" wrapText="1"/>
      <protection locked="1" hidden="1"/>
    </xf>
    <xf numFmtId="0" fontId="6" fillId="0" borderId="1" applyAlignment="1" applyProtection="1" pivotButton="0" quotePrefix="0" xfId="0">
      <alignment horizontal="justify" vertical="center" wrapText="1"/>
      <protection locked="1" hidden="1"/>
    </xf>
    <xf numFmtId="0" fontId="6" fillId="2" borderId="4" applyAlignment="1" applyProtection="1" pivotButton="0" quotePrefix="0" xfId="0">
      <alignment horizontal="justify" vertical="center" wrapText="1"/>
      <protection locked="1" hidden="1"/>
    </xf>
    <xf numFmtId="9" fontId="34" fillId="2" borderId="1" applyAlignment="1" applyProtection="1" pivotButton="0" quotePrefix="0" xfId="2">
      <alignment horizontal="center" vertical="center" wrapText="1"/>
      <protection locked="1" hidden="1"/>
    </xf>
    <xf numFmtId="14" fontId="6" fillId="2" borderId="4" applyAlignment="1" applyProtection="1" pivotButton="0" quotePrefix="0" xfId="0">
      <alignment horizontal="center" vertical="center" wrapText="1"/>
      <protection locked="1" hidden="1"/>
    </xf>
    <xf numFmtId="14" fontId="6" fillId="2" borderId="40" applyAlignment="1" applyProtection="1" pivotButton="0" quotePrefix="0" xfId="0">
      <alignment horizontal="center" vertical="center" wrapText="1"/>
      <protection locked="1" hidden="1"/>
    </xf>
    <xf numFmtId="0" fontId="6" fillId="2" borderId="8" applyAlignment="1" applyProtection="1" pivotButton="0" quotePrefix="0" xfId="0">
      <alignment vertical="center" wrapText="1"/>
      <protection locked="1" hidden="1"/>
    </xf>
    <xf numFmtId="14" fontId="6" fillId="2" borderId="36" applyAlignment="1" applyProtection="1" pivotButton="0" quotePrefix="0" xfId="0">
      <alignment horizontal="center" vertical="center" wrapText="1"/>
      <protection locked="1" hidden="1"/>
    </xf>
    <xf numFmtId="0" fontId="6" fillId="0" borderId="37" applyAlignment="1" applyProtection="1" pivotButton="0" quotePrefix="0" xfId="0">
      <alignment vertical="center" wrapText="1"/>
      <protection locked="1" hidden="1"/>
    </xf>
    <xf numFmtId="0" fontId="6" fillId="0" borderId="8" applyAlignment="1" applyProtection="1" pivotButton="0" quotePrefix="0" xfId="0">
      <alignment horizontal="justify" vertical="center" wrapText="1"/>
      <protection locked="1" hidden="1"/>
    </xf>
    <xf numFmtId="0" fontId="34" fillId="0" borderId="1" applyAlignment="1" applyProtection="1" pivotButton="0" quotePrefix="0" xfId="0">
      <alignment horizontal="justify" vertical="center" wrapText="1"/>
      <protection locked="1" hidden="1"/>
    </xf>
    <xf numFmtId="0" fontId="34" fillId="2" borderId="1" applyAlignment="1" applyProtection="1" pivotButton="0" quotePrefix="0" xfId="0">
      <alignment horizontal="justify" vertical="center" wrapText="1"/>
      <protection locked="1" hidden="1"/>
    </xf>
    <xf numFmtId="9" fontId="6" fillId="2" borderId="1" applyAlignment="1" applyProtection="1" pivotButton="0" quotePrefix="0" xfId="2">
      <alignment horizontal="center" vertical="center" wrapText="1"/>
      <protection locked="1" hidden="1"/>
    </xf>
    <xf numFmtId="0" fontId="6" fillId="2" borderId="37" applyAlignment="1" applyProtection="1" pivotButton="0" quotePrefix="0" xfId="0">
      <alignment vertical="center" wrapText="1"/>
      <protection locked="1" hidden="1"/>
    </xf>
    <xf numFmtId="0" fontId="6" fillId="2" borderId="8" applyAlignment="1" applyProtection="1" pivotButton="0" quotePrefix="0" xfId="0">
      <alignment horizontal="justify" vertical="center" wrapText="1"/>
      <protection locked="1" hidden="1"/>
    </xf>
    <xf numFmtId="1" fontId="6" fillId="2" borderId="1" applyAlignment="1" applyProtection="1" pivotButton="0" quotePrefix="0" xfId="0">
      <alignment horizontal="center" vertical="center" wrapText="1"/>
      <protection locked="1" hidden="1"/>
    </xf>
    <xf numFmtId="14" fontId="6" fillId="2" borderId="8" applyAlignment="1" applyProtection="1" pivotButton="0" quotePrefix="0" xfId="0">
      <alignment horizontal="center" vertical="center" wrapText="1"/>
      <protection locked="1" hidden="1"/>
    </xf>
    <xf numFmtId="0" fontId="6" fillId="2" borderId="8" applyAlignment="1" applyProtection="1" pivotButton="0" quotePrefix="0" xfId="0">
      <alignment horizontal="center" vertical="center" wrapText="1"/>
      <protection locked="1" hidden="1"/>
    </xf>
    <xf numFmtId="0" fontId="6" fillId="2" borderId="49" applyAlignment="1" applyProtection="1" pivotButton="0" quotePrefix="0" xfId="0">
      <alignment horizontal="center" vertical="center" wrapText="1"/>
      <protection locked="1" hidden="1"/>
    </xf>
    <xf numFmtId="0" fontId="6" fillId="2" borderId="37" applyAlignment="1" applyProtection="1" pivotButton="0" quotePrefix="0" xfId="0">
      <alignment horizontal="center" vertical="center" wrapText="1"/>
      <protection locked="1" hidden="1"/>
    </xf>
    <xf numFmtId="0" fontId="34" fillId="0" borderId="59" applyAlignment="1" applyProtection="1" pivotButton="0" quotePrefix="0" xfId="0">
      <alignment horizontal="justify" vertical="center" wrapText="1"/>
      <protection locked="1" hidden="1"/>
    </xf>
    <xf numFmtId="0" fontId="6" fillId="0" borderId="59" applyAlignment="1" applyProtection="1" pivotButton="0" quotePrefix="0" xfId="0">
      <alignment vertical="center" wrapText="1"/>
      <protection locked="1" hidden="1"/>
    </xf>
    <xf numFmtId="0" fontId="34" fillId="0" borderId="59" applyAlignment="1" applyProtection="1" pivotButton="0" quotePrefix="0" xfId="0">
      <alignment vertical="center" wrapText="1"/>
      <protection locked="1" hidden="1"/>
    </xf>
    <xf numFmtId="0" fontId="6" fillId="0" borderId="59" applyAlignment="1" applyProtection="1" pivotButton="0" quotePrefix="0" xfId="0">
      <alignment horizontal="center" vertical="center" wrapText="1"/>
      <protection locked="1" hidden="1"/>
    </xf>
    <xf numFmtId="0" fontId="6" fillId="2" borderId="37" applyAlignment="1" applyProtection="1" pivotButton="0" quotePrefix="0" xfId="0">
      <alignment horizontal="justify" vertical="center" wrapText="1"/>
      <protection locked="1" hidden="1"/>
    </xf>
    <xf numFmtId="14" fontId="6" fillId="2" borderId="54" applyAlignment="1" applyProtection="1" pivotButton="0" quotePrefix="0" xfId="0">
      <alignment horizontal="center" vertical="center" wrapText="1"/>
      <protection locked="1" hidden="1"/>
    </xf>
    <xf numFmtId="0" fontId="6" fillId="2" borderId="56" applyAlignment="1" applyProtection="1" pivotButton="0" quotePrefix="0" xfId="0">
      <alignment horizontal="justify" vertical="center" wrapText="1"/>
      <protection locked="1" hidden="1"/>
    </xf>
    <xf numFmtId="0" fontId="34" fillId="0" borderId="1" applyAlignment="1" applyProtection="1" pivotButton="0" quotePrefix="0" xfId="0">
      <alignment horizontal="justify" vertical="center"/>
      <protection locked="1" hidden="1"/>
    </xf>
    <xf numFmtId="0" fontId="6" fillId="2" borderId="1" applyAlignment="1" applyProtection="1" pivotButton="0" quotePrefix="0" xfId="0">
      <alignment vertical="center" wrapText="1"/>
      <protection locked="1" hidden="1"/>
    </xf>
    <xf numFmtId="1" fontId="34" fillId="2" borderId="1" applyAlignment="1" applyProtection="1" pivotButton="0" quotePrefix="0" xfId="0">
      <alignment horizontal="center" vertical="center" wrapText="1"/>
      <protection locked="1" hidden="1"/>
    </xf>
    <xf numFmtId="14" fontId="65" fillId="2" borderId="54" applyAlignment="1" pivotButton="0" quotePrefix="0" xfId="0">
      <alignment vertical="center" wrapText="1"/>
    </xf>
    <xf numFmtId="0" fontId="65" fillId="2" borderId="54" applyAlignment="1" pivotButton="0" quotePrefix="0" xfId="0">
      <alignment vertical="center" wrapText="1"/>
    </xf>
    <xf numFmtId="0" fontId="51" fillId="2" borderId="1" applyAlignment="1" pivotButton="0" quotePrefix="0" xfId="0">
      <alignment vertical="center" wrapText="1"/>
    </xf>
    <xf numFmtId="14" fontId="51" fillId="2" borderId="1" applyAlignment="1" pivotButton="0" quotePrefix="0" xfId="0">
      <alignment vertical="center" wrapText="1"/>
    </xf>
    <xf numFmtId="14" fontId="51" fillId="2" borderId="1" applyAlignment="1" pivotButton="0" quotePrefix="0" xfId="0">
      <alignment horizontal="center" vertical="center" wrapText="1"/>
    </xf>
    <xf numFmtId="0" fontId="51" fillId="2" borderId="1" applyAlignment="1" pivotButton="0" quotePrefix="0" xfId="0">
      <alignment horizontal="justify" vertical="center" wrapText="1"/>
    </xf>
    <xf numFmtId="14" fontId="6" fillId="2" borderId="1" applyAlignment="1" pivotButton="0" quotePrefix="0" xfId="0">
      <alignment horizontal="center" vertical="center" wrapText="1"/>
    </xf>
    <xf numFmtId="0" fontId="65" fillId="2" borderId="54" applyAlignment="1" pivotButton="0" quotePrefix="0" xfId="0">
      <alignment horizontal="justify" vertical="center" wrapText="1"/>
    </xf>
    <xf numFmtId="14" fontId="65" fillId="2" borderId="54" applyAlignment="1" pivotButton="0" quotePrefix="0" xfId="0">
      <alignment horizontal="center" vertical="center" wrapText="1"/>
    </xf>
    <xf numFmtId="0" fontId="65" fillId="0" borderId="54" applyAlignment="1" pivotButton="0" quotePrefix="0" xfId="0">
      <alignment horizontal="justify" vertical="center" wrapText="1"/>
    </xf>
    <xf numFmtId="14" fontId="6" fillId="2" borderId="54" applyAlignment="1" pivotButton="0" quotePrefix="0" xfId="0">
      <alignment horizontal="center" vertical="center" wrapText="1"/>
    </xf>
    <xf numFmtId="0" fontId="34" fillId="2" borderId="54" applyAlignment="1" pivotButton="0" quotePrefix="0" xfId="0">
      <alignment horizontal="justify" vertical="center"/>
    </xf>
    <xf numFmtId="14" fontId="51" fillId="2" borderId="1" applyAlignment="1" pivotButton="0" quotePrefix="0" xfId="0">
      <alignment horizontal="right" vertical="center" wrapText="1"/>
    </xf>
    <xf numFmtId="0" fontId="51" fillId="0" borderId="1" applyAlignment="1" pivotButton="0" quotePrefix="0" xfId="0">
      <alignment horizontal="justify" vertical="center" wrapText="1"/>
    </xf>
    <xf numFmtId="14" fontId="6" fillId="2" borderId="8" applyAlignment="1" pivotButton="0" quotePrefix="0" xfId="0">
      <alignment vertical="center"/>
    </xf>
    <xf numFmtId="14" fontId="51" fillId="2" borderId="8" applyAlignment="1" pivotButton="0" quotePrefix="0" xfId="0">
      <alignment horizontal="center" vertical="center"/>
    </xf>
    <xf numFmtId="14" fontId="51" fillId="2" borderId="8" applyAlignment="1" pivotButton="0" quotePrefix="0" xfId="0">
      <alignment horizontal="justify" vertical="center" wrapText="1"/>
    </xf>
    <xf numFmtId="0" fontId="51" fillId="2" borderId="80" applyAlignment="1" pivotButton="0" quotePrefix="0" xfId="0">
      <alignment horizontal="justify" vertical="top" wrapText="1"/>
    </xf>
    <xf numFmtId="14" fontId="6" fillId="2" borderId="8" applyAlignment="1" pivotButton="0" quotePrefix="0" xfId="0">
      <alignment horizontal="justify" vertical="center" wrapText="1"/>
    </xf>
    <xf numFmtId="0" fontId="0" fillId="2" borderId="1" applyAlignment="1" pivotButton="0" quotePrefix="0" xfId="0">
      <alignment horizontal="center" vertical="center" wrapText="1"/>
    </xf>
    <xf numFmtId="0" fontId="6" fillId="24" borderId="1" applyAlignment="1" pivotButton="0" quotePrefix="0" xfId="0">
      <alignment horizontal="justify" vertical="center" wrapText="1"/>
    </xf>
    <xf numFmtId="14" fontId="0" fillId="2" borderId="1" applyAlignment="1" pivotButton="0" quotePrefix="0" xfId="0">
      <alignment horizontal="center" vertical="center"/>
    </xf>
    <xf numFmtId="0" fontId="0" fillId="2" borderId="1" applyAlignment="1" pivotButton="0" quotePrefix="0" xfId="0">
      <alignment horizontal="justify" vertical="center" wrapText="1"/>
    </xf>
    <xf numFmtId="0" fontId="65" fillId="2" borderId="1" applyAlignment="1" pivotButton="0" quotePrefix="0" xfId="0">
      <alignment horizontal="justify" vertical="center" wrapText="1"/>
    </xf>
    <xf numFmtId="14" fontId="65" fillId="2" borderId="6" applyAlignment="1" pivotButton="0" quotePrefix="0" xfId="0">
      <alignment horizontal="center" vertical="center" wrapText="1"/>
    </xf>
    <xf numFmtId="0" fontId="51" fillId="2" borderId="6" applyAlignment="1" pivotButton="0" quotePrefix="0" xfId="0">
      <alignment horizontal="justify" vertical="center" wrapText="1"/>
    </xf>
    <xf numFmtId="14" fontId="6" fillId="2" borderId="6" applyAlignment="1" pivotButton="0" quotePrefix="0" xfId="0">
      <alignment horizontal="center" vertical="center" wrapText="1"/>
    </xf>
    <xf numFmtId="0" fontId="6" fillId="2" borderId="6" applyAlignment="1" pivotButton="0" quotePrefix="0" xfId="0">
      <alignment horizontal="justify" vertical="center" wrapText="1"/>
    </xf>
    <xf numFmtId="14" fontId="6" fillId="2" borderId="33" applyAlignment="1" applyProtection="1" pivotButton="0" quotePrefix="0" xfId="0">
      <alignment horizontal="center" vertical="center" wrapText="1"/>
      <protection locked="1" hidden="1"/>
    </xf>
    <xf numFmtId="14" fontId="6" fillId="2" borderId="39" applyAlignment="1" applyProtection="1" pivotButton="0" quotePrefix="0" xfId="0">
      <alignment horizontal="center" vertical="center" wrapText="1"/>
      <protection locked="1" hidden="1"/>
    </xf>
    <xf numFmtId="14" fontId="6" fillId="2" borderId="0" applyAlignment="1" applyProtection="1" pivotButton="0" quotePrefix="0" xfId="0">
      <alignment horizontal="center" vertical="center"/>
      <protection locked="0" hidden="0"/>
    </xf>
    <xf numFmtId="0" fontId="6" fillId="2" borderId="4" applyAlignment="1" applyProtection="1" pivotButton="0" quotePrefix="0" xfId="0">
      <alignment vertical="center"/>
      <protection locked="1" hidden="1"/>
    </xf>
    <xf numFmtId="0" fontId="6" fillId="2" borderId="4" applyAlignment="1" applyProtection="1" pivotButton="0" quotePrefix="0" xfId="0">
      <alignment vertical="center" wrapText="1"/>
      <protection locked="1" hidden="1"/>
    </xf>
    <xf numFmtId="0" fontId="34" fillId="2" borderId="4" applyAlignment="1" applyProtection="1" pivotButton="0" quotePrefix="0" xfId="0">
      <alignment vertical="center" wrapText="1"/>
      <protection locked="1" hidden="1"/>
    </xf>
    <xf numFmtId="14" fontId="6" fillId="2" borderId="64" applyAlignment="1" applyProtection="1" pivotButton="0" quotePrefix="0" xfId="0">
      <alignment horizontal="center" vertical="center" wrapText="1"/>
      <protection locked="1" hidden="1"/>
    </xf>
    <xf numFmtId="0" fontId="6" fillId="2" borderId="6" applyAlignment="1" applyProtection="1" pivotButton="0" quotePrefix="0" xfId="0">
      <alignment vertical="center" wrapText="1"/>
      <protection locked="1" hidden="1"/>
    </xf>
    <xf numFmtId="14" fontId="6" fillId="2" borderId="6" applyAlignment="1" applyProtection="1" pivotButton="0" quotePrefix="0" xfId="0">
      <alignment vertical="center" wrapText="1"/>
      <protection locked="1" hidden="1"/>
    </xf>
    <xf numFmtId="0" fontId="6" fillId="2" borderId="86" applyAlignment="1" applyProtection="1" pivotButton="0" quotePrefix="0" xfId="0">
      <alignment vertical="center" wrapText="1"/>
      <protection locked="1" hidden="1"/>
    </xf>
    <xf numFmtId="14" fontId="6" fillId="2" borderId="86" applyAlignment="1" applyProtection="1" pivotButton="0" quotePrefix="0" xfId="0">
      <alignment horizontal="center" vertical="center" wrapText="1"/>
      <protection locked="1" hidden="1"/>
    </xf>
    <xf numFmtId="14" fontId="6" fillId="2" borderId="70" applyAlignment="1" applyProtection="1" pivotButton="0" quotePrefix="0" xfId="0">
      <alignment vertical="center" wrapText="1"/>
      <protection locked="1" hidden="1"/>
    </xf>
    <xf numFmtId="0" fontId="6" fillId="2" borderId="81" applyAlignment="1" applyProtection="1" pivotButton="0" quotePrefix="0" xfId="0">
      <alignment vertical="center" wrapText="1"/>
      <protection locked="1" hidden="1"/>
    </xf>
    <xf numFmtId="0" fontId="26" fillId="0" borderId="1" applyAlignment="1" applyProtection="1" pivotButton="0" quotePrefix="0" xfId="0">
      <alignment horizontal="justify" vertical="center" wrapText="1"/>
      <protection locked="1" hidden="1"/>
    </xf>
    <xf numFmtId="0" fontId="50" fillId="2" borderId="0" applyAlignment="1" pivotButton="0" quotePrefix="0" xfId="0">
      <alignment horizontal="justify"/>
    </xf>
    <xf numFmtId="0" fontId="50" fillId="2" borderId="0" applyAlignment="1" pivotButton="0" quotePrefix="0" xfId="0">
      <alignment wrapText="1"/>
    </xf>
    <xf numFmtId="0" fontId="0" fillId="2" borderId="0" applyProtection="1" pivotButton="0" quotePrefix="0" xfId="0">
      <protection locked="0" hidden="0"/>
    </xf>
    <xf numFmtId="0" fontId="6" fillId="2" borderId="0" applyProtection="1" pivotButton="0" quotePrefix="0" xfId="0">
      <protection locked="0" hidden="0"/>
    </xf>
    <xf numFmtId="0" fontId="50" fillId="2" borderId="0" applyAlignment="1" applyProtection="1" pivotButton="0" quotePrefix="0" xfId="0">
      <alignment horizontal="justify"/>
      <protection locked="0" hidden="0"/>
    </xf>
    <xf numFmtId="0" fontId="50" fillId="2" borderId="0" applyAlignment="1" applyProtection="1" pivotButton="0" quotePrefix="0" xfId="0">
      <alignment wrapText="1"/>
      <protection locked="0" hidden="0"/>
    </xf>
    <xf numFmtId="0" fontId="0" fillId="2" borderId="0" applyAlignment="1" pivotButton="0" quotePrefix="0" xfId="0">
      <alignment wrapText="1"/>
    </xf>
    <xf numFmtId="0" fontId="7" fillId="2" borderId="0" applyAlignment="1" applyProtection="1" pivotButton="0" quotePrefix="0" xfId="0">
      <alignment horizontal="justify" vertical="center"/>
      <protection locked="0" hidden="0"/>
    </xf>
    <xf numFmtId="0" fontId="29" fillId="2" borderId="0" applyAlignment="1" applyProtection="1" pivotButton="0" quotePrefix="0" xfId="0">
      <alignment horizontal="center" vertical="center"/>
      <protection locked="0" hidden="0"/>
    </xf>
    <xf numFmtId="0" fontId="6" fillId="2" borderId="0" applyAlignment="1" applyProtection="1" pivotButton="0" quotePrefix="0" xfId="0">
      <alignment horizontal="justify" vertical="center" wrapText="1"/>
      <protection locked="0" hidden="0"/>
    </xf>
    <xf numFmtId="0" fontId="6" fillId="2" borderId="0" applyAlignment="1" applyProtection="1" pivotButton="0" quotePrefix="0" xfId="0">
      <alignment horizontal="center" vertical="center" wrapText="1"/>
      <protection locked="0" hidden="0"/>
    </xf>
    <xf numFmtId="0" fontId="31" fillId="2" borderId="0" applyAlignment="1" applyProtection="1" pivotButton="0" quotePrefix="0" xfId="0">
      <alignment horizontal="center" vertical="center" wrapText="1"/>
      <protection locked="0" hidden="0"/>
    </xf>
    <xf numFmtId="9" fontId="6" fillId="2" borderId="0" applyAlignment="1" applyProtection="1" pivotButton="0" quotePrefix="0" xfId="2">
      <alignment horizontal="center" vertical="center" wrapText="1"/>
      <protection locked="0" hidden="0"/>
    </xf>
    <xf numFmtId="0" fontId="28" fillId="2" borderId="0" applyAlignment="1" applyProtection="1" pivotButton="0" quotePrefix="0" xfId="0">
      <alignment horizontal="justify" vertical="center" wrapText="1"/>
      <protection locked="0" hidden="0"/>
    </xf>
    <xf numFmtId="0" fontId="31" fillId="2" borderId="0" applyAlignment="1" applyProtection="1" pivotButton="0" quotePrefix="0" xfId="0">
      <alignment horizontal="justify" vertical="center" wrapText="1"/>
      <protection locked="0" hidden="0"/>
    </xf>
    <xf numFmtId="14" fontId="6" fillId="2" borderId="0" applyAlignment="1" applyProtection="1" pivotButton="0" quotePrefix="0" xfId="0">
      <alignment horizontal="justify" vertical="center"/>
      <protection locked="0" hidden="0"/>
    </xf>
    <xf numFmtId="0" fontId="6" fillId="2" borderId="0" applyAlignment="1" applyProtection="1" pivotButton="0" quotePrefix="0" xfId="0">
      <alignment horizontal="justify" vertical="center"/>
      <protection locked="0" hidden="0"/>
    </xf>
    <xf numFmtId="0" fontId="0" fillId="2" borderId="0" applyAlignment="1" pivotButton="0" quotePrefix="0" xfId="0">
      <alignment vertical="center"/>
    </xf>
    <xf numFmtId="0" fontId="0" fillId="2" borderId="0" applyAlignment="1" pivotButton="0" quotePrefix="0" xfId="0">
      <alignment horizontal="center" vertical="center"/>
    </xf>
    <xf numFmtId="0" fontId="0" fillId="2" borderId="0" applyAlignment="1" pivotButton="0" quotePrefix="0" xfId="0">
      <alignment horizontal="justify" vertical="center" wrapText="1"/>
    </xf>
    <xf numFmtId="0" fontId="43" fillId="0" borderId="36" applyAlignment="1" applyProtection="1" pivotButton="0" quotePrefix="0" xfId="0">
      <alignment vertical="center" wrapText="1"/>
      <protection locked="0" hidden="0"/>
    </xf>
    <xf numFmtId="0" fontId="43" fillId="0" borderId="36" applyAlignment="1" pivotButton="0" quotePrefix="0" xfId="0">
      <alignment vertical="center"/>
    </xf>
    <xf numFmtId="0" fontId="43" fillId="0" borderId="62" applyAlignment="1" applyProtection="1" pivotButton="0" quotePrefix="0" xfId="0">
      <alignment vertical="center" wrapText="1"/>
      <protection locked="0" hidden="0"/>
    </xf>
    <xf numFmtId="0" fontId="43" fillId="0" borderId="83" applyAlignment="1" applyProtection="1" pivotButton="0" quotePrefix="0" xfId="0">
      <alignment horizontal="left" vertical="center" wrapText="1"/>
      <protection locked="0" hidden="0"/>
    </xf>
    <xf numFmtId="0" fontId="43" fillId="0" borderId="26" applyAlignment="1" applyProtection="1" pivotButton="0" quotePrefix="0" xfId="0">
      <alignment horizontal="center" vertical="center" wrapText="1"/>
      <protection locked="0" hidden="0"/>
    </xf>
    <xf numFmtId="14" fontId="6" fillId="2" borderId="0" applyAlignment="1" applyProtection="1" pivotButton="0" quotePrefix="0" xfId="0">
      <alignment horizontal="center" vertical="center" wrapText="1"/>
      <protection locked="1" hidden="1"/>
    </xf>
    <xf numFmtId="0" fontId="6" fillId="2" borderId="0" applyAlignment="1" applyProtection="1" pivotButton="0" quotePrefix="0" xfId="0">
      <alignment horizontal="justify" vertical="center" wrapText="1"/>
      <protection locked="1" hidden="1"/>
    </xf>
    <xf numFmtId="14" fontId="65" fillId="2" borderId="0" applyAlignment="1" pivotButton="0" quotePrefix="0" xfId="0">
      <alignment vertical="center" wrapText="1"/>
    </xf>
    <xf numFmtId="0" fontId="65" fillId="2" borderId="0" applyAlignment="1" pivotButton="0" quotePrefix="0" xfId="0">
      <alignment horizontal="justify" vertical="center" wrapText="1"/>
    </xf>
    <xf numFmtId="14" fontId="65" fillId="2" borderId="0" applyAlignment="1" pivotButton="0" quotePrefix="0" xfId="0">
      <alignment horizontal="center" vertical="center" wrapText="1"/>
    </xf>
    <xf numFmtId="0" fontId="65" fillId="0" borderId="0" applyAlignment="1" pivotButton="0" quotePrefix="0" xfId="0">
      <alignment horizontal="justify" vertical="center" wrapText="1"/>
    </xf>
    <xf numFmtId="14" fontId="6" fillId="2" borderId="0" applyAlignment="1" pivotButton="0" quotePrefix="0" xfId="0">
      <alignment horizontal="center" vertical="center" wrapText="1"/>
    </xf>
    <xf numFmtId="0" fontId="34" fillId="2" borderId="0" applyAlignment="1" pivotButton="0" quotePrefix="0" xfId="0">
      <alignment horizontal="justify" vertical="center"/>
    </xf>
    <xf numFmtId="0" fontId="75" fillId="2" borderId="1" applyAlignment="1" applyProtection="1" pivotButton="0" quotePrefix="0" xfId="0">
      <alignment horizontal="justify" vertical="center" wrapText="1"/>
      <protection locked="1" hidden="1"/>
    </xf>
    <xf numFmtId="0" fontId="6" fillId="0" borderId="59" applyAlignment="1" applyProtection="1" pivotButton="0" quotePrefix="0" xfId="0">
      <alignment horizontal="justify" vertical="center" wrapText="1"/>
      <protection locked="1" hidden="1"/>
    </xf>
    <xf numFmtId="0" fontId="34" fillId="3" borderId="32" applyAlignment="1" pivotButton="0" quotePrefix="0" xfId="0">
      <alignment horizontal="justify" vertical="center" wrapText="1"/>
    </xf>
    <xf numFmtId="14" fontId="6" fillId="0" borderId="70" applyAlignment="1" applyProtection="1" pivotButton="0" quotePrefix="0" xfId="0">
      <alignment vertical="center" wrapText="1"/>
      <protection locked="1" hidden="1"/>
    </xf>
    <xf numFmtId="0" fontId="34" fillId="2" borderId="56" applyAlignment="1" pivotButton="0" quotePrefix="0" xfId="0">
      <alignment horizontal="justify" vertical="center"/>
    </xf>
    <xf numFmtId="0" fontId="6" fillId="0" borderId="4" applyAlignment="1" applyProtection="1" pivotButton="0" quotePrefix="0" xfId="0">
      <alignment vertical="center" wrapText="1"/>
      <protection locked="1" hidden="1"/>
    </xf>
    <xf numFmtId="14" fontId="6" fillId="2" borderId="1" applyAlignment="1" applyProtection="1" pivotButton="0" quotePrefix="0" xfId="0">
      <alignment horizontal="center" vertical="center" wrapText="1"/>
      <protection locked="0" hidden="0"/>
    </xf>
    <xf numFmtId="0" fontId="6" fillId="0" borderId="6" applyAlignment="1" applyProtection="1" pivotButton="0" quotePrefix="0" xfId="0">
      <alignment horizontal="justify" vertical="center" wrapText="1"/>
      <protection locked="0" hidden="0"/>
    </xf>
    <xf numFmtId="0" fontId="6" fillId="0" borderId="6" applyAlignment="1" pivotButton="0" quotePrefix="0" xfId="0">
      <alignment horizontal="justify" vertical="center" wrapText="1"/>
    </xf>
    <xf numFmtId="0" fontId="62" fillId="2" borderId="0" applyAlignment="1" pivotButton="0" quotePrefix="0" xfId="0">
      <alignment vertical="center" wrapText="1"/>
    </xf>
    <xf numFmtId="0" fontId="3" fillId="2" borderId="0" pivotButton="0" quotePrefix="0" xfId="0"/>
    <xf numFmtId="0" fontId="39" fillId="2" borderId="0" applyAlignment="1" pivotButton="0" quotePrefix="0" xfId="1">
      <alignment horizontal="center" vertical="center" wrapText="1"/>
    </xf>
    <xf numFmtId="0" fontId="26" fillId="2" borderId="0" applyAlignment="1" pivotButton="0" quotePrefix="0" xfId="0">
      <alignment vertical="top" wrapText="1"/>
    </xf>
    <xf numFmtId="0" fontId="39" fillId="2" borderId="0" applyAlignment="1" pivotButton="0" quotePrefix="0" xfId="1">
      <alignment horizontal="left" vertical="center" wrapText="1"/>
    </xf>
    <xf numFmtId="0" fontId="24" fillId="2" borderId="0" applyAlignment="1" pivotButton="0" quotePrefix="0" xfId="0">
      <alignment vertical="center"/>
    </xf>
    <xf numFmtId="0" fontId="43" fillId="2" borderId="0" applyAlignment="1" pivotButton="0" quotePrefix="0" xfId="1">
      <alignment horizontal="justify" vertical="center" wrapText="1"/>
    </xf>
    <xf numFmtId="0" fontId="6" fillId="2" borderId="0" applyAlignment="1" pivotButton="0" quotePrefix="0" xfId="0">
      <alignment horizontal="justify" vertical="center" wrapText="1"/>
    </xf>
    <xf numFmtId="0" fontId="77" fillId="2" borderId="0" applyProtection="1" pivotButton="0" quotePrefix="0" xfId="0">
      <protection locked="0" hidden="0"/>
    </xf>
    <xf numFmtId="0" fontId="78" fillId="2" borderId="0" pivotButton="0" quotePrefix="0" xfId="1"/>
    <xf numFmtId="14" fontId="6" fillId="0" borderId="70" applyAlignment="1" applyProtection="1" pivotButton="0" quotePrefix="0" xfId="0">
      <alignment horizontal="center" vertical="center" wrapText="1"/>
      <protection locked="1" hidden="1"/>
    </xf>
    <xf numFmtId="0" fontId="6" fillId="2" borderId="90" applyAlignment="1" applyProtection="1" pivotButton="0" quotePrefix="0" xfId="0">
      <alignment horizontal="justify" vertical="center" wrapText="1"/>
      <protection locked="0" hidden="0"/>
    </xf>
    <xf numFmtId="14" fontId="6" fillId="2" borderId="93" applyAlignment="1" pivotButton="0" quotePrefix="0" xfId="0">
      <alignment horizontal="center" vertical="center" wrapText="1"/>
    </xf>
    <xf numFmtId="0" fontId="29" fillId="26" borderId="1" applyAlignment="1" pivotButton="0" quotePrefix="0" xfId="0">
      <alignment horizontal="center" vertical="center" wrapText="1"/>
    </xf>
    <xf numFmtId="0" fontId="6" fillId="2" borderId="89" applyAlignment="1" applyProtection="1" pivotButton="0" quotePrefix="0" xfId="0">
      <alignment horizontal="justify" vertical="center" wrapText="1"/>
      <protection locked="1" hidden="1"/>
    </xf>
    <xf numFmtId="14" fontId="6" fillId="2" borderId="8" applyAlignment="1" applyProtection="1" pivotButton="0" quotePrefix="0" xfId="0">
      <alignment vertical="center"/>
      <protection locked="1" hidden="1"/>
    </xf>
    <xf numFmtId="0" fontId="6" fillId="2" borderId="90" applyAlignment="1" applyProtection="1" pivotButton="0" quotePrefix="0" xfId="0">
      <alignment horizontal="justify" vertical="center" wrapText="1"/>
      <protection locked="1" hidden="1"/>
    </xf>
    <xf numFmtId="0" fontId="6" fillId="0" borderId="37" applyAlignment="1" applyProtection="1" pivotButton="0" quotePrefix="0" xfId="0">
      <alignment horizontal="justify" vertical="center" wrapText="1"/>
      <protection locked="1" hidden="1"/>
    </xf>
    <xf numFmtId="0" fontId="34" fillId="2" borderId="37" applyAlignment="1" applyProtection="1" pivotButton="0" quotePrefix="0" xfId="0">
      <alignment horizontal="justify" vertical="center" wrapText="1"/>
      <protection locked="1" hidden="1"/>
    </xf>
    <xf numFmtId="14" fontId="6" fillId="0" borderId="8" applyAlignment="1" applyProtection="1" pivotButton="0" quotePrefix="0" xfId="0">
      <alignment horizontal="center" vertical="center" wrapText="1"/>
      <protection locked="1" hidden="1"/>
    </xf>
    <xf numFmtId="0" fontId="26" fillId="27" borderId="8" applyAlignment="1" applyProtection="1" pivotButton="0" quotePrefix="0" xfId="0">
      <alignment horizontal="justify" vertical="center" wrapText="1"/>
      <protection locked="1" hidden="1"/>
    </xf>
    <xf numFmtId="0" fontId="34" fillId="0" borderId="8" applyAlignment="1" applyProtection="1" pivotButton="0" quotePrefix="0" xfId="0">
      <alignment horizontal="justify" vertical="center" wrapText="1"/>
      <protection locked="1" hidden="1"/>
    </xf>
    <xf numFmtId="0" fontId="26" fillId="0" borderId="8" applyAlignment="1" pivotButton="0" quotePrefix="0" xfId="0">
      <alignment horizontal="center" vertical="top" wrapText="1"/>
    </xf>
    <xf numFmtId="0" fontId="70" fillId="0" borderId="8" applyAlignment="1" pivotButton="0" quotePrefix="0" xfId="0">
      <alignment horizontal="center" vertical="center" wrapText="1"/>
    </xf>
    <xf numFmtId="0" fontId="0" fillId="2" borderId="0" applyAlignment="1" pivotButton="0" quotePrefix="0" xfId="0">
      <alignment horizontal="center" wrapText="1"/>
    </xf>
    <xf numFmtId="0" fontId="50" fillId="2" borderId="0" applyAlignment="1" pivotButton="0" quotePrefix="0" xfId="0">
      <alignment horizontal="right" wrapText="1"/>
    </xf>
    <xf numFmtId="0" fontId="61" fillId="10" borderId="14" applyAlignment="1" pivotButton="0" quotePrefix="0" xfId="0">
      <alignment horizontal="center" vertical="center"/>
    </xf>
    <xf numFmtId="0" fontId="61" fillId="10" borderId="9" applyAlignment="1" pivotButton="0" quotePrefix="0" xfId="0">
      <alignment horizontal="center" vertical="center"/>
    </xf>
    <xf numFmtId="0" fontId="61" fillId="10" borderId="15" applyAlignment="1" pivotButton="0" quotePrefix="0" xfId="0">
      <alignment horizontal="center" vertical="center"/>
    </xf>
    <xf numFmtId="0" fontId="61" fillId="10" borderId="16" applyAlignment="1" pivotButton="0" quotePrefix="0" xfId="0">
      <alignment horizontal="center" vertical="center"/>
    </xf>
    <xf numFmtId="0" fontId="61" fillId="10" borderId="0" applyAlignment="1" pivotButton="0" quotePrefix="0" xfId="0">
      <alignment horizontal="center" vertical="center"/>
    </xf>
    <xf numFmtId="0" fontId="61" fillId="10" borderId="17" applyAlignment="1" pivotButton="0" quotePrefix="0" xfId="0">
      <alignment horizontal="center" vertical="center"/>
    </xf>
    <xf numFmtId="0" fontId="61" fillId="10" borderId="18" applyAlignment="1" pivotButton="0" quotePrefix="0" xfId="0">
      <alignment horizontal="center" vertical="center"/>
    </xf>
    <xf numFmtId="0" fontId="61" fillId="10" borderId="19" applyAlignment="1" pivotButton="0" quotePrefix="0" xfId="0">
      <alignment horizontal="center" vertical="center"/>
    </xf>
    <xf numFmtId="0" fontId="61" fillId="10" borderId="20" applyAlignment="1" pivotButton="0" quotePrefix="0" xfId="0">
      <alignment horizontal="center" vertical="center"/>
    </xf>
    <xf numFmtId="0" fontId="45" fillId="11" borderId="14" applyAlignment="1" pivotButton="0" quotePrefix="0" xfId="0">
      <alignment horizontal="center" vertical="top"/>
    </xf>
    <xf numFmtId="0" fontId="45" fillId="11" borderId="9" applyAlignment="1" pivotButton="0" quotePrefix="0" xfId="0">
      <alignment horizontal="center" vertical="top"/>
    </xf>
    <xf numFmtId="0" fontId="45" fillId="11" borderId="15" applyAlignment="1" pivotButton="0" quotePrefix="0" xfId="0">
      <alignment horizontal="center" vertical="top"/>
    </xf>
    <xf numFmtId="0" fontId="46" fillId="11" borderId="16" applyAlignment="1" pivotButton="0" quotePrefix="0" xfId="0">
      <alignment horizontal="center" vertical="top"/>
    </xf>
    <xf numFmtId="0" fontId="46" fillId="11" borderId="0" applyAlignment="1" pivotButton="0" quotePrefix="0" xfId="0">
      <alignment horizontal="center" vertical="top"/>
    </xf>
    <xf numFmtId="0" fontId="46" fillId="11" borderId="17" applyAlignment="1" pivotButton="0" quotePrefix="0" xfId="0">
      <alignment horizontal="center" vertical="top"/>
    </xf>
    <xf numFmtId="0" fontId="46" fillId="11" borderId="18" applyAlignment="1" pivotButton="0" quotePrefix="0" xfId="0">
      <alignment horizontal="center" vertical="top"/>
    </xf>
    <xf numFmtId="0" fontId="46" fillId="11" borderId="19" applyAlignment="1" pivotButton="0" quotePrefix="0" xfId="0">
      <alignment horizontal="center" vertical="top"/>
    </xf>
    <xf numFmtId="0" fontId="46" fillId="11" borderId="20" applyAlignment="1" pivotButton="0" quotePrefix="0" xfId="0">
      <alignment horizontal="center" vertical="top"/>
    </xf>
    <xf numFmtId="0" fontId="45" fillId="11" borderId="16" applyAlignment="1" pivotButton="0" quotePrefix="0" xfId="0">
      <alignment horizontal="center" vertical="top"/>
    </xf>
    <xf numFmtId="0" fontId="45" fillId="11" borderId="0" applyAlignment="1" pivotButton="0" quotePrefix="0" xfId="0">
      <alignment horizontal="center" vertical="top"/>
    </xf>
    <xf numFmtId="0" fontId="45" fillId="11" borderId="17" applyAlignment="1" pivotButton="0" quotePrefix="0" xfId="0">
      <alignment horizontal="center" vertical="top"/>
    </xf>
    <xf numFmtId="0" fontId="45" fillId="11" borderId="18" applyAlignment="1" pivotButton="0" quotePrefix="0" xfId="0">
      <alignment horizontal="center" vertical="top"/>
    </xf>
    <xf numFmtId="0" fontId="45" fillId="11" borderId="19" applyAlignment="1" pivotButton="0" quotePrefix="0" xfId="0">
      <alignment horizontal="center" vertical="top"/>
    </xf>
    <xf numFmtId="0" fontId="45" fillId="11" borderId="20" applyAlignment="1" pivotButton="0" quotePrefix="0" xfId="0">
      <alignment horizontal="center" vertical="top"/>
    </xf>
    <xf numFmtId="0" fontId="63" fillId="13" borderId="0" applyAlignment="1" pivotButton="0" quotePrefix="0" xfId="1">
      <alignment horizontal="center" wrapText="1"/>
    </xf>
    <xf numFmtId="0" fontId="6" fillId="2" borderId="0" applyAlignment="1" pivotButton="0" quotePrefix="0" xfId="0">
      <alignment horizontal="center" wrapText="1"/>
    </xf>
    <xf numFmtId="0" fontId="34" fillId="2" borderId="0" applyAlignment="1" pivotButton="0" quotePrefix="0" xfId="0">
      <alignment horizontal="right" wrapText="1"/>
    </xf>
    <xf numFmtId="0" fontId="37" fillId="10" borderId="14" applyAlignment="1" pivotButton="0" quotePrefix="0" xfId="0">
      <alignment horizontal="center" vertical="center"/>
    </xf>
    <xf numFmtId="0" fontId="37" fillId="10" borderId="9" applyAlignment="1" pivotButton="0" quotePrefix="0" xfId="0">
      <alignment horizontal="center" vertical="center"/>
    </xf>
    <xf numFmtId="0" fontId="37" fillId="10" borderId="15" applyAlignment="1" pivotButton="0" quotePrefix="0" xfId="0">
      <alignment horizontal="center" vertical="center"/>
    </xf>
    <xf numFmtId="0" fontId="37" fillId="10" borderId="16" applyAlignment="1" pivotButton="0" quotePrefix="0" xfId="0">
      <alignment horizontal="center" vertical="center"/>
    </xf>
    <xf numFmtId="0" fontId="37" fillId="10" borderId="0" applyAlignment="1" pivotButton="0" quotePrefix="0" xfId="0">
      <alignment horizontal="center" vertical="center"/>
    </xf>
    <xf numFmtId="0" fontId="37" fillId="10" borderId="17" applyAlignment="1" pivotButton="0" quotePrefix="0" xfId="0">
      <alignment horizontal="center" vertical="center"/>
    </xf>
    <xf numFmtId="0" fontId="37" fillId="10" borderId="18" applyAlignment="1" pivotButton="0" quotePrefix="0" xfId="0">
      <alignment horizontal="center" vertical="center"/>
    </xf>
    <xf numFmtId="0" fontId="37" fillId="10" borderId="19" applyAlignment="1" pivotButton="0" quotePrefix="0" xfId="0">
      <alignment horizontal="center" vertical="center"/>
    </xf>
    <xf numFmtId="0" fontId="37" fillId="10" borderId="20" applyAlignment="1" pivotButton="0" quotePrefix="0" xfId="0">
      <alignment horizontal="center" vertical="center"/>
    </xf>
    <xf numFmtId="0" fontId="62" fillId="0" borderId="37" applyAlignment="1" pivotButton="0" quotePrefix="0" xfId="0">
      <alignment horizontal="center" vertical="center" wrapText="1"/>
    </xf>
    <xf numFmtId="0" fontId="62" fillId="0" borderId="38" applyAlignment="1" pivotButton="0" quotePrefix="0" xfId="0">
      <alignment horizontal="center" vertical="center" wrapText="1"/>
    </xf>
    <xf numFmtId="0" fontId="62" fillId="0" borderId="7" applyAlignment="1" pivotButton="0" quotePrefix="0" xfId="0">
      <alignment horizontal="center" vertical="center" wrapText="1"/>
    </xf>
    <xf numFmtId="0" fontId="62" fillId="0" borderId="8" applyAlignment="1" pivotButton="0" quotePrefix="0" xfId="0">
      <alignment horizontal="center" vertical="center" wrapText="1"/>
    </xf>
    <xf numFmtId="0" fontId="62" fillId="0" borderId="78" applyAlignment="1" pivotButton="0" quotePrefix="0" xfId="0">
      <alignment horizontal="center" vertical="center" wrapText="1"/>
    </xf>
    <xf numFmtId="0" fontId="62" fillId="0" borderId="61" applyAlignment="1" pivotButton="0" quotePrefix="0" xfId="0">
      <alignment horizontal="center" vertical="center" wrapText="1"/>
    </xf>
    <xf numFmtId="0" fontId="62" fillId="0" borderId="62" applyAlignment="1" pivotButton="0" quotePrefix="0" xfId="0">
      <alignment horizontal="center" vertical="center" wrapText="1"/>
    </xf>
    <xf numFmtId="0" fontId="62" fillId="0" borderId="79" applyAlignment="1" pivotButton="0" quotePrefix="0" xfId="0">
      <alignment horizontal="center" vertical="center" wrapText="1"/>
    </xf>
    <xf numFmtId="0" fontId="62" fillId="0" borderId="21" applyAlignment="1" pivotButton="0" quotePrefix="0" xfId="0">
      <alignment horizontal="center" vertical="center" wrapText="1"/>
    </xf>
    <xf numFmtId="0" fontId="62" fillId="0" borderId="63" applyAlignment="1" pivotButton="0" quotePrefix="0" xfId="0">
      <alignment horizontal="center" vertical="center" wrapText="1"/>
    </xf>
    <xf numFmtId="0" fontId="39" fillId="0" borderId="0" applyAlignment="1" applyProtection="1" pivotButton="0" quotePrefix="0" xfId="1">
      <alignment horizontal="left" vertical="center" wrapText="1"/>
      <protection locked="0" hidden="0"/>
    </xf>
    <xf numFmtId="0" fontId="39" fillId="0" borderId="21" applyAlignment="1" applyProtection="1" pivotButton="0" quotePrefix="0" xfId="1">
      <alignment horizontal="left" vertical="center" wrapText="1"/>
      <protection locked="0" hidden="0"/>
    </xf>
    <xf numFmtId="0" fontId="0" fillId="0" borderId="1" applyAlignment="1" pivotButton="0" quotePrefix="0" xfId="0">
      <alignment horizontal="center" vertical="center" wrapText="1"/>
    </xf>
    <xf numFmtId="0" fontId="43" fillId="10" borderId="8" applyAlignment="1" pivotButton="0" quotePrefix="0" xfId="0">
      <alignment horizontal="center" vertical="center" wrapText="1"/>
    </xf>
    <xf numFmtId="0" fontId="43" fillId="12" borderId="8" applyAlignment="1" pivotButton="0" quotePrefix="0" xfId="0">
      <alignment horizontal="center" vertical="center" wrapText="1"/>
    </xf>
    <xf numFmtId="0" fontId="0" fillId="0" borderId="6" applyAlignment="1" pivotButton="0" quotePrefix="0" xfId="0">
      <alignment horizontal="center" vertical="center" wrapText="1"/>
    </xf>
    <xf numFmtId="0" fontId="6" fillId="2" borderId="0" applyAlignment="1" applyProtection="1" pivotButton="0" quotePrefix="0" xfId="0">
      <alignment horizontal="center" wrapText="1"/>
      <protection locked="0" hidden="0"/>
    </xf>
    <xf numFmtId="0" fontId="34" fillId="2" borderId="0" applyAlignment="1" applyProtection="1" pivotButton="0" quotePrefix="0" xfId="0">
      <alignment horizontal="right" wrapText="1"/>
      <protection locked="0" hidden="0"/>
    </xf>
    <xf numFmtId="0" fontId="27" fillId="11" borderId="1" applyAlignment="1" applyProtection="1" pivotButton="0" quotePrefix="0" xfId="0">
      <alignment horizontal="center" vertical="center" wrapText="1"/>
      <protection locked="0" hidden="0"/>
    </xf>
    <xf numFmtId="0" fontId="41" fillId="10" borderId="1" applyAlignment="1" applyProtection="1" pivotButton="0" quotePrefix="0" xfId="0">
      <alignment horizontal="center" vertical="center" wrapText="1"/>
      <protection locked="0" hidden="0"/>
    </xf>
    <xf numFmtId="0" fontId="26" fillId="0" borderId="8" applyAlignment="1" applyProtection="1" pivotButton="0" quotePrefix="0" xfId="0">
      <alignment horizontal="center" vertical="top" wrapText="1"/>
      <protection locked="0" hidden="0"/>
    </xf>
    <xf numFmtId="0" fontId="62" fillId="0" borderId="79" applyAlignment="1" applyProtection="1" pivotButton="0" quotePrefix="0" xfId="0">
      <alignment horizontal="center" vertical="center" wrapText="1"/>
      <protection locked="0" hidden="0"/>
    </xf>
    <xf numFmtId="0" fontId="62" fillId="0" borderId="21" applyAlignment="1" applyProtection="1" pivotButton="0" quotePrefix="0" xfId="0">
      <alignment horizontal="center" vertical="center" wrapText="1"/>
      <protection locked="0" hidden="0"/>
    </xf>
    <xf numFmtId="0" fontId="62" fillId="0" borderId="63" applyAlignment="1" applyProtection="1" pivotButton="0" quotePrefix="0" xfId="0">
      <alignment horizontal="center" vertical="center" wrapText="1"/>
      <protection locked="0" hidden="0"/>
    </xf>
    <xf numFmtId="0" fontId="62" fillId="0" borderId="8" applyAlignment="1" applyProtection="1" pivotButton="0" quotePrefix="0" xfId="0">
      <alignment horizontal="center" vertical="center" wrapText="1"/>
      <protection locked="0" hidden="0"/>
    </xf>
    <xf numFmtId="0" fontId="62" fillId="0" borderId="37" applyAlignment="1" applyProtection="1" pivotButton="0" quotePrefix="0" xfId="0">
      <alignment horizontal="center" vertical="center" wrapText="1"/>
      <protection locked="0" hidden="0"/>
    </xf>
    <xf numFmtId="0" fontId="62" fillId="0" borderId="38" applyAlignment="1" applyProtection="1" pivotButton="0" quotePrefix="0" xfId="0">
      <alignment horizontal="center" vertical="center" wrapText="1"/>
      <protection locked="0" hidden="0"/>
    </xf>
    <xf numFmtId="0" fontId="62" fillId="0" borderId="7" applyAlignment="1" applyProtection="1" pivotButton="0" quotePrefix="0" xfId="0">
      <alignment horizontal="center" vertical="center" wrapText="1"/>
      <protection locked="0" hidden="0"/>
    </xf>
    <xf numFmtId="0" fontId="62" fillId="0" borderId="78" applyAlignment="1" applyProtection="1" pivotButton="0" quotePrefix="0" xfId="0">
      <alignment horizontal="center" vertical="center" wrapText="1"/>
      <protection locked="0" hidden="0"/>
    </xf>
    <xf numFmtId="0" fontId="62" fillId="0" borderId="61" applyAlignment="1" applyProtection="1" pivotButton="0" quotePrefix="0" xfId="0">
      <alignment horizontal="center" vertical="center" wrapText="1"/>
      <protection locked="0" hidden="0"/>
    </xf>
    <xf numFmtId="0" fontId="62" fillId="0" borderId="62" applyAlignment="1" applyProtection="1" pivotButton="0" quotePrefix="0" xfId="0">
      <alignment horizontal="center" vertical="center" wrapText="1"/>
      <protection locked="0" hidden="0"/>
    </xf>
    <xf numFmtId="0" fontId="29" fillId="0" borderId="0" applyAlignment="1" pivotButton="0" quotePrefix="0" xfId="0">
      <alignment horizontal="center" vertical="center"/>
    </xf>
    <xf numFmtId="0" fontId="6" fillId="0" borderId="9" applyAlignment="1" pivotButton="0" quotePrefix="0" xfId="0">
      <alignment horizontal="center" vertical="center"/>
    </xf>
    <xf numFmtId="0" fontId="22" fillId="11" borderId="2" applyAlignment="1" pivotButton="0" quotePrefix="0" xfId="0">
      <alignment horizontal="center" vertical="center" wrapText="1"/>
    </xf>
    <xf numFmtId="0" fontId="22" fillId="11" borderId="3" applyAlignment="1" pivotButton="0" quotePrefix="0" xfId="0">
      <alignment horizontal="center" vertical="center" wrapText="1"/>
    </xf>
    <xf numFmtId="0" fontId="48" fillId="0" borderId="2" applyAlignment="1" pivotButton="0" quotePrefix="0" xfId="0">
      <alignment horizontal="center" vertical="center"/>
    </xf>
    <xf numFmtId="0" fontId="48" fillId="0" borderId="5" applyAlignment="1" pivotButton="0" quotePrefix="0" xfId="0">
      <alignment horizontal="center" vertical="center"/>
    </xf>
    <xf numFmtId="0" fontId="48" fillId="0" borderId="3" applyAlignment="1" pivotButton="0" quotePrefix="0" xfId="0">
      <alignment horizontal="center" vertical="center"/>
    </xf>
    <xf numFmtId="0" fontId="22" fillId="11" borderId="10" applyAlignment="1" pivotButton="0" quotePrefix="0" xfId="0">
      <alignment horizontal="center" vertical="center" wrapText="1"/>
    </xf>
    <xf numFmtId="0" fontId="22" fillId="11" borderId="11" applyAlignment="1" pivotButton="0" quotePrefix="0" xfId="0">
      <alignment horizontal="center" vertical="center" wrapText="1"/>
    </xf>
    <xf numFmtId="0" fontId="48" fillId="0" borderId="10" applyAlignment="1" pivotButton="0" quotePrefix="0" xfId="0">
      <alignment horizontal="center" vertical="center"/>
    </xf>
    <xf numFmtId="0" fontId="48" fillId="0" borderId="12" applyAlignment="1" pivotButton="0" quotePrefix="0" xfId="0">
      <alignment horizontal="center" vertical="center"/>
    </xf>
    <xf numFmtId="0" fontId="48" fillId="0" borderId="13" applyAlignment="1" pivotButton="0" quotePrefix="0" xfId="0">
      <alignment horizontal="center" vertical="center"/>
    </xf>
    <xf numFmtId="0" fontId="21" fillId="22" borderId="50" applyAlignment="1" pivotButton="0" quotePrefix="0" xfId="0">
      <alignment horizontal="center"/>
    </xf>
    <xf numFmtId="0" fontId="21" fillId="22" borderId="51" applyAlignment="1" pivotButton="0" quotePrefix="0" xfId="0">
      <alignment horizontal="center"/>
    </xf>
    <xf numFmtId="0" fontId="21" fillId="22" borderId="52" applyAlignment="1" pivotButton="0" quotePrefix="0" xfId="0">
      <alignment horizontal="center"/>
    </xf>
    <xf numFmtId="0" fontId="21" fillId="12" borderId="50" applyAlignment="1" pivotButton="0" quotePrefix="0" xfId="0">
      <alignment horizontal="center"/>
    </xf>
    <xf numFmtId="0" fontId="21" fillId="12" borderId="51" applyAlignment="1" pivotButton="0" quotePrefix="0" xfId="0">
      <alignment horizontal="center"/>
    </xf>
    <xf numFmtId="0" fontId="21" fillId="12" borderId="52" applyAlignment="1" pivotButton="0" quotePrefix="0" xfId="0">
      <alignment horizontal="center"/>
    </xf>
    <xf numFmtId="0" fontId="22" fillId="11" borderId="22" applyAlignment="1" pivotButton="0" quotePrefix="0" xfId="0">
      <alignment horizontal="center"/>
    </xf>
    <xf numFmtId="0" fontId="29" fillId="0" borderId="37" applyAlignment="1" pivotButton="0" quotePrefix="0" xfId="0">
      <alignment horizontal="center" vertical="center"/>
    </xf>
    <xf numFmtId="0" fontId="29" fillId="0" borderId="38" applyAlignment="1" pivotButton="0" quotePrefix="0" xfId="0">
      <alignment horizontal="center" vertical="center"/>
    </xf>
    <xf numFmtId="0" fontId="29" fillId="0" borderId="7" applyAlignment="1" pivotButton="0" quotePrefix="0" xfId="0">
      <alignment horizontal="center" vertical="center"/>
    </xf>
    <xf numFmtId="0" fontId="4" fillId="11" borderId="8" applyAlignment="1" pivotButton="0" quotePrefix="0" xfId="0">
      <alignment horizontal="center" vertical="center" wrapText="1"/>
    </xf>
    <xf numFmtId="49" fontId="6" fillId="2" borderId="8" applyAlignment="1" pivotButton="0" quotePrefix="0" xfId="0">
      <alignment horizontal="justify" vertical="center" wrapText="1"/>
    </xf>
    <xf numFmtId="0" fontId="29" fillId="2" borderId="8" applyAlignment="1" pivotButton="0" quotePrefix="0" xfId="0">
      <alignment horizontal="left" vertical="center"/>
    </xf>
    <xf numFmtId="0" fontId="6" fillId="2" borderId="8" applyAlignment="1" pivotButton="0" quotePrefix="0" xfId="0">
      <alignment horizontal="center" vertical="center"/>
    </xf>
    <xf numFmtId="0" fontId="6" fillId="2" borderId="8" applyAlignment="1" pivotButton="0" quotePrefix="0" xfId="0">
      <alignment horizontal="center" vertical="center" wrapText="1"/>
    </xf>
    <xf numFmtId="0" fontId="29" fillId="2" borderId="8" applyAlignment="1" pivotButton="0" quotePrefix="0" xfId="0">
      <alignment horizontal="center" wrapText="1"/>
    </xf>
    <xf numFmtId="0" fontId="4" fillId="11" borderId="37" applyAlignment="1" pivotButton="0" quotePrefix="0" xfId="0">
      <alignment horizontal="center" vertical="center"/>
    </xf>
    <xf numFmtId="0" fontId="4" fillId="11" borderId="38" applyAlignment="1" pivotButton="0" quotePrefix="0" xfId="0">
      <alignment horizontal="center" vertical="center"/>
    </xf>
    <xf numFmtId="0" fontId="4" fillId="11" borderId="7" applyAlignment="1" pivotButton="0" quotePrefix="0" xfId="0">
      <alignment horizontal="center" vertical="center"/>
    </xf>
    <xf numFmtId="0" fontId="6" fillId="2" borderId="36" applyAlignment="1" pivotButton="0" quotePrefix="0" xfId="0">
      <alignment horizontal="center" vertical="center"/>
    </xf>
    <xf numFmtId="0" fontId="6" fillId="2" borderId="39" applyAlignment="1" pivotButton="0" quotePrefix="0" xfId="0">
      <alignment horizontal="center" vertical="center"/>
    </xf>
    <xf numFmtId="0" fontId="6" fillId="2" borderId="33" applyAlignment="1" pivotButton="0" quotePrefix="0" xfId="0">
      <alignment horizontal="center" vertical="center"/>
    </xf>
    <xf numFmtId="0" fontId="29" fillId="2" borderId="37" applyAlignment="1" pivotButton="0" quotePrefix="0" xfId="0">
      <alignment horizontal="center" wrapText="1"/>
    </xf>
    <xf numFmtId="0" fontId="29" fillId="2" borderId="38" applyAlignment="1" pivotButton="0" quotePrefix="0" xfId="0">
      <alignment horizontal="center" wrapText="1"/>
    </xf>
    <xf numFmtId="0" fontId="29" fillId="2" borderId="7" applyAlignment="1" pivotButton="0" quotePrefix="0" xfId="0">
      <alignment horizontal="center" wrapText="1"/>
    </xf>
    <xf numFmtId="0" fontId="29" fillId="2" borderId="0" applyAlignment="1" pivotButton="0" quotePrefix="0" xfId="0">
      <alignment horizontal="center" vertical="center" textRotation="90" wrapText="1"/>
    </xf>
    <xf numFmtId="0" fontId="29" fillId="2" borderId="0" applyAlignment="1" pivotButton="0" quotePrefix="0" xfId="0">
      <alignment horizontal="center" vertical="center" textRotation="90"/>
    </xf>
    <xf numFmtId="0" fontId="29" fillId="2" borderId="0" applyAlignment="1" pivotButton="0" quotePrefix="0" xfId="0">
      <alignment horizontal="center" vertical="center"/>
    </xf>
    <xf numFmtId="0" fontId="4" fillId="8" borderId="8" applyAlignment="1" pivotButton="0" quotePrefix="0" xfId="0">
      <alignment horizontal="center" vertical="center" wrapText="1"/>
    </xf>
    <xf numFmtId="0" fontId="6" fillId="9" borderId="8" applyAlignment="1" pivotButton="0" quotePrefix="0" xfId="0">
      <alignment horizontal="justify" vertical="center" wrapText="1"/>
    </xf>
    <xf numFmtId="0" fontId="6" fillId="2" borderId="8" applyAlignment="1" pivotButton="0" quotePrefix="0" xfId="0">
      <alignment horizontal="justify" vertical="center" wrapText="1"/>
    </xf>
    <xf numFmtId="0" fontId="29" fillId="2" borderId="8" applyAlignment="1" pivotButton="0" quotePrefix="0" xfId="0">
      <alignment horizontal="center" vertical="center" wrapText="1"/>
    </xf>
    <xf numFmtId="0" fontId="55" fillId="2" borderId="0" applyAlignment="1" pivotButton="0" quotePrefix="0" xfId="0">
      <alignment horizontal="center" vertical="center" wrapText="1"/>
    </xf>
    <xf numFmtId="0" fontId="6" fillId="9" borderId="8" applyAlignment="1" pivotButton="0" quotePrefix="0" xfId="0">
      <alignment horizontal="center" vertical="center" wrapText="1"/>
    </xf>
    <xf numFmtId="0" fontId="4" fillId="8" borderId="8" applyAlignment="1" pivotButton="0" quotePrefix="0" xfId="0">
      <alignment horizontal="center" vertical="center"/>
    </xf>
    <xf numFmtId="0" fontId="4" fillId="8" borderId="8" applyAlignment="1" pivotButton="0" quotePrefix="0" xfId="0">
      <alignment horizontal="center"/>
    </xf>
    <xf numFmtId="0" fontId="4" fillId="8" borderId="8" applyAlignment="1" pivotButton="0" quotePrefix="0" xfId="0">
      <alignment horizontal="center" wrapText="1"/>
    </xf>
    <xf numFmtId="0" fontId="29" fillId="2" borderId="8" applyAlignment="1" pivotButton="0" quotePrefix="0" xfId="0">
      <alignment horizontal="center" vertical="center"/>
    </xf>
    <xf numFmtId="0" fontId="22" fillId="8" borderId="8" applyAlignment="1" pivotButton="0" quotePrefix="0" xfId="0">
      <alignment horizontal="center"/>
    </xf>
    <xf numFmtId="0" fontId="29" fillId="12" borderId="30" applyAlignment="1" pivotButton="0" quotePrefix="0" xfId="0">
      <alignment horizontal="center" vertical="center" wrapText="1"/>
    </xf>
    <xf numFmtId="0" fontId="29" fillId="12" borderId="24" applyAlignment="1" pivotButton="0" quotePrefix="0" xfId="0">
      <alignment horizontal="center" vertical="center" wrapText="1"/>
    </xf>
    <xf numFmtId="0" fontId="29" fillId="12" borderId="27" applyAlignment="1" pivotButton="0" quotePrefix="0" xfId="0">
      <alignment horizontal="center" vertical="center" wrapText="1"/>
    </xf>
    <xf numFmtId="0" fontId="29" fillId="12" borderId="28" applyAlignment="1" pivotButton="0" quotePrefix="0" xfId="0">
      <alignment horizontal="center" vertical="center" wrapText="1"/>
    </xf>
    <xf numFmtId="0" fontId="29" fillId="12" borderId="29" applyAlignment="1" pivotButton="0" quotePrefix="0" xfId="0">
      <alignment horizontal="center" vertical="center" wrapText="1"/>
    </xf>
    <xf numFmtId="0" fontId="29" fillId="12" borderId="23" applyAlignment="1" pivotButton="0" quotePrefix="0" xfId="0">
      <alignment horizontal="center" vertical="center" wrapText="1"/>
    </xf>
    <xf numFmtId="0" fontId="29" fillId="12" borderId="8" applyAlignment="1" pivotButton="0" quotePrefix="0" xfId="0">
      <alignment horizontal="center" vertical="center" wrapText="1"/>
    </xf>
    <xf numFmtId="0" fontId="4" fillId="11" borderId="29" applyAlignment="1" pivotButton="0" quotePrefix="0" xfId="0">
      <alignment horizontal="center"/>
    </xf>
    <xf numFmtId="0" fontId="26" fillId="0" borderId="36" applyAlignment="1" pivotButton="0" quotePrefix="0" xfId="0">
      <alignment horizontal="center" vertical="top" wrapText="1"/>
    </xf>
    <xf numFmtId="0" fontId="26" fillId="0" borderId="39" applyAlignment="1" pivotButton="0" quotePrefix="0" xfId="0">
      <alignment horizontal="center" vertical="top" wrapText="1"/>
    </xf>
    <xf numFmtId="0" fontId="26" fillId="0" borderId="33" applyAlignment="1" pivotButton="0" quotePrefix="0" xfId="0">
      <alignment horizontal="center" vertical="top" wrapText="1"/>
    </xf>
    <xf numFmtId="0" fontId="47" fillId="11" borderId="60" applyAlignment="1" pivotButton="0" quotePrefix="0" xfId="0">
      <alignment horizontal="center" vertical="center" wrapText="1"/>
    </xf>
    <xf numFmtId="0" fontId="47" fillId="11" borderId="33" applyAlignment="1" pivotButton="0" quotePrefix="0" xfId="0">
      <alignment horizontal="center" vertical="center" wrapText="1"/>
    </xf>
    <xf numFmtId="0" fontId="4" fillId="11" borderId="29" applyAlignment="1" pivotButton="0" quotePrefix="0" xfId="0">
      <alignment horizontal="center" vertical="center"/>
    </xf>
    <xf numFmtId="0" fontId="4" fillId="11" borderId="8" applyAlignment="1" pivotButton="0" quotePrefix="0" xfId="0">
      <alignment horizontal="center" vertical="center"/>
    </xf>
    <xf numFmtId="9" fontId="4" fillId="11" borderId="29" applyAlignment="1" pivotButton="0" quotePrefix="0" xfId="2">
      <alignment horizontal="center" vertical="center"/>
    </xf>
    <xf numFmtId="9" fontId="4" fillId="11" borderId="8" applyAlignment="1" pivotButton="0" quotePrefix="0" xfId="2">
      <alignment horizontal="center" vertical="center"/>
    </xf>
    <xf numFmtId="0" fontId="34" fillId="0" borderId="37" applyAlignment="1" applyProtection="1" pivotButton="0" quotePrefix="0" xfId="0">
      <alignment horizontal="justify" vertical="justify" wrapText="1"/>
      <protection locked="0" hidden="0"/>
    </xf>
    <xf numFmtId="0" fontId="34" fillId="0" borderId="87" applyAlignment="1" applyProtection="1" pivotButton="0" quotePrefix="0" xfId="0">
      <alignment horizontal="justify" vertical="justify" wrapText="1"/>
      <protection locked="0" hidden="0"/>
    </xf>
    <xf numFmtId="0" fontId="34" fillId="0" borderId="37" applyAlignment="1" pivotButton="0" quotePrefix="0" xfId="0">
      <alignment horizontal="justify" vertical="justify"/>
    </xf>
    <xf numFmtId="0" fontId="34" fillId="0" borderId="87" applyAlignment="1" pivotButton="0" quotePrefix="0" xfId="0">
      <alignment horizontal="justify" vertical="justify"/>
    </xf>
    <xf numFmtId="0" fontId="34" fillId="0" borderId="37" applyAlignment="1" applyProtection="1" pivotButton="0" quotePrefix="0" xfId="0">
      <alignment horizontal="left" vertical="justify" wrapText="1"/>
      <protection locked="0" hidden="0"/>
    </xf>
    <xf numFmtId="0" fontId="34" fillId="0" borderId="87" applyAlignment="1" applyProtection="1" pivotButton="0" quotePrefix="0" xfId="0">
      <alignment horizontal="left" vertical="justify" wrapText="1"/>
      <protection locked="0" hidden="0"/>
    </xf>
    <xf numFmtId="0" fontId="34" fillId="0" borderId="37" applyAlignment="1" applyProtection="1" pivotButton="0" quotePrefix="0" xfId="0">
      <alignment vertical="justify" wrapText="1"/>
      <protection locked="0" hidden="0"/>
    </xf>
    <xf numFmtId="0" fontId="34" fillId="0" borderId="87" applyAlignment="1" applyProtection="1" pivotButton="0" quotePrefix="0" xfId="0">
      <alignment vertical="justify" wrapText="1"/>
      <protection locked="0" hidden="0"/>
    </xf>
    <xf numFmtId="0" fontId="34" fillId="0" borderId="37" applyAlignment="1" pivotButton="0" quotePrefix="0" xfId="0">
      <alignment horizontal="justify" vertical="justify" wrapText="1"/>
    </xf>
    <xf numFmtId="0" fontId="34" fillId="0" borderId="87" applyAlignment="1" pivotButton="0" quotePrefix="0" xfId="0">
      <alignment horizontal="justify" vertical="justify" wrapText="1"/>
    </xf>
    <xf numFmtId="0" fontId="43" fillId="0" borderId="8" applyAlignment="1" applyProtection="1" pivotButton="0" quotePrefix="0" xfId="0">
      <alignment horizontal="center" vertical="center" wrapText="1"/>
      <protection locked="0" hidden="0"/>
    </xf>
    <xf numFmtId="0" fontId="43" fillId="0" borderId="36" applyAlignment="1" applyProtection="1" pivotButton="0" quotePrefix="0" xfId="0">
      <alignment horizontal="center" vertical="center" wrapText="1"/>
      <protection locked="0" hidden="0"/>
    </xf>
    <xf numFmtId="0" fontId="43" fillId="0" borderId="39" applyAlignment="1" applyProtection="1" pivotButton="0" quotePrefix="0" xfId="0">
      <alignment horizontal="center" vertical="center" wrapText="1"/>
      <protection locked="0" hidden="0"/>
    </xf>
    <xf numFmtId="0" fontId="43" fillId="0" borderId="33" applyAlignment="1" applyProtection="1" pivotButton="0" quotePrefix="0" xfId="0">
      <alignment horizontal="center" vertical="center" wrapText="1"/>
      <protection locked="0" hidden="0"/>
    </xf>
    <xf numFmtId="0" fontId="43" fillId="0" borderId="8" applyAlignment="1" pivotButton="0" quotePrefix="0" xfId="0">
      <alignment horizontal="center" vertical="center" wrapText="1"/>
    </xf>
    <xf numFmtId="0" fontId="34" fillId="0" borderId="82" applyAlignment="1" pivotButton="0" quotePrefix="0" xfId="0">
      <alignment horizontal="justify" vertical="justify" wrapText="1"/>
    </xf>
    <xf numFmtId="0" fontId="34" fillId="0" borderId="88" applyAlignment="1" pivotButton="0" quotePrefix="0" xfId="0">
      <alignment horizontal="justify" vertical="justify" wrapText="1"/>
    </xf>
    <xf numFmtId="0" fontId="34" fillId="0" borderId="37" applyAlignment="1" pivotButton="0" quotePrefix="0" xfId="0">
      <alignment horizontal="left" vertical="justify"/>
    </xf>
    <xf numFmtId="0" fontId="34" fillId="0" borderId="87" applyAlignment="1" pivotButton="0" quotePrefix="0" xfId="0">
      <alignment horizontal="left" vertical="justify"/>
    </xf>
    <xf numFmtId="0" fontId="6" fillId="2" borderId="64" applyAlignment="1" applyProtection="1" pivotButton="0" quotePrefix="0" xfId="0">
      <alignment horizontal="center" vertical="center" wrapText="1"/>
      <protection locked="1" hidden="1"/>
    </xf>
    <xf numFmtId="0" fontId="6" fillId="2" borderId="53" applyAlignment="1" applyProtection="1" pivotButton="0" quotePrefix="0" xfId="0">
      <alignment horizontal="center" vertical="center" wrapText="1"/>
      <protection locked="1" hidden="1"/>
    </xf>
    <xf numFmtId="9" fontId="6" fillId="2" borderId="4" applyAlignment="1" applyProtection="1" pivotButton="0" quotePrefix="0" xfId="0">
      <alignment horizontal="center" vertical="center" wrapText="1"/>
      <protection locked="1" hidden="1"/>
    </xf>
    <xf numFmtId="9" fontId="6" fillId="2" borderId="53" applyAlignment="1" applyProtection="1" pivotButton="0" quotePrefix="0" xfId="0">
      <alignment horizontal="center" vertical="center" wrapText="1"/>
      <protection locked="1" hidden="1"/>
    </xf>
    <xf numFmtId="9" fontId="6" fillId="2" borderId="6" applyAlignment="1" applyProtection="1" pivotButton="0" quotePrefix="0" xfId="0">
      <alignment horizontal="center" vertical="center" wrapText="1"/>
      <protection locked="1" hidden="1"/>
    </xf>
    <xf numFmtId="0" fontId="6" fillId="2" borderId="4" applyAlignment="1" applyProtection="1" pivotButton="0" quotePrefix="0" xfId="0">
      <alignment horizontal="center" vertical="center" wrapText="1"/>
      <protection locked="0" hidden="0"/>
    </xf>
    <xf numFmtId="0" fontId="6" fillId="2" borderId="53" applyAlignment="1" applyProtection="1" pivotButton="0" quotePrefix="0" xfId="0">
      <alignment horizontal="center" vertical="center" wrapText="1"/>
      <protection locked="0" hidden="0"/>
    </xf>
    <xf numFmtId="0" fontId="6" fillId="2" borderId="6" applyAlignment="1" applyProtection="1" pivotButton="0" quotePrefix="0" xfId="0">
      <alignment horizontal="center" vertical="center" wrapText="1"/>
      <protection locked="0" hidden="0"/>
    </xf>
    <xf numFmtId="14" fontId="6" fillId="2" borderId="4" applyAlignment="1" applyProtection="1" pivotButton="0" quotePrefix="0" xfId="0">
      <alignment horizontal="center" vertical="center" wrapText="1"/>
      <protection locked="0" hidden="0"/>
    </xf>
    <xf numFmtId="14" fontId="6" fillId="2" borderId="53" applyAlignment="1" applyProtection="1" pivotButton="0" quotePrefix="0" xfId="0">
      <alignment horizontal="center" vertical="center" wrapText="1"/>
      <protection locked="0" hidden="0"/>
    </xf>
    <xf numFmtId="14" fontId="6" fillId="2" borderId="6" applyAlignment="1" applyProtection="1" pivotButton="0" quotePrefix="0" xfId="0">
      <alignment horizontal="center" vertical="center" wrapText="1"/>
      <protection locked="0" hidden="0"/>
    </xf>
    <xf numFmtId="0" fontId="31" fillId="2" borderId="4" applyAlignment="1" applyProtection="1" pivotButton="0" quotePrefix="0" xfId="0">
      <alignment horizontal="center" vertical="center" wrapText="1"/>
      <protection locked="1" hidden="1"/>
    </xf>
    <xf numFmtId="0" fontId="31" fillId="2" borderId="53" applyAlignment="1" applyProtection="1" pivotButton="0" quotePrefix="0" xfId="0">
      <alignment horizontal="center" vertical="center" wrapText="1"/>
      <protection locked="1" hidden="1"/>
    </xf>
    <xf numFmtId="0" fontId="31" fillId="2" borderId="6" applyAlignment="1" applyProtection="1" pivotButton="0" quotePrefix="0" xfId="0">
      <alignment horizontal="center" vertical="center" wrapText="1"/>
      <protection locked="1" hidden="1"/>
    </xf>
    <xf numFmtId="14" fontId="6" fillId="2" borderId="64" applyAlignment="1" applyProtection="1" pivotButton="0" quotePrefix="0" xfId="0">
      <alignment horizontal="center" vertical="center" wrapText="1"/>
      <protection locked="1" hidden="1"/>
    </xf>
    <xf numFmtId="14" fontId="6" fillId="2" borderId="53" applyAlignment="1" applyProtection="1" pivotButton="0" quotePrefix="0" xfId="0">
      <alignment horizontal="center" vertical="center" wrapText="1"/>
      <protection locked="1" hidden="1"/>
    </xf>
    <xf numFmtId="14" fontId="6" fillId="2" borderId="64" applyAlignment="1" applyProtection="1" pivotButton="0" quotePrefix="0" xfId="0">
      <alignment horizontal="center" vertical="center"/>
      <protection locked="1" hidden="1"/>
    </xf>
    <xf numFmtId="14" fontId="6" fillId="2" borderId="53" applyAlignment="1" applyProtection="1" pivotButton="0" quotePrefix="0" xfId="0">
      <alignment horizontal="center" vertical="center"/>
      <protection locked="1" hidden="1"/>
    </xf>
    <xf numFmtId="14" fontId="6" fillId="2" borderId="4" applyAlignment="1" pivotButton="0" quotePrefix="0" xfId="0">
      <alignment horizontal="center" vertical="center" wrapText="1"/>
    </xf>
    <xf numFmtId="14" fontId="6" fillId="2" borderId="6" applyAlignment="1" pivotButton="0" quotePrefix="0" xfId="0">
      <alignment horizontal="center" vertical="center" wrapText="1"/>
    </xf>
    <xf numFmtId="0" fontId="6" fillId="2" borderId="4" applyAlignment="1" pivotButton="0" quotePrefix="0" xfId="0">
      <alignment horizontal="justify" vertical="center" wrapText="1"/>
    </xf>
    <xf numFmtId="0" fontId="6" fillId="2" borderId="53" applyAlignment="1" pivotButton="0" quotePrefix="0" xfId="0">
      <alignment horizontal="justify" vertical="center" wrapText="1"/>
    </xf>
    <xf numFmtId="14" fontId="6" fillId="2" borderId="93" applyAlignment="1" pivotButton="0" quotePrefix="0" xfId="0">
      <alignment horizontal="center" vertical="center" wrapText="1"/>
    </xf>
    <xf numFmtId="14" fontId="6" fillId="2" borderId="94" applyAlignment="1" pivotButton="0" quotePrefix="0" xfId="0">
      <alignment horizontal="center" vertical="center" wrapText="1"/>
    </xf>
    <xf numFmtId="0" fontId="34" fillId="2" borderId="8" applyAlignment="1" pivotButton="0" quotePrefix="0" xfId="0">
      <alignment horizontal="justify" vertical="center" wrapText="1"/>
    </xf>
    <xf numFmtId="0" fontId="34" fillId="2" borderId="8" applyAlignment="1" pivotButton="0" quotePrefix="0" xfId="0">
      <alignment horizontal="justify" vertical="center"/>
    </xf>
    <xf numFmtId="14" fontId="6" fillId="2" borderId="36" applyAlignment="1" applyProtection="1" pivotButton="0" quotePrefix="0" xfId="0">
      <alignment horizontal="center" vertical="center"/>
      <protection locked="1" hidden="1"/>
    </xf>
    <xf numFmtId="14" fontId="6" fillId="2" borderId="33" applyAlignment="1" applyProtection="1" pivotButton="0" quotePrefix="0" xfId="0">
      <alignment horizontal="center" vertical="center"/>
      <protection locked="1" hidden="1"/>
    </xf>
    <xf numFmtId="14" fontId="6" fillId="2" borderId="36" applyAlignment="1" applyProtection="1" pivotButton="0" quotePrefix="0" xfId="0">
      <alignment horizontal="justify" vertical="center"/>
      <protection locked="1" hidden="1"/>
    </xf>
    <xf numFmtId="14" fontId="6" fillId="2" borderId="33" applyAlignment="1" applyProtection="1" pivotButton="0" quotePrefix="0" xfId="0">
      <alignment horizontal="justify" vertical="center"/>
      <protection locked="1" hidden="1"/>
    </xf>
    <xf numFmtId="0" fontId="6" fillId="2" borderId="64" applyAlignment="1" applyProtection="1" pivotButton="0" quotePrefix="0" xfId="0">
      <alignment horizontal="justify" vertical="center"/>
      <protection locked="1" hidden="1"/>
    </xf>
    <xf numFmtId="0" fontId="6" fillId="2" borderId="53" applyAlignment="1" applyProtection="1" pivotButton="0" quotePrefix="0" xfId="0">
      <alignment horizontal="justify" vertical="center"/>
      <protection locked="1" hidden="1"/>
    </xf>
    <xf numFmtId="0" fontId="70" fillId="0" borderId="37" applyAlignment="1" pivotButton="0" quotePrefix="0" xfId="0">
      <alignment horizontal="center" vertical="center" wrapText="1"/>
    </xf>
    <xf numFmtId="0" fontId="70" fillId="0" borderId="38" applyAlignment="1" pivotButton="0" quotePrefix="0" xfId="0">
      <alignment horizontal="center" vertical="center" wrapText="1"/>
    </xf>
    <xf numFmtId="0" fontId="70" fillId="0" borderId="7" applyAlignment="1" pivotButton="0" quotePrefix="0" xfId="0">
      <alignment horizontal="center" vertical="center" wrapText="1"/>
    </xf>
    <xf numFmtId="0" fontId="70" fillId="0" borderId="78" applyAlignment="1" pivotButton="0" quotePrefix="0" xfId="0">
      <alignment horizontal="center" vertical="center" wrapText="1"/>
    </xf>
    <xf numFmtId="0" fontId="70" fillId="0" borderId="61" applyAlignment="1" pivotButton="0" quotePrefix="0" xfId="0">
      <alignment horizontal="center" vertical="center" wrapText="1"/>
    </xf>
    <xf numFmtId="0" fontId="70" fillId="0" borderId="62" applyAlignment="1" pivotButton="0" quotePrefix="0" xfId="0">
      <alignment horizontal="center" vertical="center" wrapText="1"/>
    </xf>
    <xf numFmtId="0" fontId="70" fillId="0" borderId="79" applyAlignment="1" pivotButton="0" quotePrefix="0" xfId="0">
      <alignment horizontal="center" vertical="center" wrapText="1"/>
    </xf>
    <xf numFmtId="0" fontId="70" fillId="0" borderId="21" applyAlignment="1" pivotButton="0" quotePrefix="0" xfId="0">
      <alignment horizontal="center" vertical="center" wrapText="1"/>
    </xf>
    <xf numFmtId="0" fontId="70" fillId="0" borderId="63" applyAlignment="1" pivotButton="0" quotePrefix="0" xfId="0">
      <alignment horizontal="center" vertical="center" wrapText="1"/>
    </xf>
    <xf numFmtId="14" fontId="6" fillId="2" borderId="53" applyAlignment="1" pivotButton="0" quotePrefix="0" xfId="0">
      <alignment horizontal="center" vertical="center" wrapText="1"/>
    </xf>
    <xf numFmtId="0" fontId="6" fillId="2" borderId="6" applyAlignment="1" pivotButton="0" quotePrefix="0" xfId="0">
      <alignment horizontal="justify" vertical="center" wrapText="1"/>
    </xf>
    <xf numFmtId="14" fontId="6" fillId="2" borderId="36" applyAlignment="1" applyProtection="1" pivotButton="0" quotePrefix="0" xfId="0">
      <alignment horizontal="center" vertical="center" wrapText="1"/>
      <protection locked="1" hidden="1"/>
    </xf>
    <xf numFmtId="14" fontId="6" fillId="2" borderId="33" applyAlignment="1" applyProtection="1" pivotButton="0" quotePrefix="0" xfId="0">
      <alignment horizontal="center" vertical="center" wrapText="1"/>
      <protection locked="1" hidden="1"/>
    </xf>
    <xf numFmtId="0" fontId="22" fillId="11" borderId="2" applyAlignment="1" pivotButton="0" quotePrefix="0" xfId="0">
      <alignment horizontal="center" vertical="center"/>
    </xf>
    <xf numFmtId="0" fontId="22" fillId="11" borderId="5" applyAlignment="1" pivotButton="0" quotePrefix="0" xfId="0">
      <alignment horizontal="center" vertical="center"/>
    </xf>
    <xf numFmtId="0" fontId="22" fillId="11" borderId="3" applyAlignment="1" pivotButton="0" quotePrefix="0" xfId="0">
      <alignment horizontal="center" vertical="center"/>
    </xf>
    <xf numFmtId="0" fontId="29" fillId="26" borderId="4" applyAlignment="1" pivotButton="0" quotePrefix="0" xfId="0">
      <alignment horizontal="center" vertical="center" wrapText="1"/>
    </xf>
    <xf numFmtId="0" fontId="29" fillId="26" borderId="6" applyAlignment="1" pivotButton="0" quotePrefix="0" xfId="0">
      <alignment horizontal="center" vertical="center" wrapText="1"/>
    </xf>
    <xf numFmtId="0" fontId="6" fillId="2" borderId="4" applyAlignment="1" applyProtection="1" pivotButton="0" quotePrefix="0" xfId="0">
      <alignment horizontal="justify" vertical="center" wrapText="1"/>
      <protection locked="1" hidden="1"/>
    </xf>
    <xf numFmtId="0" fontId="6" fillId="2" borderId="6" applyAlignment="1" applyProtection="1" pivotButton="0" quotePrefix="0" xfId="0">
      <alignment horizontal="justify" vertical="center" wrapText="1"/>
      <protection locked="1" hidden="1"/>
    </xf>
    <xf numFmtId="0" fontId="22" fillId="21" borderId="2" applyAlignment="1" pivotButton="0" quotePrefix="0" xfId="0">
      <alignment horizontal="center" vertical="center"/>
    </xf>
    <xf numFmtId="0" fontId="22" fillId="21" borderId="5" applyAlignment="1" pivotButton="0" quotePrefix="0" xfId="0">
      <alignment horizontal="center" vertical="center"/>
    </xf>
    <xf numFmtId="0" fontId="22" fillId="21" borderId="69" applyAlignment="1" pivotButton="0" quotePrefix="0" xfId="0">
      <alignment horizontal="center" vertical="center"/>
    </xf>
    <xf numFmtId="0" fontId="6" fillId="2" borderId="4" applyAlignment="1" applyProtection="1" pivotButton="0" quotePrefix="0" xfId="0">
      <alignment horizontal="center" vertical="center" wrapText="1"/>
      <protection locked="1" hidden="1"/>
    </xf>
    <xf numFmtId="0" fontId="6" fillId="2" borderId="6" applyAlignment="1" applyProtection="1" pivotButton="0" quotePrefix="0" xfId="0">
      <alignment horizontal="center" vertical="center" wrapText="1"/>
      <protection locked="1" hidden="1"/>
    </xf>
    <xf numFmtId="9" fontId="6" fillId="2" borderId="4" applyAlignment="1" applyProtection="1" pivotButton="0" quotePrefix="0" xfId="2">
      <alignment horizontal="center" vertical="center" wrapText="1"/>
      <protection locked="1" hidden="1"/>
    </xf>
    <xf numFmtId="9" fontId="6" fillId="2" borderId="53" applyAlignment="1" applyProtection="1" pivotButton="0" quotePrefix="0" xfId="2">
      <alignment horizontal="center" vertical="center" wrapText="1"/>
      <protection locked="1" hidden="1"/>
    </xf>
    <xf numFmtId="9" fontId="6" fillId="2" borderId="6" applyAlignment="1" applyProtection="1" pivotButton="0" quotePrefix="0" xfId="2">
      <alignment horizontal="center" vertical="center" wrapText="1"/>
      <protection locked="1" hidden="1"/>
    </xf>
    <xf numFmtId="0" fontId="34" fillId="2" borderId="8" applyAlignment="1" applyProtection="1" pivotButton="0" quotePrefix="0" xfId="0">
      <alignment horizontal="center" vertical="center"/>
      <protection locked="0" hidden="0"/>
    </xf>
    <xf numFmtId="14" fontId="6" fillId="2" borderId="64" applyAlignment="1" applyProtection="1" pivotButton="0" quotePrefix="0" xfId="0">
      <alignment horizontal="center" vertical="center" wrapText="1"/>
      <protection locked="0" hidden="0"/>
    </xf>
    <xf numFmtId="14" fontId="6" fillId="2" borderId="4" applyAlignment="1" applyProtection="1" pivotButton="0" quotePrefix="0" xfId="0">
      <alignment horizontal="center" vertical="center"/>
      <protection locked="0" hidden="0"/>
    </xf>
    <xf numFmtId="14" fontId="6" fillId="2" borderId="53" applyAlignment="1" applyProtection="1" pivotButton="0" quotePrefix="0" xfId="0">
      <alignment horizontal="center" vertical="center"/>
      <protection locked="0" hidden="0"/>
    </xf>
    <xf numFmtId="14" fontId="6" fillId="2" borderId="6" applyAlignment="1" applyProtection="1" pivotButton="0" quotePrefix="0" xfId="0">
      <alignment horizontal="center" vertical="center"/>
      <protection locked="0" hidden="0"/>
    </xf>
    <xf numFmtId="0" fontId="6" fillId="2" borderId="0" applyAlignment="1" pivotButton="0" quotePrefix="0" xfId="0">
      <alignment horizontal="center" vertical="center" wrapText="1"/>
    </xf>
    <xf numFmtId="0" fontId="34" fillId="2" borderId="4" applyAlignment="1" applyProtection="1" pivotButton="0" quotePrefix="0" xfId="0">
      <alignment horizontal="justify" vertical="center" wrapText="1"/>
      <protection locked="1" hidden="1"/>
    </xf>
    <xf numFmtId="0" fontId="34" fillId="2" borderId="6" applyAlignment="1" applyProtection="1" pivotButton="0" quotePrefix="0" xfId="0">
      <alignment horizontal="justify" vertical="center" wrapText="1"/>
      <protection locked="1" hidden="1"/>
    </xf>
    <xf numFmtId="0" fontId="29" fillId="26" borderId="4" applyAlignment="1" applyProtection="1" pivotButton="0" quotePrefix="0" xfId="0">
      <alignment horizontal="center" vertical="center" wrapText="1"/>
      <protection locked="1" hidden="1"/>
    </xf>
    <xf numFmtId="0" fontId="29" fillId="26" borderId="6" applyAlignment="1" applyProtection="1" pivotButton="0" quotePrefix="0" xfId="0">
      <alignment horizontal="center" vertical="center" wrapText="1"/>
      <protection locked="1" hidden="1"/>
    </xf>
    <xf numFmtId="1" fontId="6" fillId="2" borderId="4" applyAlignment="1" applyProtection="1" pivotButton="0" quotePrefix="0" xfId="0">
      <alignment horizontal="center" vertical="center" wrapText="1"/>
      <protection locked="1" hidden="1"/>
    </xf>
    <xf numFmtId="1" fontId="6" fillId="2" borderId="6" applyAlignment="1" applyProtection="1" pivotButton="0" quotePrefix="0" xfId="0">
      <alignment horizontal="center" vertical="center" wrapText="1"/>
      <protection locked="1" hidden="1"/>
    </xf>
    <xf numFmtId="0" fontId="31" fillId="2" borderId="40" applyAlignment="1" applyProtection="1" pivotButton="0" quotePrefix="0" xfId="0">
      <alignment horizontal="center" vertical="center" wrapText="1"/>
      <protection locked="1" hidden="1"/>
    </xf>
    <xf numFmtId="0" fontId="31" fillId="2" borderId="48" applyAlignment="1" applyProtection="1" pivotButton="0" quotePrefix="0" xfId="0">
      <alignment horizontal="center" vertical="center" wrapText="1"/>
      <protection locked="1" hidden="1"/>
    </xf>
    <xf numFmtId="0" fontId="31" fillId="2" borderId="42" applyAlignment="1" applyProtection="1" pivotButton="0" quotePrefix="0" xfId="0">
      <alignment horizontal="center" vertical="center" wrapText="1"/>
      <protection locked="1" hidden="1"/>
    </xf>
    <xf numFmtId="9" fontId="34" fillId="2" borderId="4" applyAlignment="1" applyProtection="1" pivotButton="0" quotePrefix="0" xfId="2">
      <alignment horizontal="center" vertical="center" wrapText="1"/>
      <protection locked="1" hidden="1"/>
    </xf>
    <xf numFmtId="9" fontId="34" fillId="2" borderId="6" applyAlignment="1" applyProtection="1" pivotButton="0" quotePrefix="0" xfId="2">
      <alignment horizontal="center" vertical="center" wrapText="1"/>
      <protection locked="1" hidden="1"/>
    </xf>
    <xf numFmtId="9" fontId="6" fillId="2" borderId="41" applyAlignment="1" applyProtection="1" pivotButton="0" quotePrefix="0" xfId="0">
      <alignment horizontal="center" vertical="center" wrapText="1"/>
      <protection locked="1" hidden="1"/>
    </xf>
    <xf numFmtId="9" fontId="6" fillId="2" borderId="49" applyAlignment="1" applyProtection="1" pivotButton="0" quotePrefix="0" xfId="0">
      <alignment horizontal="center" vertical="center" wrapText="1"/>
      <protection locked="1" hidden="1"/>
    </xf>
    <xf numFmtId="0" fontId="62" fillId="0" borderId="0" applyAlignment="1" pivotButton="0" quotePrefix="0" xfId="0">
      <alignment horizontal="center" vertical="center" wrapText="1"/>
    </xf>
    <xf numFmtId="0" fontId="62" fillId="0" borderId="31" applyAlignment="1" pivotButton="0" quotePrefix="0" xfId="0">
      <alignment horizontal="center" vertical="center" wrapText="1"/>
    </xf>
    <xf numFmtId="0" fontId="6" fillId="2" borderId="4" applyAlignment="1" applyProtection="1" pivotButton="0" quotePrefix="0" xfId="0">
      <alignment horizontal="justify" vertical="center" wrapText="1"/>
      <protection locked="0" hidden="0"/>
    </xf>
    <xf numFmtId="0" fontId="6" fillId="2" borderId="53" applyAlignment="1" applyProtection="1" pivotButton="0" quotePrefix="0" xfId="0">
      <alignment horizontal="justify" vertical="center" wrapText="1"/>
      <protection locked="0" hidden="0"/>
    </xf>
    <xf numFmtId="0" fontId="6" fillId="2" borderId="6" applyAlignment="1" applyProtection="1" pivotButton="0" quotePrefix="0" xfId="0">
      <alignment horizontal="justify" vertical="center" wrapText="1"/>
      <protection locked="0" hidden="0"/>
    </xf>
    <xf numFmtId="9" fontId="6" fillId="2" borderId="4" applyAlignment="1" pivotButton="0" quotePrefix="0" xfId="2">
      <alignment horizontal="center" vertical="center" wrapText="1"/>
    </xf>
    <xf numFmtId="9" fontId="6" fillId="2" borderId="53" applyAlignment="1" pivotButton="0" quotePrefix="0" xfId="2">
      <alignment horizontal="center" vertical="center" wrapText="1"/>
    </xf>
    <xf numFmtId="9" fontId="6" fillId="2" borderId="6" applyAlignment="1" pivotButton="0" quotePrefix="0" xfId="2">
      <alignment horizontal="center" vertical="center" wrapText="1"/>
    </xf>
    <xf numFmtId="9" fontId="6" fillId="2" borderId="4" applyAlignment="1" pivotButton="0" quotePrefix="0" xfId="2">
      <alignment horizontal="center" vertical="center" wrapText="1"/>
    </xf>
    <xf numFmtId="9" fontId="6" fillId="2" borderId="53" applyAlignment="1" pivotButton="0" quotePrefix="0" xfId="2">
      <alignment horizontal="center" vertical="center" wrapText="1"/>
    </xf>
    <xf numFmtId="9" fontId="6" fillId="2" borderId="6" applyAlignment="1" pivotButton="0" quotePrefix="0" xfId="2">
      <alignment horizontal="center" vertical="center" wrapText="1"/>
    </xf>
    <xf numFmtId="0" fontId="6" fillId="2" borderId="4" applyAlignment="1" pivotButton="0" quotePrefix="0" xfId="0">
      <alignment horizontal="center" vertical="center" wrapText="1"/>
    </xf>
    <xf numFmtId="0" fontId="6" fillId="2" borderId="53" applyAlignment="1" pivotButton="0" quotePrefix="0" xfId="0">
      <alignment horizontal="center" vertical="center" wrapText="1"/>
    </xf>
    <xf numFmtId="0" fontId="6" fillId="2" borderId="6" applyAlignment="1" pivotButton="0" quotePrefix="0" xfId="0">
      <alignment horizontal="center" vertical="center" wrapText="1"/>
    </xf>
    <xf numFmtId="0" fontId="29" fillId="2" borderId="4" applyAlignment="1" pivotButton="0" quotePrefix="0" xfId="0">
      <alignment horizontal="center" vertical="center" wrapText="1"/>
    </xf>
    <xf numFmtId="0" fontId="29" fillId="2" borderId="53" applyAlignment="1" pivotButton="0" quotePrefix="0" xfId="0">
      <alignment horizontal="center" vertical="center" wrapText="1"/>
    </xf>
    <xf numFmtId="0" fontId="29" fillId="2" borderId="6" applyAlignment="1" pivotButton="0" quotePrefix="0" xfId="0">
      <alignment horizontal="center" vertical="center" wrapText="1"/>
    </xf>
    <xf numFmtId="1" fontId="6" fillId="2" borderId="4" applyAlignment="1" applyProtection="1" pivotButton="0" quotePrefix="0" xfId="0">
      <alignment horizontal="center" vertical="center" wrapText="1"/>
      <protection locked="0" hidden="0"/>
    </xf>
    <xf numFmtId="1" fontId="6" fillId="2" borderId="53" applyAlignment="1" applyProtection="1" pivotButton="0" quotePrefix="0" xfId="0">
      <alignment horizontal="center" vertical="center" wrapText="1"/>
      <protection locked="0" hidden="0"/>
    </xf>
    <xf numFmtId="1" fontId="6" fillId="2" borderId="6" applyAlignment="1" applyProtection="1" pivotButton="0" quotePrefix="0" xfId="0">
      <alignment horizontal="center" vertical="center" wrapText="1"/>
      <protection locked="0" hidden="0"/>
    </xf>
    <xf numFmtId="0" fontId="34" fillId="2" borderId="41" applyAlignment="1" applyProtection="1" pivotButton="0" quotePrefix="0" xfId="0">
      <alignment horizontal="justify" vertical="center" wrapText="1"/>
      <protection locked="1" hidden="1"/>
    </xf>
    <xf numFmtId="0" fontId="34" fillId="2" borderId="49" applyAlignment="1" applyProtection="1" pivotButton="0" quotePrefix="0" xfId="0">
      <alignment horizontal="justify" vertical="center" wrapText="1"/>
      <protection locked="1" hidden="1"/>
    </xf>
    <xf numFmtId="0" fontId="29" fillId="26" borderId="53" applyAlignment="1" applyProtection="1" pivotButton="0" quotePrefix="0" xfId="0">
      <alignment horizontal="center" vertical="center" wrapText="1"/>
      <protection locked="1" hidden="1"/>
    </xf>
    <xf numFmtId="1" fontId="34" fillId="2" borderId="4" applyAlignment="1" applyProtection="1" pivotButton="0" quotePrefix="0" xfId="0">
      <alignment horizontal="center" vertical="center" wrapText="1"/>
      <protection locked="1" hidden="1"/>
    </xf>
    <xf numFmtId="1" fontId="34" fillId="2" borderId="6" applyAlignment="1" applyProtection="1" pivotButton="0" quotePrefix="0" xfId="0">
      <alignment horizontal="center" vertical="center" wrapText="1"/>
      <protection locked="1" hidden="1"/>
    </xf>
    <xf numFmtId="14" fontId="51" fillId="2" borderId="4" applyAlignment="1" pivotButton="0" quotePrefix="0" xfId="0">
      <alignment horizontal="center" vertical="center" wrapText="1"/>
    </xf>
    <xf numFmtId="14" fontId="51" fillId="2" borderId="6" applyAlignment="1" pivotButton="0" quotePrefix="0" xfId="0">
      <alignment horizontal="center" vertical="center" wrapText="1"/>
    </xf>
    <xf numFmtId="0" fontId="51" fillId="2" borderId="4" applyAlignment="1" pivotButton="0" quotePrefix="0" xfId="0">
      <alignment horizontal="justify" vertical="center" wrapText="1"/>
    </xf>
    <xf numFmtId="0" fontId="51" fillId="2" borderId="6" applyAlignment="1" pivotButton="0" quotePrefix="0" xfId="0">
      <alignment horizontal="justify" vertical="center" wrapText="1"/>
    </xf>
    <xf numFmtId="14" fontId="65" fillId="2" borderId="4" applyAlignment="1" pivotButton="0" quotePrefix="0" xfId="0">
      <alignment horizontal="center" vertical="center" wrapText="1"/>
    </xf>
    <xf numFmtId="14" fontId="65" fillId="2" borderId="6" applyAlignment="1" pivotButton="0" quotePrefix="0" xfId="0">
      <alignment horizontal="center" vertical="center" wrapText="1"/>
    </xf>
    <xf numFmtId="0" fontId="21" fillId="12" borderId="58" applyAlignment="1" pivotButton="0" quotePrefix="0" xfId="0">
      <alignment horizontal="center" vertical="center" wrapText="1"/>
    </xf>
    <xf numFmtId="0" fontId="21" fillId="12" borderId="55" applyAlignment="1" pivotButton="0" quotePrefix="0" xfId="0">
      <alignment horizontal="center" vertical="center" wrapText="1"/>
    </xf>
    <xf numFmtId="0" fontId="0" fillId="2" borderId="57" applyAlignment="1" applyProtection="1" pivotButton="0" quotePrefix="0" xfId="0">
      <alignment horizontal="justify" vertical="center" wrapText="1"/>
      <protection locked="0" hidden="0"/>
    </xf>
    <xf numFmtId="0" fontId="0" fillId="2" borderId="73" applyAlignment="1" applyProtection="1" pivotButton="0" quotePrefix="0" xfId="0">
      <alignment horizontal="justify" vertical="center" wrapText="1"/>
      <protection locked="0" hidden="0"/>
    </xf>
    <xf numFmtId="14" fontId="0" fillId="2" borderId="57" applyAlignment="1" applyProtection="1" pivotButton="0" quotePrefix="0" xfId="0">
      <alignment horizontal="center" vertical="center" wrapText="1"/>
      <protection locked="0" hidden="0"/>
    </xf>
    <xf numFmtId="14" fontId="0" fillId="2" borderId="73" applyAlignment="1" applyProtection="1" pivotButton="0" quotePrefix="0" xfId="0">
      <alignment horizontal="center" vertical="center" wrapText="1"/>
      <protection locked="0" hidden="0"/>
    </xf>
    <xf numFmtId="14" fontId="65" fillId="2" borderId="57" applyAlignment="1" applyProtection="1" pivotButton="0" quotePrefix="0" xfId="0">
      <alignment horizontal="center" vertical="center" wrapText="1"/>
      <protection locked="0" hidden="0"/>
    </xf>
    <xf numFmtId="14" fontId="65" fillId="2" borderId="73" applyAlignment="1" applyProtection="1" pivotButton="0" quotePrefix="0" xfId="0">
      <alignment horizontal="center" vertical="center" wrapText="1"/>
      <protection locked="0" hidden="0"/>
    </xf>
    <xf numFmtId="0" fontId="65" fillId="2" borderId="76" applyAlignment="1" applyProtection="1" pivotButton="0" quotePrefix="0" xfId="0">
      <alignment horizontal="justify" vertical="center" wrapText="1"/>
      <protection locked="0" hidden="0"/>
    </xf>
    <xf numFmtId="0" fontId="65" fillId="2" borderId="77" applyAlignment="1" applyProtection="1" pivotButton="0" quotePrefix="0" xfId="0">
      <alignment horizontal="justify" vertical="center" wrapText="1"/>
      <protection locked="0" hidden="0"/>
    </xf>
    <xf numFmtId="14" fontId="6" fillId="2" borderId="57" applyAlignment="1" applyProtection="1" pivotButton="0" quotePrefix="0" xfId="0">
      <alignment horizontal="center" vertical="center" wrapText="1"/>
      <protection locked="0" hidden="0"/>
    </xf>
    <xf numFmtId="14" fontId="6" fillId="2" borderId="73" applyAlignment="1" applyProtection="1" pivotButton="0" quotePrefix="0" xfId="0">
      <alignment horizontal="center" vertical="center" wrapText="1"/>
      <protection locked="0" hidden="0"/>
    </xf>
    <xf numFmtId="14" fontId="6" fillId="2" borderId="57" applyAlignment="1" applyProtection="1" pivotButton="0" quotePrefix="0" xfId="0">
      <alignment horizontal="justify" vertical="center" wrapText="1"/>
      <protection locked="0" hidden="0"/>
    </xf>
    <xf numFmtId="14" fontId="6" fillId="2" borderId="73" applyAlignment="1" applyProtection="1" pivotButton="0" quotePrefix="0" xfId="0">
      <alignment horizontal="justify" vertical="center" wrapText="1"/>
      <protection locked="0" hidden="0"/>
    </xf>
    <xf numFmtId="0" fontId="6" fillId="0" borderId="4" applyAlignment="1" applyProtection="1" pivotButton="0" quotePrefix="0" xfId="0">
      <alignment horizontal="justify" vertical="center" wrapText="1"/>
      <protection locked="1" hidden="1"/>
    </xf>
    <xf numFmtId="0" fontId="6" fillId="0" borderId="6" applyAlignment="1" applyProtection="1" pivotButton="0" quotePrefix="0" xfId="0">
      <alignment horizontal="justify" vertical="center" wrapText="1"/>
      <protection locked="1" hidden="1"/>
    </xf>
    <xf numFmtId="0" fontId="29" fillId="26" borderId="53" applyAlignment="1" pivotButton="0" quotePrefix="0" xfId="0">
      <alignment horizontal="center" vertical="center" wrapText="1"/>
    </xf>
    <xf numFmtId="9" fontId="6" fillId="2" borderId="43" applyAlignment="1" applyProtection="1" pivotButton="0" quotePrefix="0" xfId="0">
      <alignment horizontal="center" vertical="center" wrapText="1"/>
      <protection locked="1" hidden="1"/>
    </xf>
    <xf numFmtId="1" fontId="34" fillId="2" borderId="53" applyAlignment="1" applyProtection="1" pivotButton="0" quotePrefix="0" xfId="0">
      <alignment horizontal="center" vertical="center" wrapText="1"/>
      <protection locked="1" hidden="1"/>
    </xf>
    <xf numFmtId="0" fontId="22" fillId="21" borderId="66" applyAlignment="1" pivotButton="0" quotePrefix="0" xfId="0">
      <alignment horizontal="center" vertical="center"/>
    </xf>
    <xf numFmtId="0" fontId="22" fillId="21" borderId="67" applyAlignment="1" pivotButton="0" quotePrefix="0" xfId="0">
      <alignment horizontal="center" vertical="center"/>
    </xf>
    <xf numFmtId="0" fontId="22" fillId="21" borderId="68" applyAlignment="1" pivotButton="0" quotePrefix="0" xfId="0">
      <alignment horizontal="center" vertical="center"/>
    </xf>
    <xf numFmtId="0" fontId="22" fillId="21" borderId="44" applyAlignment="1" pivotButton="0" quotePrefix="0" xfId="0">
      <alignment horizontal="center" vertical="center"/>
    </xf>
    <xf numFmtId="9" fontId="6" fillId="2" borderId="84" applyAlignment="1" applyProtection="1" pivotButton="0" quotePrefix="0" xfId="0">
      <alignment horizontal="center" vertical="center" wrapText="1"/>
      <protection locked="1" hidden="1"/>
    </xf>
    <xf numFmtId="9" fontId="6" fillId="2" borderId="85" applyAlignment="1" applyProtection="1" pivotButton="0" quotePrefix="0" xfId="0">
      <alignment horizontal="center" vertical="center" wrapText="1"/>
      <protection locked="1" hidden="1"/>
    </xf>
    <xf numFmtId="9" fontId="6" fillId="2" borderId="65" applyAlignment="1" applyProtection="1" pivotButton="0" quotePrefix="0" xfId="0">
      <alignment horizontal="center" vertical="center" wrapText="1"/>
      <protection locked="1" hidden="1"/>
    </xf>
    <xf numFmtId="0" fontId="31" fillId="2" borderId="65" applyAlignment="1" applyProtection="1" pivotButton="0" quotePrefix="0" xfId="0">
      <alignment horizontal="center" vertical="center" wrapText="1"/>
      <protection locked="1" hidden="1"/>
    </xf>
    <xf numFmtId="0" fontId="6" fillId="2" borderId="36" applyAlignment="1" applyProtection="1" pivotButton="0" quotePrefix="0" xfId="0">
      <alignment horizontal="justify" vertical="center" wrapText="1"/>
      <protection locked="1" hidden="1"/>
    </xf>
    <xf numFmtId="0" fontId="6" fillId="2" borderId="33" applyAlignment="1" applyProtection="1" pivotButton="0" quotePrefix="0" xfId="0">
      <alignment horizontal="justify" vertical="center" wrapText="1"/>
      <protection locked="1" hidden="1"/>
    </xf>
    <xf numFmtId="14" fontId="6" fillId="0" borderId="36" applyAlignment="1" applyProtection="1" pivotButton="0" quotePrefix="0" xfId="0">
      <alignment horizontal="center" vertical="center" wrapText="1"/>
      <protection locked="1" hidden="1"/>
    </xf>
    <xf numFmtId="14" fontId="6" fillId="0" borderId="39" applyAlignment="1" applyProtection="1" pivotButton="0" quotePrefix="0" xfId="0">
      <alignment horizontal="center" vertical="center" wrapText="1"/>
      <protection locked="1" hidden="1"/>
    </xf>
    <xf numFmtId="14" fontId="6" fillId="0" borderId="33" applyAlignment="1" applyProtection="1" pivotButton="0" quotePrefix="0" xfId="0">
      <alignment horizontal="center" vertical="center" wrapText="1"/>
      <protection locked="1" hidden="1"/>
    </xf>
    <xf numFmtId="0" fontId="6" fillId="2" borderId="64" applyAlignment="1" applyProtection="1" pivotButton="0" quotePrefix="0" xfId="0">
      <alignment horizontal="center" vertical="center" wrapText="1"/>
      <protection locked="0" hidden="0"/>
    </xf>
    <xf numFmtId="14" fontId="6" fillId="2" borderId="36" applyAlignment="1" applyProtection="1" pivotButton="0" quotePrefix="0" xfId="0">
      <alignment horizontal="center" vertical="center"/>
      <protection locked="0" hidden="0"/>
    </xf>
    <xf numFmtId="14" fontId="6" fillId="2" borderId="33" applyAlignment="1" applyProtection="1" pivotButton="0" quotePrefix="0" xfId="0">
      <alignment horizontal="center" vertical="center"/>
      <protection locked="0" hidden="0"/>
    </xf>
    <xf numFmtId="14" fontId="6" fillId="2" borderId="93" applyAlignment="1" applyProtection="1" pivotButton="0" quotePrefix="0" xfId="0">
      <alignment horizontal="center" vertical="center" wrapText="1"/>
      <protection locked="0" hidden="0"/>
    </xf>
    <xf numFmtId="14" fontId="6" fillId="2" borderId="94" applyAlignment="1" applyProtection="1" pivotButton="0" quotePrefix="0" xfId="0">
      <alignment horizontal="center" vertical="center" wrapText="1"/>
      <protection locked="0" hidden="0"/>
    </xf>
    <xf numFmtId="14" fontId="6" fillId="2" borderId="74" applyAlignment="1" applyProtection="1" pivotButton="0" quotePrefix="0" xfId="0">
      <alignment horizontal="center" vertical="center" wrapText="1"/>
      <protection locked="0" hidden="0"/>
    </xf>
    <xf numFmtId="14" fontId="6" fillId="2" borderId="75" applyAlignment="1" applyProtection="1" pivotButton="0" quotePrefix="0" xfId="0">
      <alignment horizontal="center" vertical="center" wrapText="1"/>
      <protection locked="0" hidden="0"/>
    </xf>
    <xf numFmtId="0" fontId="51" fillId="0" borderId="4" applyAlignment="1" pivotButton="0" quotePrefix="0" xfId="0">
      <alignment horizontal="justify" vertical="center" wrapText="1"/>
    </xf>
    <xf numFmtId="0" fontId="51" fillId="0" borderId="6" applyAlignment="1" pivotButton="0" quotePrefix="0" xfId="0">
      <alignment horizontal="justify" vertical="center" wrapText="1"/>
    </xf>
    <xf numFmtId="14" fontId="6" fillId="2" borderId="8" applyAlignment="1" applyProtection="1" pivotButton="0" quotePrefix="0" xfId="0">
      <alignment horizontal="center" vertical="center" wrapText="1"/>
      <protection locked="1" hidden="1"/>
    </xf>
    <xf numFmtId="0" fontId="31" fillId="2" borderId="91" applyAlignment="1" applyProtection="1" pivotButton="0" quotePrefix="0" xfId="0">
      <alignment horizontal="center" vertical="center" wrapText="1"/>
      <protection locked="1" hidden="1"/>
    </xf>
    <xf numFmtId="0" fontId="31" fillId="2" borderId="92" applyAlignment="1" applyProtection="1" pivotButton="0" quotePrefix="0" xfId="0">
      <alignment horizontal="center" vertical="center" wrapText="1"/>
      <protection locked="1" hidden="1"/>
    </xf>
    <xf numFmtId="0" fontId="31" fillId="2" borderId="71" applyAlignment="1" applyProtection="1" pivotButton="0" quotePrefix="0" xfId="0">
      <alignment horizontal="center" vertical="center" wrapText="1"/>
      <protection locked="1" hidden="1"/>
    </xf>
    <xf numFmtId="0" fontId="31" fillId="2" borderId="72" applyAlignment="1" applyProtection="1" pivotButton="0" quotePrefix="0" xfId="0">
      <alignment horizontal="center" vertical="center" wrapText="1"/>
      <protection locked="1" hidden="1"/>
    </xf>
    <xf numFmtId="0" fontId="6" fillId="0" borderId="36" applyAlignment="1" applyProtection="1" pivotButton="0" quotePrefix="0" xfId="0">
      <alignment horizontal="justify" vertical="center" wrapText="1"/>
      <protection locked="1" hidden="1"/>
    </xf>
    <xf numFmtId="0" fontId="6" fillId="0" borderId="33" applyAlignment="1" applyProtection="1" pivotButton="0" quotePrefix="0" xfId="0">
      <alignment horizontal="justify" vertical="center" wrapText="1"/>
      <protection locked="1" hidden="1"/>
    </xf>
    <xf numFmtId="0" fontId="6" fillId="2" borderId="37" applyAlignment="1" applyProtection="1" pivotButton="0" quotePrefix="0" xfId="0">
      <alignment horizontal="justify" vertical="center" wrapText="1"/>
      <protection locked="1" hidden="1"/>
    </xf>
    <xf numFmtId="0" fontId="26" fillId="2" borderId="4" applyAlignment="1" applyProtection="1" pivotButton="0" quotePrefix="0" xfId="0">
      <alignment horizontal="center" vertical="center" wrapText="1"/>
      <protection locked="1" hidden="1"/>
    </xf>
    <xf numFmtId="0" fontId="76" fillId="2" borderId="6" applyAlignment="1" applyProtection="1" pivotButton="0" quotePrefix="0" xfId="0">
      <alignment horizontal="center" vertical="center" wrapText="1"/>
      <protection locked="1" hidden="1"/>
    </xf>
    <xf numFmtId="0" fontId="6" fillId="2" borderId="53" applyAlignment="1" applyProtection="1" pivotButton="0" quotePrefix="0" xfId="0">
      <alignment horizontal="justify" vertical="center" wrapText="1"/>
      <protection locked="1" hidden="1"/>
    </xf>
    <xf numFmtId="1" fontId="6" fillId="2" borderId="53" applyAlignment="1" applyProtection="1" pivotButton="0" quotePrefix="0" xfId="0">
      <alignment horizontal="center" vertical="center" wrapText="1"/>
      <protection locked="1" hidden="1"/>
    </xf>
    <xf numFmtId="14" fontId="6" fillId="2" borderId="39" applyAlignment="1" applyProtection="1" pivotButton="0" quotePrefix="0" xfId="0">
      <alignment horizontal="center" vertical="center" wrapText="1"/>
      <protection locked="1" hidden="1"/>
    </xf>
    <xf numFmtId="0" fontId="6" fillId="2" borderId="78" applyAlignment="1" applyProtection="1" pivotButton="0" quotePrefix="0" xfId="0">
      <alignment horizontal="justify" vertical="center" wrapText="1"/>
      <protection locked="1" hidden="1"/>
    </xf>
    <xf numFmtId="0" fontId="6" fillId="2" borderId="95" applyAlignment="1" applyProtection="1" pivotButton="0" quotePrefix="0" xfId="0">
      <alignment horizontal="justify" vertical="center" wrapText="1"/>
      <protection locked="1" hidden="1"/>
    </xf>
    <xf numFmtId="0" fontId="26" fillId="2" borderId="0" applyAlignment="1" pivotButton="0" quotePrefix="0" xfId="0">
      <alignment horizontal="center" vertical="top" wrapText="1"/>
    </xf>
    <xf numFmtId="0" fontId="6" fillId="2" borderId="0" applyAlignment="1" pivotButton="0" quotePrefix="0" xfId="0">
      <alignment horizontal="right" wrapText="1"/>
    </xf>
    <xf numFmtId="0" fontId="6" fillId="2" borderId="0" applyAlignment="1" pivotButton="0" quotePrefix="0" xfId="0">
      <alignment horizontal="right"/>
    </xf>
    <xf numFmtId="0" fontId="71" fillId="0" borderId="8" applyAlignment="1" pivotButton="0" quotePrefix="0" xfId="0">
      <alignment horizontal="center" vertical="top" wrapText="1"/>
    </xf>
    <xf numFmtId="0" fontId="2" fillId="11" borderId="40" applyAlignment="1" applyProtection="1" pivotButton="0" quotePrefix="0" xfId="0">
      <alignment horizontal="center" vertical="center" wrapText="1"/>
      <protection locked="1" hidden="1"/>
    </xf>
    <xf numFmtId="0" fontId="2" fillId="11" borderId="41" applyAlignment="1" applyProtection="1" pivotButton="0" quotePrefix="0" xfId="0">
      <alignment horizontal="center" vertical="center" wrapText="1"/>
      <protection locked="1" hidden="1"/>
    </xf>
    <xf numFmtId="0" fontId="2" fillId="11" borderId="42" applyAlignment="1" applyProtection="1" pivotButton="0" quotePrefix="0" xfId="0">
      <alignment horizontal="center" vertical="center" wrapText="1"/>
      <protection locked="1" hidden="1"/>
    </xf>
    <xf numFmtId="0" fontId="2" fillId="11" borderId="43" applyAlignment="1" applyProtection="1" pivotButton="0" quotePrefix="0" xfId="0">
      <alignment horizontal="center" vertical="center" wrapText="1"/>
      <protection locked="1" hidden="1"/>
    </xf>
    <xf numFmtId="0" fontId="13" fillId="11" borderId="1" applyAlignment="1" applyProtection="1" pivotButton="0" quotePrefix="0" xfId="0">
      <alignment horizontal="center" vertical="center" wrapText="1"/>
      <protection locked="1" hidden="1"/>
    </xf>
    <xf numFmtId="0" fontId="11" fillId="20" borderId="1" applyAlignment="1" applyProtection="1" pivotButton="0" quotePrefix="0" xfId="0">
      <alignment horizontal="center" vertical="center" wrapText="1"/>
      <protection locked="1" hidden="1"/>
    </xf>
    <xf numFmtId="0" fontId="8" fillId="11" borderId="1" applyAlignment="1" applyProtection="1" pivotButton="0" quotePrefix="0" xfId="0">
      <alignment horizontal="center"/>
      <protection locked="1" hidden="1"/>
    </xf>
    <xf numFmtId="0" fontId="2" fillId="11" borderId="1" applyAlignment="1" applyProtection="1" pivotButton="0" quotePrefix="0" xfId="0">
      <alignment vertical="center" wrapText="1"/>
      <protection locked="1" hidden="1"/>
    </xf>
    <xf numFmtId="0" fontId="9" fillId="11" borderId="4" applyAlignment="1" applyProtection="1" pivotButton="0" quotePrefix="0" xfId="0">
      <alignment horizontal="right" vertical="center" wrapText="1"/>
      <protection locked="1" hidden="1"/>
    </xf>
    <xf numFmtId="0" fontId="9" fillId="11" borderId="6" applyAlignment="1" applyProtection="1" pivotButton="0" quotePrefix="0" xfId="0">
      <alignment wrapText="1"/>
      <protection locked="1" hidden="1"/>
    </xf>
    <xf numFmtId="0" fontId="10" fillId="6" borderId="2" applyAlignment="1" applyProtection="1" pivotButton="0" quotePrefix="0" xfId="0">
      <alignment horizontal="center" vertical="center" wrapText="1"/>
      <protection locked="1" hidden="1"/>
    </xf>
    <xf numFmtId="0" fontId="10" fillId="6" borderId="3" applyAlignment="1" applyProtection="1" pivotButton="0" quotePrefix="0" xfId="0">
      <alignment horizontal="center" vertical="center" wrapText="1"/>
      <protection locked="1" hidden="1"/>
    </xf>
    <xf numFmtId="0" fontId="2" fillId="11" borderId="4" applyAlignment="1" applyProtection="1" pivotButton="0" quotePrefix="0" xfId="0">
      <alignment horizontal="center" vertical="center" wrapText="1"/>
      <protection locked="1" hidden="1"/>
    </xf>
    <xf numFmtId="0" fontId="2" fillId="11" borderId="6" applyAlignment="1" applyProtection="1" pivotButton="0" quotePrefix="0" xfId="0">
      <alignment horizontal="center" vertical="center" wrapText="1"/>
      <protection locked="1" hidden="1"/>
    </xf>
    <xf numFmtId="0" fontId="10" fillId="20" borderId="2" applyAlignment="1" applyProtection="1" pivotButton="0" quotePrefix="0" xfId="0">
      <alignment horizontal="center" vertical="center" wrapText="1"/>
      <protection locked="1" hidden="1"/>
    </xf>
    <xf numFmtId="0" fontId="10" fillId="20" borderId="3" applyAlignment="1" applyProtection="1" pivotButton="0" quotePrefix="0" xfId="0">
      <alignment horizontal="center" vertical="center" wrapText="1"/>
      <protection locked="1" hidden="1"/>
    </xf>
    <xf numFmtId="1" fontId="13" fillId="11" borderId="2" applyAlignment="1" applyProtection="1" pivotButton="0" quotePrefix="0" xfId="0">
      <alignment horizontal="center" vertical="center" wrapText="1"/>
      <protection locked="1" hidden="1"/>
    </xf>
    <xf numFmtId="1" fontId="13" fillId="11" borderId="3" applyAlignment="1" applyProtection="1" pivotButton="0" quotePrefix="0" xfId="0">
      <alignment horizontal="center" vertical="center" wrapText="1"/>
      <protection locked="1" hidden="1"/>
    </xf>
    <xf numFmtId="1" fontId="10" fillId="0" borderId="40" applyAlignment="1" applyProtection="1" pivotButton="0" quotePrefix="0" xfId="0">
      <alignment horizontal="center" vertical="center" wrapText="1"/>
      <protection locked="1" hidden="1"/>
    </xf>
    <xf numFmtId="1" fontId="10" fillId="0" borderId="41" applyAlignment="1" applyProtection="1" pivotButton="0" quotePrefix="0" xfId="0">
      <alignment horizontal="center" vertical="center" wrapText="1"/>
      <protection locked="1" hidden="1"/>
    </xf>
    <xf numFmtId="1" fontId="10" fillId="0" borderId="48" applyAlignment="1" applyProtection="1" pivotButton="0" quotePrefix="0" xfId="0">
      <alignment horizontal="center" vertical="center" wrapText="1"/>
      <protection locked="1" hidden="1"/>
    </xf>
    <xf numFmtId="1" fontId="10" fillId="0" borderId="49" applyAlignment="1" applyProtection="1" pivotButton="0" quotePrefix="0" xfId="0">
      <alignment horizontal="center" vertical="center" wrapText="1"/>
      <protection locked="1" hidden="1"/>
    </xf>
    <xf numFmtId="1" fontId="10" fillId="0" borderId="42" applyAlignment="1" applyProtection="1" pivotButton="0" quotePrefix="0" xfId="0">
      <alignment horizontal="center" vertical="center" wrapText="1"/>
      <protection locked="1" hidden="1"/>
    </xf>
    <xf numFmtId="1" fontId="10" fillId="0" borderId="43" applyAlignment="1" applyProtection="1" pivotButton="0" quotePrefix="0" xfId="0">
      <alignment horizontal="center" vertical="center" wrapText="1"/>
      <protection locked="1" hidden="1"/>
    </xf>
    <xf numFmtId="0" fontId="10" fillId="6" borderId="1" applyAlignment="1" applyProtection="1" pivotButton="0" quotePrefix="0" xfId="0">
      <alignment horizontal="center" vertical="center" wrapText="1"/>
      <protection locked="1" hidden="1"/>
    </xf>
    <xf numFmtId="1" fontId="10" fillId="0" borderId="1" applyAlignment="1" applyProtection="1" pivotButton="0" quotePrefix="0" xfId="0">
      <alignment horizontal="center" vertical="center" wrapText="1"/>
      <protection locked="1" hidden="1"/>
    </xf>
    <xf numFmtId="0" fontId="10" fillId="0" borderId="1" applyAlignment="1" applyProtection="1" pivotButton="0" quotePrefix="0" xfId="0">
      <alignment horizontal="left" vertical="center" wrapText="1"/>
      <protection locked="1" hidden="1"/>
    </xf>
    <xf numFmtId="0" fontId="21" fillId="10" borderId="2" applyAlignment="1" pivotButton="0" quotePrefix="0" xfId="0">
      <alignment horizontal="center" vertical="center" wrapText="1"/>
    </xf>
    <xf numFmtId="0" fontId="21" fillId="10" borderId="5" applyAlignment="1" pivotButton="0" quotePrefix="0" xfId="0">
      <alignment horizontal="center" vertical="center" wrapText="1"/>
    </xf>
    <xf numFmtId="0" fontId="21" fillId="10" borderId="3" applyAlignment="1" pivotButton="0" quotePrefix="0" xfId="0">
      <alignment horizontal="center" vertical="center" wrapText="1"/>
    </xf>
    <xf numFmtId="0" fontId="22" fillId="21" borderId="3" applyAlignment="1" pivotButton="0" quotePrefix="0" xfId="0">
      <alignment horizontal="center" vertical="center"/>
    </xf>
    <xf numFmtId="164" fontId="10" fillId="0" borderId="1" applyAlignment="1" applyProtection="1" pivotButton="0" quotePrefix="0" xfId="0">
      <alignment horizontal="center" vertical="center" wrapText="1"/>
      <protection locked="1" hidden="1"/>
    </xf>
    <xf numFmtId="0" fontId="15" fillId="20" borderId="1" applyAlignment="1" applyProtection="1" pivotButton="0" quotePrefix="0" xfId="0">
      <alignment horizontal="center" vertical="center" wrapText="1"/>
      <protection locked="1" hidden="1"/>
    </xf>
    <xf numFmtId="0" fontId="15" fillId="3" borderId="1" applyAlignment="1" applyProtection="1" pivotButton="0" quotePrefix="0" xfId="0">
      <alignment horizontal="center" vertical="center" wrapText="1"/>
      <protection locked="1" hidden="1"/>
    </xf>
    <xf numFmtId="0" fontId="15" fillId="5" borderId="1" applyAlignment="1" applyProtection="1" pivotButton="0" quotePrefix="0" xfId="0">
      <alignment horizontal="center" vertical="center" wrapText="1"/>
      <protection locked="1" hidden="1"/>
    </xf>
    <xf numFmtId="0" fontId="6" fillId="0" borderId="4" applyAlignment="1" pivotButton="0" quotePrefix="0" xfId="0">
      <alignment horizontal="center" vertical="center" wrapText="1"/>
    </xf>
    <xf numFmtId="0" fontId="6" fillId="0" borderId="6" applyAlignment="1" pivotButton="0" quotePrefix="0" xfId="0">
      <alignment horizontal="center" vertical="center" wrapText="1"/>
    </xf>
    <xf numFmtId="0" fontId="6" fillId="0" borderId="4" applyAlignment="1" pivotButton="0" quotePrefix="0" xfId="0">
      <alignment horizontal="justify" vertical="center" wrapText="1"/>
    </xf>
    <xf numFmtId="0" fontId="6" fillId="0" borderId="53" applyAlignment="1" pivotButton="0" quotePrefix="0" xfId="0">
      <alignment horizontal="justify" vertical="center" wrapText="1"/>
    </xf>
    <xf numFmtId="0" fontId="6" fillId="0" borderId="6" applyAlignment="1" pivotButton="0" quotePrefix="0" xfId="0">
      <alignment horizontal="justify" vertical="center" wrapText="1"/>
    </xf>
    <xf numFmtId="0" fontId="6" fillId="0" borderId="53" applyAlignment="1" pivotButton="0" quotePrefix="0" xfId="0">
      <alignment horizontal="center" vertical="center" wrapText="1"/>
    </xf>
    <xf numFmtId="0" fontId="49" fillId="0" borderId="8" applyAlignment="1" pivotButton="0" quotePrefix="0" xfId="0">
      <alignment horizontal="justify" vertical="center" wrapText="1"/>
    </xf>
    <xf numFmtId="0" fontId="6" fillId="0" borderId="36" applyAlignment="1" pivotButton="0" quotePrefix="0" xfId="0">
      <alignment horizontal="center" vertical="center" wrapText="1"/>
    </xf>
    <xf numFmtId="0" fontId="6" fillId="0" borderId="39" applyAlignment="1" pivotButton="0" quotePrefix="0" xfId="0">
      <alignment horizontal="center" vertical="center" wrapText="1"/>
    </xf>
    <xf numFmtId="0" fontId="6" fillId="0" borderId="33" applyAlignment="1" pivotButton="0" quotePrefix="0" xfId="0">
      <alignment horizontal="center" vertical="center" wrapText="1"/>
    </xf>
    <xf numFmtId="0" fontId="34" fillId="0" borderId="36" applyAlignment="1" pivotButton="0" quotePrefix="0" xfId="0">
      <alignment horizontal="center" vertical="center" wrapText="1"/>
    </xf>
    <xf numFmtId="0" fontId="34" fillId="0" borderId="39" applyAlignment="1" pivotButton="0" quotePrefix="0" xfId="0">
      <alignment horizontal="center" vertical="center" wrapText="1"/>
    </xf>
    <xf numFmtId="0" fontId="34" fillId="0" borderId="33" applyAlignment="1" pivotButton="0" quotePrefix="0" xfId="0">
      <alignment horizontal="center" vertical="center" wrapText="1"/>
    </xf>
    <xf numFmtId="14" fontId="6" fillId="0" borderId="4" applyAlignment="1" pivotButton="0" quotePrefix="0" xfId="0">
      <alignment horizontal="center" vertical="center"/>
    </xf>
    <xf numFmtId="14" fontId="6" fillId="0" borderId="53" applyAlignment="1" pivotButton="0" quotePrefix="0" xfId="0">
      <alignment horizontal="center" vertical="center"/>
    </xf>
    <xf numFmtId="14" fontId="6" fillId="0" borderId="6" applyAlignment="1" pivotButton="0" quotePrefix="0" xfId="0">
      <alignment horizontal="center" vertical="center"/>
    </xf>
    <xf numFmtId="0" fontId="49" fillId="0" borderId="36" applyAlignment="1" pivotButton="0" quotePrefix="0" xfId="0">
      <alignment horizontal="justify" vertical="center" wrapText="1"/>
    </xf>
    <xf numFmtId="0" fontId="49" fillId="0" borderId="33" applyAlignment="1" pivotButton="0" quotePrefix="0" xfId="0">
      <alignment horizontal="justify" vertical="center" wrapText="1"/>
    </xf>
    <xf numFmtId="14" fontId="6" fillId="0" borderId="8" applyAlignment="1" pivotButton="0" quotePrefix="0" xfId="0">
      <alignment horizontal="center" vertical="center"/>
    </xf>
    <xf numFmtId="0" fontId="6" fillId="0" borderId="8" applyAlignment="1" pivotButton="0" quotePrefix="0" xfId="0">
      <alignment horizontal="center" vertical="center" wrapText="1"/>
    </xf>
    <xf numFmtId="0" fontId="34" fillId="0" borderId="8" applyAlignment="1" pivotButton="0" quotePrefix="0" xfId="0">
      <alignment horizontal="center" vertical="center" wrapText="1"/>
    </xf>
    <xf numFmtId="14" fontId="6" fillId="0" borderId="36" applyAlignment="1" pivotButton="0" quotePrefix="0" xfId="0">
      <alignment horizontal="center" vertical="center"/>
    </xf>
    <xf numFmtId="14" fontId="6" fillId="0" borderId="39" applyAlignment="1" pivotButton="0" quotePrefix="0" xfId="0">
      <alignment horizontal="center" vertical="center"/>
    </xf>
    <xf numFmtId="14" fontId="6" fillId="0" borderId="33" applyAlignment="1" pivotButton="0" quotePrefix="0" xfId="0">
      <alignment horizontal="center" vertical="center"/>
    </xf>
    <xf numFmtId="0" fontId="62" fillId="0" borderId="2" applyAlignment="1" pivotButton="0" quotePrefix="0" xfId="0">
      <alignment horizontal="center" vertical="center" wrapText="1"/>
    </xf>
    <xf numFmtId="0" fontId="62" fillId="0" borderId="3" applyAlignment="1" pivotButton="0" quotePrefix="0" xfId="0">
      <alignment horizontal="center" vertical="center" wrapText="1"/>
    </xf>
    <xf numFmtId="0" fontId="62" fillId="0" borderId="40" applyAlignment="1" pivotButton="0" quotePrefix="0" xfId="0">
      <alignment horizontal="center" vertical="center" wrapText="1"/>
    </xf>
    <xf numFmtId="0" fontId="62" fillId="0" borderId="41" applyAlignment="1" pivotButton="0" quotePrefix="0" xfId="0">
      <alignment horizontal="center" vertical="center" wrapText="1"/>
    </xf>
    <xf numFmtId="0" fontId="62" fillId="0" borderId="42" applyAlignment="1" pivotButton="0" quotePrefix="0" xfId="0">
      <alignment horizontal="center" vertical="center" wrapText="1"/>
    </xf>
    <xf numFmtId="0" fontId="62" fillId="0" borderId="43" applyAlignment="1" pivotButton="0" quotePrefix="0" xfId="0">
      <alignment horizontal="center" vertical="center" wrapText="1"/>
    </xf>
    <xf numFmtId="0" fontId="26" fillId="0" borderId="1" applyAlignment="1" pivotButton="0" quotePrefix="0" xfId="0">
      <alignment vertical="top" wrapText="1"/>
    </xf>
    <xf numFmtId="14" fontId="6" fillId="0" borderId="40" applyAlignment="1" pivotButton="0" quotePrefix="0" xfId="0">
      <alignment horizontal="center" vertical="center"/>
    </xf>
    <xf numFmtId="14" fontId="6" fillId="0" borderId="42" applyAlignment="1" pivotButton="0" quotePrefix="0" xfId="0">
      <alignment horizontal="center" vertical="center"/>
    </xf>
    <xf numFmtId="0" fontId="6" fillId="0" borderId="41" applyAlignment="1" pivotButton="0" quotePrefix="0" xfId="0">
      <alignment horizontal="center" vertical="center" wrapText="1"/>
    </xf>
    <xf numFmtId="0" fontId="6" fillId="0" borderId="43" applyAlignment="1" pivotButton="0" quotePrefix="0" xfId="0">
      <alignment horizontal="center" vertical="center" wrapText="1"/>
    </xf>
    <xf numFmtId="0" fontId="53" fillId="2" borderId="31" applyAlignment="1" pivotButton="0" quotePrefix="0" xfId="0">
      <alignment horizontal="center" vertical="center"/>
    </xf>
    <xf numFmtId="0" fontId="0" fillId="0" borderId="62" pivotButton="0" quotePrefix="0" xfId="0"/>
    <xf numFmtId="0" fontId="0" fillId="0" borderId="38" pivotButton="0" quotePrefix="0" xfId="0"/>
    <xf numFmtId="0" fontId="0" fillId="0" borderId="7" pivotButton="0" quotePrefix="0" xfId="0"/>
    <xf numFmtId="0" fontId="0" fillId="0" borderId="95" pivotButton="0" quotePrefix="0" xfId="0"/>
    <xf numFmtId="0" fontId="0" fillId="0" borderId="31" pivotButton="0" quotePrefix="0" xfId="0"/>
    <xf numFmtId="0" fontId="0" fillId="0" borderId="61" pivotButton="0" quotePrefix="0" xfId="0"/>
    <xf numFmtId="0" fontId="0" fillId="0" borderId="79" pivotButton="0" quotePrefix="0" xfId="0"/>
    <xf numFmtId="0" fontId="0" fillId="0" borderId="63" pivotButton="0" quotePrefix="0" xfId="0"/>
    <xf numFmtId="0" fontId="0" fillId="0" borderId="21" pivotButton="0" quotePrefix="0" xfId="0"/>
    <xf numFmtId="0" fontId="61" fillId="10" borderId="96" applyAlignment="1" pivotButton="0" quotePrefix="0" xfId="0">
      <alignment horizontal="center" vertical="center"/>
    </xf>
    <xf numFmtId="0" fontId="0" fillId="0" borderId="9" pivotButton="0" quotePrefix="0" xfId="0"/>
    <xf numFmtId="0" fontId="0" fillId="0" borderId="15" pivotButton="0" quotePrefix="0" xfId="0"/>
    <xf numFmtId="0" fontId="0" fillId="0" borderId="16" pivotButton="0" quotePrefix="0" xfId="0"/>
    <xf numFmtId="0" fontId="0" fillId="0" borderId="17" pivotButton="0" quotePrefix="0" xfId="0"/>
    <xf numFmtId="0" fontId="61" fillId="10" borderId="97" applyAlignment="1" pivotButton="0" quotePrefix="0" xfId="0">
      <alignment horizontal="center" vertical="center"/>
    </xf>
    <xf numFmtId="0" fontId="0" fillId="0" borderId="18" pivotButton="0" quotePrefix="0" xfId="0"/>
    <xf numFmtId="0" fontId="0" fillId="0" borderId="19" pivotButton="0" quotePrefix="0" xfId="0"/>
    <xf numFmtId="0" fontId="0" fillId="0" borderId="20" pivotButton="0" quotePrefix="0" xfId="0"/>
    <xf numFmtId="0" fontId="45" fillId="11" borderId="98" applyAlignment="1" pivotButton="0" quotePrefix="0" xfId="0">
      <alignment horizontal="center" vertical="top"/>
    </xf>
    <xf numFmtId="0" fontId="37" fillId="10" borderId="96" applyAlignment="1" pivotButton="0" quotePrefix="0" xfId="0">
      <alignment horizontal="center" vertical="center"/>
    </xf>
    <xf numFmtId="0" fontId="37" fillId="10" borderId="97" applyAlignment="1" pivotButton="0" quotePrefix="0" xfId="0">
      <alignment horizontal="center" vertical="center"/>
    </xf>
    <xf numFmtId="0" fontId="0" fillId="0" borderId="21" applyProtection="1" pivotButton="0" quotePrefix="0" xfId="0">
      <protection locked="0" hidden="0"/>
    </xf>
    <xf numFmtId="0" fontId="0" fillId="0" borderId="53" pivotButton="0" quotePrefix="0" xfId="0"/>
    <xf numFmtId="0" fontId="0" fillId="0" borderId="6" pivotButton="0" quotePrefix="0" xfId="0"/>
    <xf numFmtId="0" fontId="0" fillId="0" borderId="62" applyProtection="1" pivotButton="0" quotePrefix="0" xfId="0">
      <protection locked="0" hidden="0"/>
    </xf>
    <xf numFmtId="0" fontId="62" fillId="0" borderId="33" applyAlignment="1" applyProtection="1" pivotButton="0" quotePrefix="0" xfId="0">
      <alignment horizontal="center" vertical="center" wrapText="1"/>
      <protection locked="0" hidden="0"/>
    </xf>
    <xf numFmtId="0" fontId="0" fillId="0" borderId="63" applyProtection="1" pivotButton="0" quotePrefix="0" xfId="0">
      <protection locked="0" hidden="0"/>
    </xf>
    <xf numFmtId="0" fontId="0" fillId="0" borderId="7" applyProtection="1" pivotButton="0" quotePrefix="0" xfId="0">
      <protection locked="0" hidden="0"/>
    </xf>
    <xf numFmtId="0" fontId="0" fillId="0" borderId="95" applyProtection="1" pivotButton="0" quotePrefix="0" xfId="0">
      <protection locked="0" hidden="0"/>
    </xf>
    <xf numFmtId="0" fontId="0" fillId="0" borderId="31" applyProtection="1" pivotButton="0" quotePrefix="0" xfId="0">
      <protection locked="0" hidden="0"/>
    </xf>
    <xf numFmtId="0" fontId="0" fillId="0" borderId="38" applyProtection="1" pivotButton="0" quotePrefix="0" xfId="0">
      <protection locked="0" hidden="0"/>
    </xf>
    <xf numFmtId="0" fontId="0" fillId="0" borderId="61" applyProtection="1" pivotButton="0" quotePrefix="0" xfId="0">
      <protection locked="0" hidden="0"/>
    </xf>
    <xf numFmtId="0" fontId="0" fillId="0" borderId="79" applyProtection="1" pivotButton="0" quotePrefix="0" xfId="0">
      <protection locked="0" hidden="0"/>
    </xf>
    <xf numFmtId="0" fontId="0" fillId="0" borderId="5" applyProtection="1" pivotButton="0" quotePrefix="0" xfId="0">
      <protection locked="0" hidden="0"/>
    </xf>
    <xf numFmtId="0" fontId="0" fillId="0" borderId="3" applyProtection="1" pivotButton="0" quotePrefix="0" xfId="0">
      <protection locked="0" hidden="0"/>
    </xf>
    <xf numFmtId="0" fontId="62" fillId="0" borderId="33" applyAlignment="1" pivotButton="0" quotePrefix="0" xfId="0">
      <alignment horizontal="center" vertical="center" wrapText="1"/>
    </xf>
    <xf numFmtId="0" fontId="0" fillId="0" borderId="3" pivotButton="0" quotePrefix="0" xfId="0"/>
    <xf numFmtId="0" fontId="48" fillId="0" borderId="1" applyAlignment="1" pivotButton="0" quotePrefix="0" xfId="0">
      <alignment horizontal="center" vertical="center"/>
    </xf>
    <xf numFmtId="0" fontId="0" fillId="0" borderId="5" pivotButton="0" quotePrefix="0" xfId="0"/>
    <xf numFmtId="0" fontId="0" fillId="0" borderId="103" pivotButton="0" quotePrefix="0" xfId="0"/>
    <xf numFmtId="0" fontId="0" fillId="0" borderId="51" pivotButton="0" quotePrefix="0" xfId="0"/>
    <xf numFmtId="0" fontId="0" fillId="0" borderId="52" pivotButton="0" quotePrefix="0" xfId="0"/>
    <xf numFmtId="0" fontId="21" fillId="22" borderId="22" applyAlignment="1" pivotButton="0" quotePrefix="0" xfId="0">
      <alignment horizontal="center"/>
    </xf>
    <xf numFmtId="0" fontId="21" fillId="12" borderId="22" applyAlignment="1" pivotButton="0" quotePrefix="0" xfId="0">
      <alignment horizontal="center"/>
    </xf>
    <xf numFmtId="0" fontId="0" fillId="0" borderId="33" pivotButton="0" quotePrefix="0" xfId="0"/>
    <xf numFmtId="0" fontId="0" fillId="0" borderId="39" pivotButton="0" quotePrefix="0" xfId="0"/>
    <xf numFmtId="0" fontId="29" fillId="0" borderId="8" applyAlignment="1" pivotButton="0" quotePrefix="0" xfId="0">
      <alignment horizontal="center" vertical="center"/>
    </xf>
    <xf numFmtId="0" fontId="0" fillId="0" borderId="105" pivotButton="0" quotePrefix="0" xfId="0"/>
    <xf numFmtId="0" fontId="47" fillId="11" borderId="29" applyAlignment="1" pivotButton="0" quotePrefix="0" xfId="0">
      <alignment horizontal="center" vertical="center" wrapText="1"/>
    </xf>
    <xf numFmtId="0" fontId="0" fillId="0" borderId="107" pivotButton="0" quotePrefix="0" xfId="0"/>
    <xf numFmtId="0" fontId="0" fillId="0" borderId="108" pivotButton="0" quotePrefix="0" xfId="0"/>
    <xf numFmtId="0" fontId="0" fillId="0" borderId="106" pivotButton="0" quotePrefix="0" xfId="0"/>
    <xf numFmtId="0" fontId="0" fillId="0" borderId="104" pivotButton="0" quotePrefix="0" xfId="0"/>
    <xf numFmtId="0" fontId="0" fillId="0" borderId="34" pivotButton="0" quotePrefix="0" xfId="0"/>
    <xf numFmtId="0" fontId="34" fillId="0" borderId="24" applyAlignment="1" pivotButton="0" quotePrefix="0" xfId="0">
      <alignment horizontal="justify" vertical="justify"/>
    </xf>
    <xf numFmtId="0" fontId="0" fillId="0" borderId="87" pivotButton="0" quotePrefix="0" xfId="0"/>
    <xf numFmtId="0" fontId="0" fillId="0" borderId="39" applyProtection="1" pivotButton="0" quotePrefix="0" xfId="0">
      <protection locked="0" hidden="0"/>
    </xf>
    <xf numFmtId="0" fontId="0" fillId="0" borderId="33" applyProtection="1" pivotButton="0" quotePrefix="0" xfId="0">
      <protection locked="0" hidden="0"/>
    </xf>
    <xf numFmtId="0" fontId="34" fillId="0" borderId="24" applyAlignment="1" applyProtection="1" pivotButton="0" quotePrefix="0" xfId="0">
      <alignment horizontal="justify" vertical="justify" wrapText="1"/>
      <protection locked="0" hidden="0"/>
    </xf>
    <xf numFmtId="0" fontId="0" fillId="0" borderId="87" applyProtection="1" pivotButton="0" quotePrefix="0" xfId="0">
      <protection locked="0" hidden="0"/>
    </xf>
    <xf numFmtId="0" fontId="34" fillId="0" borderId="24" applyAlignment="1" pivotButton="0" quotePrefix="0" xfId="0">
      <alignment horizontal="justify" vertical="justify" wrapText="1"/>
    </xf>
    <xf numFmtId="0" fontId="34" fillId="0" borderId="24" applyAlignment="1" applyProtection="1" pivotButton="0" quotePrefix="0" xfId="0">
      <alignment horizontal="left" vertical="justify" wrapText="1"/>
      <protection locked="0" hidden="0"/>
    </xf>
    <xf numFmtId="0" fontId="34" fillId="0" borderId="24" applyAlignment="1" applyProtection="1" pivotButton="0" quotePrefix="0" xfId="0">
      <alignment vertical="justify" wrapText="1"/>
      <protection locked="0" hidden="0"/>
    </xf>
    <xf numFmtId="0" fontId="34" fillId="0" borderId="24" applyAlignment="1" pivotButton="0" quotePrefix="0" xfId="0">
      <alignment horizontal="left" vertical="justify"/>
    </xf>
    <xf numFmtId="0" fontId="34" fillId="0" borderId="27" applyAlignment="1" pivotButton="0" quotePrefix="0" xfId="0">
      <alignment horizontal="justify" vertical="justify" wrapText="1"/>
    </xf>
    <xf numFmtId="0" fontId="0" fillId="0" borderId="88" pivotButton="0" quotePrefix="0" xfId="0"/>
    <xf numFmtId="0" fontId="22" fillId="11" borderId="1" applyAlignment="1" pivotButton="0" quotePrefix="0" xfId="0">
      <alignment horizontal="center" vertical="center"/>
    </xf>
    <xf numFmtId="0" fontId="22" fillId="21" borderId="127" applyAlignment="1" pivotButton="0" quotePrefix="0" xfId="0">
      <alignment horizontal="center" vertical="center"/>
    </xf>
    <xf numFmtId="0" fontId="0" fillId="0" borderId="69" pivotButton="0" quotePrefix="0" xfId="0"/>
    <xf numFmtId="0" fontId="22" fillId="21" borderId="119" applyAlignment="1" pivotButton="0" quotePrefix="0" xfId="0">
      <alignment horizontal="center" vertical="center"/>
    </xf>
    <xf numFmtId="0" fontId="0" fillId="0" borderId="67" pivotButton="0" quotePrefix="0" xfId="0"/>
    <xf numFmtId="0" fontId="0" fillId="0" borderId="68" pivotButton="0" quotePrefix="0" xfId="0"/>
    <xf numFmtId="0" fontId="0" fillId="0" borderId="55" pivotButton="0" quotePrefix="0" xfId="0"/>
    <xf numFmtId="9" fontId="6" fillId="2" borderId="122" applyAlignment="1" applyProtection="1" pivotButton="0" quotePrefix="0" xfId="0">
      <alignment horizontal="center" vertical="center" wrapText="1"/>
      <protection locked="1" hidden="1"/>
    </xf>
    <xf numFmtId="9" fontId="6" fillId="2" borderId="124" applyAlignment="1" applyProtection="1" pivotButton="0" quotePrefix="0" xfId="0">
      <alignment horizontal="center" vertical="center" wrapText="1"/>
      <protection locked="1" hidden="1"/>
    </xf>
    <xf numFmtId="0" fontId="31" fillId="2" borderId="124" applyAlignment="1" applyProtection="1" pivotButton="0" quotePrefix="0" xfId="0">
      <alignment horizontal="center" vertical="center" wrapText="1"/>
      <protection locked="1" hidden="1"/>
    </xf>
    <xf numFmtId="14" fontId="65" fillId="2" borderId="1" applyAlignment="1" pivotButton="0" quotePrefix="0" xfId="0">
      <alignment horizontal="center" vertical="center" wrapText="1"/>
    </xf>
    <xf numFmtId="0" fontId="0" fillId="0" borderId="53" applyProtection="1" pivotButton="0" quotePrefix="0" xfId="0">
      <protection locked="1" hidden="1"/>
    </xf>
    <xf numFmtId="0" fontId="0" fillId="0" borderId="33" applyProtection="1" pivotButton="0" quotePrefix="0" xfId="0">
      <protection locked="1" hidden="1"/>
    </xf>
    <xf numFmtId="0" fontId="0" fillId="0" borderId="39" applyProtection="1" pivotButton="0" quotePrefix="0" xfId="0">
      <protection locked="1" hidden="1"/>
    </xf>
    <xf numFmtId="0" fontId="0" fillId="0" borderId="85" applyProtection="1" pivotButton="0" quotePrefix="0" xfId="0">
      <protection locked="1" hidden="1"/>
    </xf>
    <xf numFmtId="0" fontId="0" fillId="0" borderId="53" applyProtection="1" pivotButton="0" quotePrefix="0" xfId="0">
      <protection locked="0" hidden="0"/>
    </xf>
    <xf numFmtId="0" fontId="0" fillId="0" borderId="6" applyProtection="1" pivotButton="0" quotePrefix="0" xfId="0">
      <protection locked="1" hidden="1"/>
    </xf>
    <xf numFmtId="0" fontId="0" fillId="0" borderId="123" applyProtection="1" pivotButton="0" quotePrefix="0" xfId="0">
      <protection locked="1" hidden="1"/>
    </xf>
    <xf numFmtId="0" fontId="0" fillId="0" borderId="6" applyProtection="1" pivotButton="0" quotePrefix="0" xfId="0">
      <protection locked="0" hidden="0"/>
    </xf>
    <xf numFmtId="0" fontId="0" fillId="0" borderId="43" applyProtection="1" pivotButton="0" quotePrefix="0" xfId="0">
      <protection locked="1" hidden="1"/>
    </xf>
    <xf numFmtId="0" fontId="31" fillId="2" borderId="113" applyAlignment="1" applyProtection="1" pivotButton="0" quotePrefix="0" xfId="0">
      <alignment horizontal="center" vertical="center" wrapText="1"/>
      <protection locked="1" hidden="1"/>
    </xf>
    <xf numFmtId="14" fontId="6" fillId="2" borderId="117" applyAlignment="1" applyProtection="1" pivotButton="0" quotePrefix="0" xfId="0">
      <alignment horizontal="center" vertical="center" wrapText="1"/>
      <protection locked="0" hidden="0"/>
    </xf>
    <xf numFmtId="0" fontId="65" fillId="2" borderId="125" applyAlignment="1" applyProtection="1" pivotButton="0" quotePrefix="0" xfId="0">
      <alignment horizontal="justify" vertical="center" wrapText="1"/>
      <protection locked="0" hidden="0"/>
    </xf>
    <xf numFmtId="0" fontId="0" fillId="0" borderId="72" applyProtection="1" pivotButton="0" quotePrefix="0" xfId="0">
      <protection locked="1" hidden="1"/>
    </xf>
    <xf numFmtId="0" fontId="0" fillId="0" borderId="75" applyProtection="1" pivotButton="0" quotePrefix="0" xfId="0">
      <protection locked="0" hidden="0"/>
    </xf>
    <xf numFmtId="0" fontId="0" fillId="0" borderId="73" applyProtection="1" pivotButton="0" quotePrefix="0" xfId="0">
      <protection locked="0" hidden="0"/>
    </xf>
    <xf numFmtId="0" fontId="0" fillId="0" borderId="77" applyProtection="1" pivotButton="0" quotePrefix="0" xfId="0">
      <protection locked="0" hidden="0"/>
    </xf>
    <xf numFmtId="0" fontId="26" fillId="2" borderId="1" applyAlignment="1" applyProtection="1" pivotButton="0" quotePrefix="0" xfId="0">
      <alignment horizontal="center" vertical="center" wrapText="1"/>
      <protection locked="1" hidden="1"/>
    </xf>
    <xf numFmtId="14" fontId="6" fillId="2" borderId="115" applyAlignment="1" pivotButton="0" quotePrefix="0" xfId="0">
      <alignment horizontal="center" vertical="center" wrapText="1"/>
    </xf>
    <xf numFmtId="14" fontId="6" fillId="2" borderId="115" applyAlignment="1" applyProtection="1" pivotButton="0" quotePrefix="0" xfId="0">
      <alignment horizontal="center" vertical="center" wrapText="1"/>
      <protection locked="0" hidden="0"/>
    </xf>
    <xf numFmtId="0" fontId="0" fillId="0" borderId="94" pivotButton="0" quotePrefix="0" xfId="0"/>
    <xf numFmtId="0" fontId="0" fillId="0" borderId="94" applyProtection="1" pivotButton="0" quotePrefix="0" xfId="0">
      <protection locked="0" hidden="0"/>
    </xf>
    <xf numFmtId="0" fontId="29" fillId="26" borderId="1" applyAlignment="1" applyProtection="1" pivotButton="0" quotePrefix="0" xfId="0">
      <alignment horizontal="center" vertical="center" wrapText="1"/>
      <protection locked="1" hidden="1"/>
    </xf>
    <xf numFmtId="0" fontId="31" fillId="2" borderId="10" applyAlignment="1" applyProtection="1" pivotButton="0" quotePrefix="0" xfId="0">
      <alignment horizontal="center" vertical="center" wrapText="1"/>
      <protection locked="1" hidden="1"/>
    </xf>
    <xf numFmtId="14" fontId="6" fillId="2" borderId="8" applyAlignment="1" applyProtection="1" pivotButton="0" quotePrefix="0" xfId="0">
      <alignment horizontal="center" vertical="center"/>
      <protection locked="1" hidden="1"/>
    </xf>
    <xf numFmtId="14" fontId="6" fillId="2" borderId="8" applyAlignment="1" applyProtection="1" pivotButton="0" quotePrefix="0" xfId="0">
      <alignment horizontal="justify" vertical="center"/>
      <protection locked="1" hidden="1"/>
    </xf>
    <xf numFmtId="14" fontId="6" fillId="2" borderId="8" applyAlignment="1" applyProtection="1" pivotButton="0" quotePrefix="0" xfId="0">
      <alignment horizontal="center" vertical="center"/>
      <protection locked="0" hidden="0"/>
    </xf>
    <xf numFmtId="0" fontId="0" fillId="0" borderId="95" applyProtection="1" pivotButton="0" quotePrefix="0" xfId="0">
      <protection locked="1" hidden="1"/>
    </xf>
    <xf numFmtId="0" fontId="0" fillId="0" borderId="92" applyProtection="1" pivotButton="0" quotePrefix="0" xfId="0">
      <protection locked="1" hidden="1"/>
    </xf>
    <xf numFmtId="0" fontId="0" fillId="0" borderId="49" applyProtection="1" pivotButton="0" quotePrefix="0" xfId="0">
      <protection locked="1" hidden="1"/>
    </xf>
    <xf numFmtId="0" fontId="0" fillId="0" borderId="48" applyProtection="1" pivotButton="0" quotePrefix="0" xfId="0">
      <protection locked="1" hidden="1"/>
    </xf>
    <xf numFmtId="0" fontId="0" fillId="0" borderId="42" applyProtection="1" pivotButton="0" quotePrefix="0" xfId="0">
      <protection locked="1" hidden="1"/>
    </xf>
    <xf numFmtId="0" fontId="0" fillId="0" borderId="79" applyProtection="1" pivotButton="0" quotePrefix="0" xfId="0">
      <protection locked="1" hidden="1"/>
    </xf>
    <xf numFmtId="1" fontId="6" fillId="2" borderId="1" applyAlignment="1" applyProtection="1" pivotButton="0" quotePrefix="0" xfId="0">
      <alignment horizontal="center" vertical="center" wrapText="1"/>
      <protection locked="0" hidden="0"/>
    </xf>
    <xf numFmtId="0" fontId="0" fillId="0" borderId="99" applyProtection="1" pivotButton="0" quotePrefix="0" xfId="0">
      <protection locked="1" hidden="1"/>
    </xf>
    <xf numFmtId="0" fontId="0" fillId="0" borderId="41" applyProtection="1" pivotButton="0" quotePrefix="0" xfId="0">
      <protection locked="1" hidden="1"/>
    </xf>
    <xf numFmtId="0" fontId="0" fillId="0" borderId="55" applyProtection="1" pivotButton="0" quotePrefix="0" xfId="0">
      <protection locked="1" hidden="1"/>
    </xf>
    <xf numFmtId="0" fontId="2" fillId="11" borderId="1" applyAlignment="1" applyProtection="1" pivotButton="0" quotePrefix="0" xfId="0">
      <alignment horizontal="center" vertical="center" wrapText="1"/>
      <protection locked="1" hidden="1"/>
    </xf>
    <xf numFmtId="0" fontId="0" fillId="0" borderId="3" applyProtection="1" pivotButton="0" quotePrefix="0" xfId="0">
      <protection locked="1" hidden="1"/>
    </xf>
    <xf numFmtId="0" fontId="0" fillId="0" borderId="5" applyProtection="1" pivotButton="0" quotePrefix="0" xfId="0">
      <protection locked="1" hidden="1"/>
    </xf>
    <xf numFmtId="1" fontId="13" fillId="11" borderId="1" applyAlignment="1" applyProtection="1" pivotButton="0" quotePrefix="0" xfId="0">
      <alignment horizontal="center" vertical="center" wrapText="1"/>
      <protection locked="1" hidden="1"/>
    </xf>
    <xf numFmtId="0" fontId="22" fillId="21" borderId="1" applyAlignment="1" pivotButton="0" quotePrefix="0" xfId="0">
      <alignment horizontal="center" vertical="center"/>
    </xf>
    <xf numFmtId="0" fontId="21" fillId="10" borderId="1" applyAlignment="1" pivotButton="0" quotePrefix="0" xfId="0">
      <alignment horizontal="center" vertical="center" wrapText="1"/>
    </xf>
    <xf numFmtId="0" fontId="62" fillId="0" borderId="1" applyAlignment="1" pivotButton="0" quotePrefix="0" xfId="0">
      <alignment horizontal="center" vertical="center" wrapText="1"/>
    </xf>
    <xf numFmtId="0" fontId="0" fillId="0" borderId="41" pivotButton="0" quotePrefix="0" xfId="0"/>
    <xf numFmtId="0" fontId="0" fillId="0" borderId="42" pivotButton="0" quotePrefix="0" xfId="0"/>
    <xf numFmtId="0" fontId="0" fillId="0" borderId="43" pivotButton="0" quotePrefix="0" xfId="0"/>
    <xf numFmtId="14" fontId="6" fillId="0" borderId="2" applyAlignment="1" pivotButton="0" quotePrefix="0" xfId="0">
      <alignment horizontal="center" vertical="center"/>
    </xf>
    <xf numFmtId="0" fontId="6" fillId="0" borderId="3" applyAlignment="1" pivotButton="0" quotePrefix="0" xfId="0">
      <alignment horizontal="center" vertical="center" wrapText="1"/>
    </xf>
  </cellXfs>
  <cellStyles count="4">
    <cellStyle name="Normal" xfId="0" builtinId="0"/>
    <cellStyle name="Hipervínculo" xfId="1" builtinId="8"/>
    <cellStyle name="Porcentaje" xfId="2" builtinId="5"/>
    <cellStyle name="Normal 2 2" xfId="3"/>
  </cellStyles>
  <dxfs count="736">
    <dxf>
      <fill>
        <patternFill>
          <bgColor rgb="FF00B050"/>
        </patternFill>
      </fill>
    </dxf>
    <dxf>
      <fill>
        <patternFill>
          <bgColor rgb="FFFFFF00"/>
        </patternFill>
      </fill>
    </dxf>
    <dxf>
      <fill>
        <patternFill>
          <bgColor rgb="FFFF0000"/>
        </patternFill>
      </fill>
    </dxf>
    <dxf>
      <fill>
        <patternFill>
          <bgColor rgb="FFFF6600"/>
        </patternFill>
      </fill>
    </dxf>
    <dxf>
      <fill>
        <patternFill>
          <bgColor rgb="FF00B050"/>
        </patternFill>
      </fill>
    </dxf>
    <dxf>
      <fill>
        <patternFill>
          <bgColor rgb="FFFFFF00"/>
        </patternFill>
      </fill>
    </dxf>
    <dxf>
      <fill>
        <patternFill>
          <bgColor rgb="FFFF0000"/>
        </patternFill>
      </fill>
    </dxf>
    <dxf>
      <fill>
        <patternFill>
          <bgColor rgb="FFFF6600"/>
        </patternFill>
      </fill>
    </dxf>
    <dxf>
      <font>
        <color theme="0"/>
      </font>
    </dxf>
    <dxf>
      <font>
        <color theme="0"/>
      </font>
    </dxf>
    <dxf>
      <font>
        <color theme="0"/>
      </font>
    </dxf>
    <dxf>
      <font>
        <color theme="0"/>
      </font>
    </dxf>
    <dxf>
      <font>
        <color theme="0"/>
      </font>
    </dxf>
    <dxf>
      <font>
        <color theme="0"/>
      </font>
    </dxf>
    <dxf>
      <font>
        <color theme="0"/>
      </font>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FF66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ont>
        <color theme="0"/>
      </font>
    </dxf>
    <dxf>
      <font>
        <color theme="0"/>
      </font>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externalLink" Target="/xl/externalLinks/externalLink1.xml" Id="rId17"/><Relationship Type="http://schemas.openxmlformats.org/officeDocument/2006/relationships/externalLink" Target="/xl/externalLinks/externalLink2.xml" Id="rId18"/><Relationship Type="http://schemas.openxmlformats.org/officeDocument/2006/relationships/styles" Target="styles.xml" Id="rId19"/><Relationship Type="http://schemas.openxmlformats.org/officeDocument/2006/relationships/theme" Target="theme/theme1.xml" Id="rId20"/></Relationships>
</file>

<file path=xl/comments/comment1.xml><?xml version="1.0" encoding="utf-8"?>
<comments xmlns="http://schemas.openxmlformats.org/spreadsheetml/2006/main">
  <authors>
    <author>Usuario</author>
    <author>Calidad</author>
    <author>PAOLA ANDREA MARTINEZ BORDA</author>
  </authors>
  <commentList>
    <comment ref="AF8" authorId="0" shapeId="0">
      <text>
        <t>Usuario:
Ejemplo: Contratos de dotación, bienestar póliza de vida y viáticos</t>
      </text>
    </comment>
    <comment ref="R11" authorId="1" shapeId="0">
      <text>
        <t>Calidad:
ARL</t>
      </text>
    </comment>
    <comment ref="S11" authorId="1" shapeId="0">
      <text>
        <t>Calidad:
ARL</t>
      </text>
    </comment>
    <comment ref="B22" authorId="0" shapeId="0">
      <text>
        <t>Usuario:
Se elimina teniendo en cuenta que ya se está cumpliendo con los estudios de conveniencia y necesidad.</t>
      </text>
    </comment>
    <comment ref="B29" authorId="1" shapeId="0">
      <text>
        <t>Calidad:
Estaría cubierto por la D18.</t>
      </text>
    </comment>
    <comment ref="B30" authorId="1" shapeId="0">
      <text>
        <t>Calidad:
Se está cumpliendo; se cargó las actividades al calendario</t>
      </text>
    </comment>
    <comment ref="B34" authorId="2" shapeId="0">
      <text>
        <t>PAOLA ANDREA MARTINEZ BORDA:
Ya se encuentra publicado</t>
      </text>
    </comment>
    <comment ref="B41" authorId="2" shapeId="0">
      <text>
        <t>PAOLA ANDREA MARTINEZ BORDA:
Fue trasladada a debilidad 29.</t>
      </text>
    </comment>
    <comment ref="B46" authorId="2" shapeId="0">
      <text>
        <t>PAOLA ANDREA MARTINEZ BORDA:
Se traslada a la D30</t>
      </text>
    </comment>
    <comment ref="B69" authorId="2" shapeId="0">
      <text>
        <t>PAOLA ANDREA MARTINEZ BORDA:
Se unifica con la F11.</t>
      </text>
    </comment>
    <comment ref="B72" authorId="2" shapeId="0">
      <text>
        <t>PAOLA ANDREA MARTINEZ BORDA:
Se elimina teniendo en cuenta que es de obligatorio cumplimiento y está implícito en el quéhacer del proceso.</t>
      </text>
    </comment>
  </commentList>
</comments>
</file>

<file path=xl/comments/comment2.xml><?xml version="1.0" encoding="utf-8"?>
<comments xmlns="http://schemas.openxmlformats.org/spreadsheetml/2006/main">
  <authors>
    <author>JAIME ELDER ACOSTA RAMIREZ</author>
    <author>Paola Martínez B.</author>
  </authors>
  <commentList>
    <comment ref="AX7" authorId="0" shapeId="0">
      <text>
        <t>Describir Avances en la gestión del riesgo comparativamente con seguimientos anteriores o con la condición inherente del riesgo; plantear mejoras potenciales en la gestión del riesgo (Recomendaciones para la mejora)</t>
      </text>
    </comment>
    <comment ref="AZ7" authorId="0" shapeId="0">
      <text>
        <t>Describir Avances en la gestión del riesgo comparativamente con seguimientos anteriores o con la condición inherente del riesgo; plantear mejoras potenciales en la gestión del riesgo (Recomendaciones para la mejora)</t>
      </text>
    </comment>
    <comment ref="BB7" authorId="0" shapeId="0">
      <text>
        <t>Describir Avances en la gestión del riesgo comparativamente con seguimientos anteriores o con la condición inherente del riesgo; plantear mejoras potenciales en la gestión del riesgo (Recomendaciones para la mejora)</t>
      </text>
    </comment>
    <comment ref="BD7" authorId="0" shapeId="0">
      <text>
        <t>Describir Avances en la gestión del riesgo comparativamente con seguimientos anteriores o con la condición inherente del riesgo; plantear mejoras potenciales en la gestión del riesgo (Recomendaciones para la mejora)</t>
      </text>
    </comment>
    <comment ref="BF7" authorId="0" shapeId="0">
      <text>
        <t>Describir Avances en la gestión del riesgo comparativamente con seguimientos anteriores o con la condición inherente del riesgo; plantear mejoras potenciales en la gestión del riesgo (Recomendaciones para la mejora)</t>
      </text>
    </comment>
    <comment ref="BH7" authorId="0" shapeId="0">
      <text>
        <t>Describir Avances en la gestión del riesgo comparativamente con seguimientos anteriores o con la condición inherente del riesgo; plantear mejoras potenciales en la gestión del riesgo (Recomendaciones para la mejora)</t>
      </text>
    </comment>
    <comment ref="BJ7" authorId="0" shapeId="0">
      <text>
        <t>Describir Avances en la gestión del riesgo comparativamente con seguimientos anteriores o con la condición inherente del riesgo; plantear mejoras potenciales en la gestión del riesgo (Recomendaciones para la mejora)</t>
      </text>
    </comment>
    <comment ref="BL7" authorId="0" shapeId="0">
      <text>
        <t>Describir Avances en la gestión del riesgo comparativamente con seguimientos anteriores o con la condición inherente del riesgo; plantear mejoras potenciales en la gestión del riesgo (Recomendaciones para la mejora)</t>
      </text>
    </comment>
    <comment ref="BN7" authorId="0" shapeId="0">
      <text>
        <t>Describir Avances en la gestión del riesgo comparativamente con seguimientos anteriores o con la condición inherente del riesgo; plantear mejoras potenciales en la gestión del riesgo (Recomendaciones para la mejora)</t>
      </text>
    </comment>
    <comment ref="BP7" authorId="0" shapeId="0">
      <text>
        <t>Describir Avances en la gestión del riesgo comparativamente con seguimientos anteriores o con la condición inherente del riesgo; plantear mejoras potenciales en la gestión del riesgo (Recomendaciones para la mejora)</t>
      </text>
    </comment>
    <comment ref="BR7" authorId="0" shapeId="0">
      <text>
        <t>Describir Avances en la gestión del riesgo comparativamente con seguimientos anteriores o con la condición inherente del riesgo; plantear mejoras potenciales en la gestión del riesgo (Recomendaciones para la mejora)</t>
      </text>
    </comment>
    <comment ref="BT7" authorId="0" shapeId="0">
      <text>
        <t>Describir Avances en la gestión del riesgo comparativamente con seguimientos anteriores o con la condición inherente del riesgo; plantear mejoras potenciales en la gestión del riesgo (Recomendaciones para la mejora)</t>
      </text>
    </comment>
    <comment ref="BV7" authorId="0" shapeId="0">
      <text>
        <t>Describir Avances en la gestión del riesgo comparativamente con seguimientos anteriores o con la condición inherente del riesgo; plantear mejoras potenciales en la gestión del riesgo (Recomendaciones para la mejora)</t>
      </text>
    </comment>
    <comment ref="AG19" authorId="1" shapeId="0">
      <text>
        <t>Gestor anterior:
fue por presupuesto, por el RP antes del contrato</t>
      </text>
    </comment>
  </commentList>
</comments>
</file>

<file path=xl/comments/comment3.xml><?xml version="1.0" encoding="utf-8"?>
<comments xmlns="http://schemas.openxmlformats.org/spreadsheetml/2006/main">
  <authors>
    <author>JAIME ELDER ACOSTA RAMIREZ</author>
  </authors>
  <commentList>
    <comment ref="O9" authorId="0" shapeId="0">
      <text>
        <t>JAIME ELDER ACOSTA RAMIREZ:
Entiéndase como herramienta:
Aplicativos
Listas de chequeo
Matrices
Bases de datos
Software
Cronograma con seguimiento
Entre otros</t>
      </text>
    </comment>
    <comment ref="P9" authorId="0" shapeId="0">
      <text>
        <t>JAIME ELDER ACOSTA RAMIREZ:
Este criterio se refiere a documentación que permita al usuario entender y aplicar la herramienta de control</t>
      </text>
    </comment>
    <comment ref="Q9" authorId="0" shapeId="0">
      <text>
        <t>JAIME ELDER ACOSTA RAMIREZ:
Mediante evidencia objetiva (registros), se debe validar si presenta resultados favorables en la gestión de la oportunidad</t>
      </text>
    </comment>
    <comment ref="R9" authorId="0" shapeId="0">
      <text>
        <t>JAIME ELDER ACOSTA RAMIREZ:
En este criterio se verifica que se ha asignado la responsabilidad especifica de monitorear la oportunidad (En el contrato, plan de trabajo u otro documento que evidencie la responsabilidad asignada)</t>
      </text>
    </comment>
    <comment ref="S9" authorId="0" shapeId="0">
      <text>
        <t>JAIME ELDER ACOSTA RAMIREZ:
Determinar si la ejecución del seguimiento al control permite abordar la oportunidad oportunamente.</t>
      </text>
    </comment>
    <comment ref="V9" authorId="0" shapeId="0">
      <text>
        <t>JAIME ELDER ACOSTA RAMIREZ:
Describa la evidencia encontrada que justifique la valoración de los controles</t>
      </text>
    </comment>
    <comment ref="X9" authorId="0" shapeId="0">
      <text>
        <t>JAIME ELDER ACOSTA RAMIREZ:
Describa la evidencia encontrada que justifique la valoración de los controles</t>
      </text>
    </comment>
    <comment ref="AD9" authorId="0" shapeId="0">
      <text>
        <t>Describir Avances en la gestión de la oportunidad comparativamente con seguimientos anteriores o con la condición inherente de la oportunidad; plantear mejoras potenciales en la gestión de la oportunidad (Recomendaciones para la mejora)</t>
      </text>
    </comment>
    <comment ref="AF9" authorId="0" shapeId="0">
      <text>
        <t>Describir Avances en la gestión de la oportunidad comparativamente con seguimientos anteriores o con la condición inherente de la oportunidad; plantear mejoras potenciales en la gestión de la oportunidad (Recomendaciones para la mejora)</t>
      </text>
    </comment>
    <comment ref="AH9" authorId="0" shapeId="0">
      <text>
        <t>Describir Avances en la gestión de la oportunidad comparativamente con seguimientos anteriores o con la condición inherente de la oportunidad; plantear mejoras potenciales en la gestión de la oportunidad (Recomendaciones para la mejora)</t>
      </text>
    </comment>
    <comment ref="AJ9" authorId="0" shapeId="0">
      <text>
        <t>Describir Avances en la gestión de la oportunidad comparativamente con seguimientos anteriores o con la condición inherente de la oportunidad; plantear mejoras potenciales en la gestión de la oportunidad (Recomendaciones para la mejora)</t>
      </text>
    </comment>
    <comment ref="AL9" authorId="0" shapeId="0">
      <text>
        <t>Describir Avances en la gestión de la oportunidad comparativamente con seguimientos anteriores o con la condición inherente de la oportunidad; plantear mejoras potenciales en la gestión de la oportunidad (Recomendaciones para la mejora)</t>
      </text>
    </comment>
    <comment ref="AN9" authorId="0" shapeId="0">
      <text>
        <t>Describir Avances en la gestión de la oportunidad comparativamente con seguimientos anteriores o con la condición inherente de la oportunidad; plantear mejoras potenciales en la gestión de la oportunidad (Recomendaciones para la mejora)</t>
      </text>
    </comment>
    <comment ref="AP9" authorId="0" shapeId="0">
      <text>
        <t>Describir Avances en la gestión de la oportunidad comparativamente con seguimientos anteriores o con la condición inherente de la oportunidad; plantear mejoras potenciales en la gestión de la oportunidad (Recomendaciones para la mejora)</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s>
</file>

<file path=xl/drawings/_rels/drawing10.xml.rels><Relationships xmlns="http://schemas.openxmlformats.org/package/2006/relationships"><Relationship Type="http://schemas.openxmlformats.org/officeDocument/2006/relationships/image" Target="/xl/media/image17.png" Id="rId1"/></Relationships>
</file>

<file path=xl/drawings/_rels/drawing11.xml.rels><Relationships xmlns="http://schemas.openxmlformats.org/package/2006/relationships"><Relationship Type="http://schemas.openxmlformats.org/officeDocument/2006/relationships/image" Target="/xl/media/image18.png" Id="rId1"/><Relationship Type="http://schemas.openxmlformats.org/officeDocument/2006/relationships/image" Target="/xl/media/image19.png" Id="rId2"/></Relationships>
</file>

<file path=xl/drawings/_rels/drawing2.xml.rels><Relationships xmlns="http://schemas.openxmlformats.org/package/2006/relationships"><Relationship Type="http://schemas.openxmlformats.org/officeDocument/2006/relationships/image" Target="/xl/media/image7.png" Id="rId1"/><Relationship Type="http://schemas.openxmlformats.org/officeDocument/2006/relationships/image" Target="/xl/media/image8.png" Id="rId2"/><Relationship Type="http://schemas.openxmlformats.org/officeDocument/2006/relationships/image" Target="/xl/media/image9.png" Id="rId3"/></Relationships>
</file>

<file path=xl/drawings/_rels/drawing3.xml.rels><Relationships xmlns="http://schemas.openxmlformats.org/package/2006/relationships"><Relationship Type="http://schemas.openxmlformats.org/officeDocument/2006/relationships/image" Target="/xl/media/image10.png" Id="rId1"/></Relationships>
</file>

<file path=xl/drawings/_rels/drawing4.xml.rels><Relationships xmlns="http://schemas.openxmlformats.org/package/2006/relationships"><Relationship Type="http://schemas.openxmlformats.org/officeDocument/2006/relationships/image" Target="/xl/media/image11.png" Id="rId1"/></Relationships>
</file>

<file path=xl/drawings/_rels/drawing5.xml.rels><Relationships xmlns="http://schemas.openxmlformats.org/package/2006/relationships"><Relationship Type="http://schemas.openxmlformats.org/officeDocument/2006/relationships/image" Target="/xl/media/image12.png" Id="rId1"/></Relationships>
</file>

<file path=xl/drawings/_rels/drawing6.xml.rels><Relationships xmlns="http://schemas.openxmlformats.org/package/2006/relationships"><Relationship Type="http://schemas.openxmlformats.org/officeDocument/2006/relationships/image" Target="/xl/media/image13.png" Id="rId1"/></Relationships>
</file>

<file path=xl/drawings/_rels/drawing7.xml.rels><Relationships xmlns="http://schemas.openxmlformats.org/package/2006/relationships"><Relationship Type="http://schemas.openxmlformats.org/officeDocument/2006/relationships/image" Target="/xl/media/image14.png" Id="rId1"/></Relationships>
</file>

<file path=xl/drawings/_rels/drawing8.xml.rels><Relationships xmlns="http://schemas.openxmlformats.org/package/2006/relationships"><Relationship Type="http://schemas.openxmlformats.org/officeDocument/2006/relationships/image" Target="/xl/media/image15.png" Id="rId1"/></Relationships>
</file>

<file path=xl/drawings/_rels/drawing9.xml.rels><Relationships xmlns="http://schemas.openxmlformats.org/package/2006/relationships"><Relationship Type="http://schemas.openxmlformats.org/officeDocument/2006/relationships/image" Target="/xl/media/image16.png" Id="rId1"/></Relationships>
</file>

<file path=xl/drawings/drawing1.xml><?xml version="1.0" encoding="utf-8"?>
<wsDr xmlns="http://schemas.openxmlformats.org/drawingml/2006/spreadsheetDrawing">
  <twoCellAnchor editAs="oneCell">
    <from>
      <col>4</col>
      <colOff>679844</colOff>
      <row>13</row>
      <rowOff>38100</rowOff>
    </from>
    <to>
      <col>6</col>
      <colOff>55844</colOff>
      <row>17</row>
      <rowOff>176100</rowOff>
    </to>
    <pic>
      <nvPicPr>
        <cNvPr id="5" name="Imagen 4">
          <a:hlinkClick xmlns:a="http://schemas.openxmlformats.org/drawingml/2006/main" xmlns:r="http://schemas.openxmlformats.org/officeDocument/2006/relationships" r:id="rId1"/>
        </cNvPr>
        <cNvPicPr>
          <a:picLocks xmlns:a="http://schemas.openxmlformats.org/drawingml/2006/main" noChangeAspect="1"/>
        </cNvPicPr>
      </nvPicPr>
      <blipFill>
        <a:blip xmlns:a="http://schemas.openxmlformats.org/drawingml/2006/main" xmlns:r="http://schemas.openxmlformats.org/officeDocument/2006/relationships" cstate="print" r:embed="rId1">
          <duotone/>
        </a:blip>
        <a:stretch xmlns:a="http://schemas.openxmlformats.org/drawingml/2006/main">
          <a:fillRect/>
        </a:stretch>
      </blipFill>
      <spPr>
        <a:xfrm xmlns:a="http://schemas.openxmlformats.org/drawingml/2006/main">
          <a:off x="3127769" y="1590675"/>
          <a:ext cx="900000" cy="900000"/>
        </a:xfrm>
        <a:prstGeom xmlns:a="http://schemas.openxmlformats.org/drawingml/2006/main" prst="rect">
          <avLst/>
        </a:prstGeom>
        <a:ln xmlns:a="http://schemas.openxmlformats.org/drawingml/2006/main">
          <a:prstDash val="solid"/>
        </a:ln>
      </spPr>
    </pic>
    <clientData/>
  </twoCellAnchor>
  <twoCellAnchor editAs="oneCell">
    <from>
      <col>11</col>
      <colOff>333375</colOff>
      <row>13</row>
      <rowOff>57150</rowOff>
    </from>
    <to>
      <col>13</col>
      <colOff>396732</colOff>
      <row>17</row>
      <rowOff>123150</rowOff>
    </to>
    <pic>
      <nvPicPr>
        <cNvPr id="17" name="Imagen 16">
          <a:hlinkClick xmlns:a="http://schemas.openxmlformats.org/drawingml/2006/main" xmlns:r="http://schemas.openxmlformats.org/officeDocument/2006/relationships" r:id="rId4"/>
        </cNvPr>
        <cNvPicPr>
          <a:picLocks xmlns:a="http://schemas.openxmlformats.org/drawingml/2006/main" noChangeAspect="1"/>
        </cNvPicPr>
      </nvPicPr>
      <blipFill>
        <a:blip xmlns:a="http://schemas.openxmlformats.org/drawingml/2006/main" xmlns:r="http://schemas.openxmlformats.org/officeDocument/2006/relationships" r:embed="rId2">
          <lum bright="70000" contrast="-70000"/>
        </a:blip>
        <a:stretch xmlns:a="http://schemas.openxmlformats.org/drawingml/2006/main">
          <a:fillRect/>
        </a:stretch>
      </blipFill>
      <spPr>
        <a:xfrm xmlns:a="http://schemas.openxmlformats.org/drawingml/2006/main">
          <a:off x="8115300" y="1609725"/>
          <a:ext cx="1587357" cy="828000"/>
        </a:xfrm>
        <a:prstGeom xmlns:a="http://schemas.openxmlformats.org/drawingml/2006/main" prst="rect">
          <avLst/>
        </a:prstGeom>
        <a:ln xmlns:a="http://schemas.openxmlformats.org/drawingml/2006/main">
          <a:prstDash val="solid"/>
        </a:ln>
      </spPr>
    </pic>
    <clientData/>
  </twoCellAnchor>
  <twoCellAnchor editAs="oneCell">
    <from>
      <col>4</col>
      <colOff>600077</colOff>
      <row>21</row>
      <rowOff>140621</rowOff>
    </from>
    <to>
      <col>6</col>
      <colOff>204996</colOff>
      <row>27</row>
      <rowOff>68096</rowOff>
    </to>
    <pic>
      <nvPicPr>
        <cNvPr id="21" name="Imagen 20">
          <a:hlinkClick xmlns:a="http://schemas.openxmlformats.org/drawingml/2006/main" xmlns:r="http://schemas.openxmlformats.org/officeDocument/2006/relationships" r:id="rId6"/>
        </cNvPr>
        <cNvPicPr>
          <a:picLocks xmlns:a="http://schemas.openxmlformats.org/drawingml/2006/main" noChangeAspect="1"/>
        </cNvPicPr>
      </nvPicPr>
      <blipFill>
        <a:blip xmlns:a="http://schemas.openxmlformats.org/drawingml/2006/main" xmlns:r="http://schemas.openxmlformats.org/officeDocument/2006/relationships" cstate="print" r:embed="rId3">
          <duotone/>
        </a:blip>
        <a:stretch xmlns:a="http://schemas.openxmlformats.org/drawingml/2006/main">
          <a:fillRect/>
        </a:stretch>
      </blipFill>
      <spPr>
        <a:xfrm xmlns:a="http://schemas.openxmlformats.org/drawingml/2006/main">
          <a:off x="3048002" y="3236246"/>
          <a:ext cx="1128919" cy="1080000"/>
        </a:xfrm>
        <a:prstGeom xmlns:a="http://schemas.openxmlformats.org/drawingml/2006/main" prst="rect">
          <avLst/>
        </a:prstGeom>
        <a:ln xmlns:a="http://schemas.openxmlformats.org/drawingml/2006/main">
          <a:prstDash val="solid"/>
        </a:ln>
      </spPr>
    </pic>
    <clientData/>
  </twoCellAnchor>
  <twoCellAnchor editAs="oneCell">
    <from>
      <col>11</col>
      <colOff>381000</colOff>
      <row>22</row>
      <rowOff>66674</rowOff>
    </from>
    <to>
      <col>13</col>
      <colOff>441659</colOff>
      <row>26</row>
      <rowOff>133349</rowOff>
    </to>
    <pic>
      <nvPicPr>
        <cNvPr id="22" name="Imagen 21">
          <a:hlinkClick xmlns:a="http://schemas.openxmlformats.org/drawingml/2006/main" xmlns:r="http://schemas.openxmlformats.org/officeDocument/2006/relationships" r:id="rId8"/>
        </cNvPr>
        <cNvPicPr>
          <a:picLocks xmlns:a="http://schemas.openxmlformats.org/drawingml/2006/main" noChangeAspect="1"/>
        </cNvPicPr>
      </nvPicPr>
      <blipFill rotWithShape="1">
        <a:blip xmlns:a="http://schemas.openxmlformats.org/drawingml/2006/main" xmlns:r="http://schemas.openxmlformats.org/officeDocument/2006/relationships" cstate="print" r:embed="rId4">
          <duotone/>
        </a:blip>
        <a:srcRect xmlns:a="http://schemas.openxmlformats.org/drawingml/2006/main" l="8521" t="14040" r="7046" b="12497"/>
        <a:stretch xmlns:a="http://schemas.openxmlformats.org/drawingml/2006/main">
          <a:fillRect/>
        </a:stretch>
      </blipFill>
      <spPr>
        <a:xfrm xmlns:a="http://schemas.openxmlformats.org/drawingml/2006/main">
          <a:off x="8162925" y="3352799"/>
          <a:ext cx="1584659" cy="828675"/>
        </a:xfrm>
        <a:prstGeom xmlns:a="http://schemas.openxmlformats.org/drawingml/2006/main" prst="roundRect">
          <avLst/>
        </a:prstGeom>
        <a:ln xmlns:a="http://schemas.openxmlformats.org/drawingml/2006/main">
          <a:prstDash val="solid"/>
        </a:ln>
      </spPr>
    </pic>
    <clientData/>
  </twoCellAnchor>
  <twoCellAnchor editAs="oneCell">
    <from>
      <col>1</col>
      <colOff>409575</colOff>
      <row>0</row>
      <rowOff>47625</rowOff>
    </from>
    <to>
      <col>2</col>
      <colOff>221758</colOff>
      <row>3</row>
      <rowOff>101287</rowOff>
    </to>
    <pic>
      <nvPicPr>
        <cNvPr id="10" name="Imagen 9"/>
        <cNvPicPr/>
      </nvPicPr>
      <blipFill>
        <a:blip xmlns:a="http://schemas.openxmlformats.org/drawingml/2006/main" xmlns:r="http://schemas.openxmlformats.org/officeDocument/2006/relationships" cstate="print" r:embed="rId5"/>
        <a:stretch xmlns:a="http://schemas.openxmlformats.org/drawingml/2006/main">
          <a:fillRect/>
        </a:stretch>
      </blipFill>
      <spPr>
        <a:xfrm xmlns:a="http://schemas.openxmlformats.org/drawingml/2006/main">
          <a:off x="571500" y="47625"/>
          <a:ext cx="574183" cy="815662"/>
        </a:xfrm>
        <a:prstGeom xmlns:a="http://schemas.openxmlformats.org/drawingml/2006/main" prst="rect">
          <avLst/>
        </a:prstGeom>
        <a:ln xmlns:a="http://schemas.openxmlformats.org/drawingml/2006/main">
          <a:prstDash val="solid"/>
        </a:ln>
      </spPr>
    </pic>
    <clientData/>
  </twoCellAnchor>
  <twoCellAnchor editAs="oneCell">
    <from>
      <col>2</col>
      <colOff>85725</colOff>
      <row>6</row>
      <rowOff>38100</rowOff>
    </from>
    <to>
      <col>2</col>
      <colOff>582098</colOff>
      <row>9</row>
      <rowOff>172255</rowOff>
    </to>
    <pic>
      <nvPicPr>
        <cNvPr id="11" name="Imagen 10"/>
        <cNvPicPr/>
      </nvPicPr>
      <blipFill>
        <a:blip xmlns:a="http://schemas.openxmlformats.org/drawingml/2006/main" xmlns:r="http://schemas.openxmlformats.org/officeDocument/2006/relationships" cstate="print" r:embed="rId6"/>
        <a:stretch xmlns:a="http://schemas.openxmlformats.org/drawingml/2006/main">
          <a:fillRect/>
        </a:stretch>
      </blipFill>
      <spPr>
        <a:xfrm xmlns:a="http://schemas.openxmlformats.org/drawingml/2006/main">
          <a:off x="1009650" y="1323975"/>
          <a:ext cx="496373" cy="705655"/>
        </a:xfrm>
        <a:prstGeom xmlns:a="http://schemas.openxmlformats.org/drawingml/2006/main" prst="rect">
          <avLst/>
        </a:prstGeom>
        <a:ln xmlns:a="http://schemas.openxmlformats.org/drawingml/2006/main">
          <a:prstDash val="solid"/>
        </a:ln>
      </spPr>
    </pic>
    <clientData/>
  </twoCellAnchor>
</wsDr>
</file>

<file path=xl/drawings/drawing10.xml><?xml version="1.0" encoding="utf-8"?>
<wsDr xmlns="http://schemas.openxmlformats.org/drawingml/2006/spreadsheetDrawing">
  <twoCellAnchor editAs="oneCell">
    <from>
      <col>2</col>
      <colOff>247650</colOff>
      <row>0</row>
      <rowOff>38100</rowOff>
    </from>
    <to>
      <col>2</col>
      <colOff>716309</colOff>
      <row>3</row>
      <rowOff>165789</rowOff>
    </to>
    <pic>
      <nvPicPr>
        <cNvPr id="7" name="Imagen 6"/>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1571625" y="38100"/>
          <a:ext cx="468659" cy="699189"/>
        </a:xfrm>
        <a:prstGeom xmlns:a="http://schemas.openxmlformats.org/drawingml/2006/main" prst="rect">
          <avLst/>
        </a:prstGeom>
        <a:ln xmlns:a="http://schemas.openxmlformats.org/drawingml/2006/main">
          <a:prstDash val="solid"/>
        </a:ln>
      </spPr>
    </pic>
    <clientData/>
  </twoCellAnchor>
</wsDr>
</file>

<file path=xl/drawings/drawing11.xml><?xml version="1.0" encoding="utf-8"?>
<wsDr xmlns="http://schemas.openxmlformats.org/drawingml/2006/spreadsheetDrawing">
  <twoCellAnchor editAs="oneCell">
    <from>
      <col>0</col>
      <colOff>31750</colOff>
      <row>0</row>
      <rowOff>127000</rowOff>
    </from>
    <to>
      <col>0</col>
      <colOff>463750</colOff>
      <row>2</row>
      <rowOff>162032</rowOff>
    </to>
    <pic>
      <nvPicPr>
        <cNvPr id="7" name="Imagen 6">
          <a:hlinkClick xmlns:a="http://schemas.openxmlformats.org/drawingml/2006/main" xmlns:r="http://schemas.openxmlformats.org/officeDocument/2006/relationships" r:id="rId1"/>
        </cNvPr>
        <cNvPicPr>
          <a:picLocks xmlns:a="http://schemas.openxmlformats.org/drawingml/2006/main" noChangeAspect="1"/>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31750" y="127000"/>
          <a:ext cx="432000" cy="427238"/>
        </a:xfrm>
        <a:prstGeom xmlns:a="http://schemas.openxmlformats.org/drawingml/2006/main" prst="rect">
          <avLst/>
        </a:prstGeom>
        <a:ln xmlns:a="http://schemas.openxmlformats.org/drawingml/2006/main">
          <a:prstDash val="solid"/>
        </a:ln>
      </spPr>
    </pic>
    <clientData/>
  </twoCellAnchor>
  <twoCellAnchor editAs="oneCell">
    <from>
      <col>1</col>
      <colOff>295275</colOff>
      <row>1</row>
      <rowOff>47625</rowOff>
    </from>
    <to>
      <col>1</col>
      <colOff>803275</colOff>
      <row>4</row>
      <rowOff>142875</rowOff>
    </to>
    <pic>
      <nvPicPr>
        <cNvPr id="5" name="Imagen 4"/>
        <cNvPicPr/>
      </nvPicPr>
      <blipFill>
        <a:blip xmlns:a="http://schemas.openxmlformats.org/drawingml/2006/main" xmlns:r="http://schemas.openxmlformats.org/officeDocument/2006/relationships" cstate="print" r:embed="rId2"/>
        <a:stretch xmlns:a="http://schemas.openxmlformats.org/drawingml/2006/main">
          <a:fillRect/>
        </a:stretch>
      </blipFill>
      <spPr>
        <a:xfrm xmlns:a="http://schemas.openxmlformats.org/drawingml/2006/main">
          <a:off x="781050" y="238125"/>
          <a:ext cx="508000" cy="704850"/>
        </a:xfrm>
        <a:prstGeom xmlns:a="http://schemas.openxmlformats.org/drawingml/2006/main" prst="rect">
          <avLst/>
        </a:prstGeom>
        <a:ln xmlns:a="http://schemas.openxmlformats.org/drawingml/2006/main">
          <a:prstDash val="solid"/>
        </a:ln>
      </spPr>
    </pic>
    <clientData/>
  </twoCellAnchor>
</wsDr>
</file>

<file path=xl/drawings/drawing2.xml><?xml version="1.0" encoding="utf-8"?>
<wsDr xmlns="http://schemas.openxmlformats.org/drawingml/2006/spreadsheetDrawing">
  <twoCellAnchor editAs="oneCell">
    <from>
      <col>1</col>
      <colOff>171450</colOff>
      <row>5</row>
      <rowOff>0</rowOff>
    </from>
    <to>
      <col>1</col>
      <colOff>603450</colOff>
      <row>7</row>
      <rowOff>36713</rowOff>
    </to>
    <pic>
      <nvPicPr>
        <cNvPr id="17" name="Imagen 16">
          <a:hlinkClick xmlns:a="http://schemas.openxmlformats.org/drawingml/2006/main" xmlns:r="http://schemas.openxmlformats.org/officeDocument/2006/relationships" r:id="rId6"/>
        </cNvPr>
        <cNvPicPr>
          <a:picLocks xmlns:a="http://schemas.openxmlformats.org/drawingml/2006/main" noChangeAspect="1"/>
        </cNvPicPr>
      </nvPicPr>
      <blipFill>
        <a:blip xmlns:a="http://schemas.openxmlformats.org/drawingml/2006/main" xmlns:r="http://schemas.openxmlformats.org/officeDocument/2006/relationships" cstate="print" r:embed="rId1">
          <lum bright="70000" contrast="-70000"/>
        </a:blip>
        <a:stretch xmlns:a="http://schemas.openxmlformats.org/drawingml/2006/main">
          <a:fillRect/>
        </a:stretch>
      </blipFill>
      <spPr>
        <a:xfrm xmlns:a="http://schemas.openxmlformats.org/drawingml/2006/main">
          <a:off x="333375" y="0"/>
          <a:ext cx="432000" cy="427238"/>
        </a:xfrm>
        <a:prstGeom xmlns:a="http://schemas.openxmlformats.org/drawingml/2006/main" prst="rect">
          <avLst/>
        </a:prstGeom>
        <a:ln xmlns:a="http://schemas.openxmlformats.org/drawingml/2006/main">
          <a:prstDash val="solid"/>
        </a:ln>
      </spPr>
    </pic>
    <clientData/>
  </twoCellAnchor>
  <twoCellAnchor editAs="oneCell">
    <from>
      <col>1</col>
      <colOff>447675</colOff>
      <row>0</row>
      <rowOff>76200</rowOff>
    </from>
    <to>
      <col>2</col>
      <colOff>239681</colOff>
      <row>3</row>
      <rowOff>131200</rowOff>
    </to>
    <pic>
      <nvPicPr>
        <cNvPr id="10" name="Imagen 9"/>
        <cNvPicPr/>
      </nvPicPr>
      <blipFill>
        <a:blip xmlns:a="http://schemas.openxmlformats.org/drawingml/2006/main" xmlns:r="http://schemas.openxmlformats.org/officeDocument/2006/relationships" cstate="print" r:embed="rId2"/>
        <a:stretch xmlns:a="http://schemas.openxmlformats.org/drawingml/2006/main">
          <a:fillRect/>
        </a:stretch>
      </blipFill>
      <spPr>
        <a:xfrm xmlns:a="http://schemas.openxmlformats.org/drawingml/2006/main">
          <a:off x="609600" y="76200"/>
          <a:ext cx="554006" cy="817000"/>
        </a:xfrm>
        <a:prstGeom xmlns:a="http://schemas.openxmlformats.org/drawingml/2006/main" prst="rect">
          <avLst/>
        </a:prstGeom>
        <a:ln xmlns:a="http://schemas.openxmlformats.org/drawingml/2006/main">
          <a:prstDash val="solid"/>
        </a:ln>
      </spPr>
    </pic>
    <clientData/>
  </twoCellAnchor>
  <twoCellAnchor editAs="oneCell">
    <from>
      <col>2</col>
      <colOff>114300</colOff>
      <row>6</row>
      <rowOff>68580</rowOff>
    </from>
    <to>
      <col>2</col>
      <colOff>596153</colOff>
      <row>9</row>
      <rowOff>158226</rowOff>
    </to>
    <pic>
      <nvPicPr>
        <cNvPr id="2" name="Imagen 1"/>
        <cNvPicPr/>
      </nvPicPr>
      <blipFill>
        <a:blip xmlns:a="http://schemas.openxmlformats.org/drawingml/2006/main" xmlns:r="http://schemas.openxmlformats.org/officeDocument/2006/relationships" cstate="print" r:embed="rId3"/>
        <a:stretch xmlns:a="http://schemas.openxmlformats.org/drawingml/2006/main">
          <a:fillRect/>
        </a:stretch>
      </blipFill>
      <spPr>
        <a:xfrm xmlns:a="http://schemas.openxmlformats.org/drawingml/2006/main">
          <a:off x="1066800" y="1379220"/>
          <a:ext cx="481853" cy="638286"/>
        </a:xfrm>
        <a:prstGeom xmlns:a="http://schemas.openxmlformats.org/drawingml/2006/main" prst="rect">
          <avLst/>
        </a:prstGeom>
        <a:ln xmlns:a="http://schemas.openxmlformats.org/drawingml/2006/main">
          <a:prstDash val="solid"/>
        </a:ln>
      </spPr>
    </pic>
    <clientData/>
  </twoCellAnchor>
</wsDr>
</file>

<file path=xl/drawings/drawing3.xml><?xml version="1.0" encoding="utf-8"?>
<wsDr xmlns="http://schemas.openxmlformats.org/drawingml/2006/spreadsheetDrawing">
  <twoCellAnchor editAs="oneCell">
    <from>
      <col>2</col>
      <colOff>1038225</colOff>
      <row>0</row>
      <rowOff>66675</rowOff>
    </from>
    <to>
      <col>2</col>
      <colOff>1615091</colOff>
      <row>3</row>
      <rowOff>123020</rowOff>
    </to>
    <pic>
      <nvPicPr>
        <cNvPr id="4" name="Imagen 3"/>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1466850" y="66675"/>
          <a:ext cx="576866" cy="818345"/>
        </a:xfrm>
        <a:prstGeom xmlns:a="http://schemas.openxmlformats.org/drawingml/2006/main" prst="rect">
          <avLst/>
        </a:prstGeom>
        <a:ln xmlns:a="http://schemas.openxmlformats.org/drawingml/2006/main">
          <a:prstDash val="solid"/>
        </a:ln>
      </spPr>
    </pic>
    <clientData/>
  </twoCellAnchor>
</wsDr>
</file>

<file path=xl/drawings/drawing4.xml><?xml version="1.0" encoding="utf-8"?>
<wsDr xmlns="http://schemas.openxmlformats.org/drawingml/2006/spreadsheetDrawing">
  <twoCellAnchor editAs="oneCell">
    <from>
      <col>2</col>
      <colOff>66675</colOff>
      <row>0</row>
      <rowOff>57150</rowOff>
    </from>
    <to>
      <col>2</col>
      <colOff>643541</colOff>
      <row>3</row>
      <rowOff>113495</rowOff>
    </to>
    <pic>
      <nvPicPr>
        <cNvPr id="4" name="Imagen 3"/>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647700" y="57150"/>
          <a:ext cx="576866" cy="818345"/>
        </a:xfrm>
        <a:prstGeom xmlns:a="http://schemas.openxmlformats.org/drawingml/2006/main" prst="rect">
          <avLst/>
        </a:prstGeom>
        <a:ln xmlns:a="http://schemas.openxmlformats.org/drawingml/2006/main">
          <a:prstDash val="solid"/>
        </a:ln>
      </spPr>
    </pic>
    <clientData/>
  </twoCellAnchor>
</wsDr>
</file>

<file path=xl/drawings/drawing5.xml><?xml version="1.0" encoding="utf-8"?>
<wsDr xmlns="http://schemas.openxmlformats.org/drawingml/2006/spreadsheetDrawing">
  <twoCellAnchor editAs="oneCell">
    <from>
      <col>1</col>
      <colOff>790575</colOff>
      <row>0</row>
      <rowOff>57150</rowOff>
    </from>
    <to>
      <col>2</col>
      <colOff>195866</colOff>
      <row>3</row>
      <rowOff>113495</rowOff>
    </to>
    <pic>
      <nvPicPr>
        <cNvPr id="4" name="Imagen 3"/>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952500" y="57150"/>
          <a:ext cx="576866" cy="818345"/>
        </a:xfrm>
        <a:prstGeom xmlns:a="http://schemas.openxmlformats.org/drawingml/2006/main" prst="rect">
          <avLst/>
        </a:prstGeom>
        <a:ln xmlns:a="http://schemas.openxmlformats.org/drawingml/2006/main">
          <a:prstDash val="solid"/>
        </a:ln>
      </spPr>
    </pic>
    <clientData/>
  </twoCellAnchor>
</wsDr>
</file>

<file path=xl/drawings/drawing6.xml><?xml version="1.0" encoding="utf-8"?>
<wsDr xmlns="http://schemas.openxmlformats.org/drawingml/2006/spreadsheetDrawing">
  <twoCellAnchor editAs="oneCell">
    <from>
      <col>1</col>
      <colOff>2143125</colOff>
      <row>0</row>
      <rowOff>57150</rowOff>
    </from>
    <to>
      <col>1</col>
      <colOff>2719991</colOff>
      <row>3</row>
      <rowOff>113495</rowOff>
    </to>
    <pic>
      <nvPicPr>
        <cNvPr id="5" name="Imagen 4"/>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2724150" y="57150"/>
          <a:ext cx="576866" cy="818345"/>
        </a:xfrm>
        <a:prstGeom xmlns:a="http://schemas.openxmlformats.org/drawingml/2006/main" prst="rect">
          <avLst/>
        </a:prstGeom>
        <a:ln xmlns:a="http://schemas.openxmlformats.org/drawingml/2006/main">
          <a:prstDash val="solid"/>
        </a:ln>
      </spPr>
    </pic>
    <clientData/>
  </twoCellAnchor>
</wsDr>
</file>

<file path=xl/drawings/drawing7.xml><?xml version="1.0" encoding="utf-8"?>
<wsDr xmlns="http://schemas.openxmlformats.org/drawingml/2006/spreadsheetDrawing">
  <twoCellAnchor editAs="oneCell">
    <from>
      <col>4</col>
      <colOff>1374320</colOff>
      <row>0</row>
      <rowOff>81643</rowOff>
    </from>
    <to>
      <col>4</col>
      <colOff>2041071</colOff>
      <row>3</row>
      <rowOff>113499</rowOff>
    </to>
    <pic>
      <nvPicPr>
        <cNvPr id="12" name="Imagen 11"/>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1673677" y="81643"/>
          <a:ext cx="666751" cy="993321"/>
        </a:xfrm>
        <a:prstGeom xmlns:a="http://schemas.openxmlformats.org/drawingml/2006/main" prst="rect">
          <avLst/>
        </a:prstGeom>
        <a:ln xmlns:a="http://schemas.openxmlformats.org/drawingml/2006/main">
          <a:prstDash val="solid"/>
        </a:ln>
      </spPr>
    </pic>
    <clientData/>
  </twoCellAnchor>
</wsDr>
</file>

<file path=xl/drawings/drawing8.xml><?xml version="1.0" encoding="utf-8"?>
<wsDr xmlns="http://schemas.openxmlformats.org/drawingml/2006/spreadsheetDrawing">
  <twoCellAnchor editAs="oneCell">
    <from>
      <col>2</col>
      <colOff>276225</colOff>
      <row>0</row>
      <rowOff>38101</rowOff>
    </from>
    <to>
      <col>2</col>
      <colOff>733425</colOff>
      <row>3</row>
      <rowOff>171451</rowOff>
    </to>
    <pic>
      <nvPicPr>
        <cNvPr id="6" name="Imagen 5"/>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1533525" y="38101"/>
          <a:ext cx="457200" cy="704850"/>
        </a:xfrm>
        <a:prstGeom xmlns:a="http://schemas.openxmlformats.org/drawingml/2006/main" prst="rect">
          <avLst/>
        </a:prstGeom>
        <a:ln xmlns:a="http://schemas.openxmlformats.org/drawingml/2006/main">
          <a:prstDash val="solid"/>
        </a:ln>
      </spPr>
    </pic>
    <clientData/>
  </twoCellAnchor>
</wsDr>
</file>

<file path=xl/drawings/drawing9.xml><?xml version="1.0" encoding="utf-8"?>
<wsDr xmlns="http://schemas.openxmlformats.org/drawingml/2006/spreadsheetDrawing">
  <twoCellAnchor editAs="oneCell">
    <from>
      <col>4</col>
      <colOff>1428750</colOff>
      <row>0</row>
      <rowOff>47625</rowOff>
    </from>
    <to>
      <col>4</col>
      <colOff>2005616</colOff>
      <row>3</row>
      <rowOff>294470</rowOff>
    </to>
    <pic>
      <nvPicPr>
        <cNvPr id="5" name="Imagen 4"/>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1781175" y="47625"/>
          <a:ext cx="576866" cy="818345"/>
        </a:xfrm>
        <a:prstGeom xmlns:a="http://schemas.openxmlformats.org/drawingml/2006/main" prst="rect">
          <avLst/>
        </a:prstGeom>
        <a:ln xmlns:a="http://schemas.openxmlformats.org/drawingml/2006/main">
          <a:prstDash val="solid"/>
        </a:ln>
      </spPr>
    </pic>
    <clientData/>
  </twoCellAnchor>
</wsDr>
</file>

<file path=xl/externalLinks/_rels/externalLink1.xml.rels><Relationships xmlns="http://schemas.openxmlformats.org/package/2006/relationships"><Relationship Type="http://schemas.openxmlformats.org/officeDocument/2006/relationships/externalLinkPath" Target="https://mailunicundiedu-my.sharepoint.com/Users/mherazo/AppData/Local/Microsoft/Windows/Temporary%20Internet%20Files/Content.Outlook/PETBW4X1/2%20%20Mapa%20Anticorrupcion%20Definitivo%2002-02-17.xlsx" TargetMode="External" Id="rId1"/></Relationships>
</file>

<file path=xl/externalLinks/_rels/externalLink2.xml.rels><Relationships xmlns="http://schemas.openxmlformats.org/package/2006/relationships"><Relationship Type="http://schemas.openxmlformats.org/officeDocument/2006/relationships/externalLinkPath" Target="https://mailunicundiedu-my.sharepoint.com/Users/ymaguirre/AppData/Local/Microsoft/Windows/Temporary%20Internet%20Files/Content.Outlook/DH5A0Q16/Mapa%20riesgos%20Plan%20Anticorrupcion%202017.xlsx" TargetMode="External" Id="rId1"/></Relationships>
</file>

<file path=xl/externalLinks/externalLink1.xml><?xml version="1.0" encoding="utf-8"?>
<externalLink xmlns="http://schemas.openxmlformats.org/spreadsheetml/2006/main">
  <externalBook xmlns:r="http://schemas.openxmlformats.org/officeDocument/2006/relationships" r:id="rId1">
    <sheetNames>
      <sheetName val="Contexto Estratégico"/>
      <sheetName val="Listas"/>
      <sheetName val="Gestión de riesgos"/>
      <sheetName val="Racionalización"/>
      <sheetName val="Rendición de cuentas"/>
      <sheetName val="Servicio al ciudadano"/>
      <sheetName val="Explicación de los campos"/>
      <sheetName val="Comprobación Riesgos Corrupción"/>
      <sheetName val="Hoja2"/>
      <sheetName val="ITEMS"/>
      <sheetName val="CRITERIOS"/>
    </sheetNames>
    <sheetDataSet>
      <sheetData sheetId="0"/>
      <sheetData sheetId="1"/>
      <sheetData sheetId="2"/>
      <sheetData sheetId="3"/>
      <sheetData sheetId="4"/>
      <sheetData sheetId="5"/>
      <sheetData sheetId="6">
        <row r="2">
          <cell r="B2" t="str">
            <v>Servidores públicos</v>
          </cell>
          <cell r="G2" t="str">
            <v>Estratégico</v>
          </cell>
        </row>
        <row r="3">
          <cell r="B3" t="str">
            <v>Método</v>
          </cell>
          <cell r="G3" t="str">
            <v>Imagen</v>
          </cell>
        </row>
        <row r="4">
          <cell r="B4" t="str">
            <v>Sistemas de información</v>
          </cell>
          <cell r="G4" t="str">
            <v>Operativo</v>
          </cell>
        </row>
        <row r="5">
          <cell r="B5" t="str">
            <v>Ambiente de trabajo</v>
          </cell>
          <cell r="G5" t="str">
            <v>Financiero</v>
          </cell>
        </row>
        <row r="6">
          <cell r="B6" t="str">
            <v>Información</v>
          </cell>
          <cell r="G6" t="str">
            <v>Cumplimiento</v>
          </cell>
        </row>
        <row r="7">
          <cell r="B7" t="str">
            <v>Recursos Financieros</v>
          </cell>
          <cell r="G7" t="str">
            <v>Tecnológico</v>
          </cell>
        </row>
        <row r="8">
          <cell r="B8" t="str">
            <v>Recursos Físicos</v>
          </cell>
          <cell r="G8" t="str">
            <v>Corrupción</v>
          </cell>
        </row>
        <row r="9">
          <cell r="B9" t="str">
            <v>Entorno</v>
          </cell>
        </row>
      </sheetData>
      <sheetData sheetId="7"/>
      <sheetData sheetId="8">
        <row r="3">
          <cell r="H3" t="str">
            <v>1-Raro</v>
          </cell>
          <cell r="AI3" t="str">
            <v>Preventivo</v>
          </cell>
          <cell r="AK3" t="str">
            <v>Si</v>
          </cell>
        </row>
        <row r="4">
          <cell r="H4" t="str">
            <v>2-Improbable</v>
          </cell>
          <cell r="AI4" t="str">
            <v>Correctivo</v>
          </cell>
          <cell r="AK4" t="str">
            <v>No</v>
          </cell>
        </row>
        <row r="5">
          <cell r="H5" t="str">
            <v>3-Posible</v>
          </cell>
          <cell r="AI5" t="str">
            <v>Detectivo</v>
          </cell>
        </row>
        <row r="6">
          <cell r="H6" t="str">
            <v>4-Probable</v>
          </cell>
          <cell r="AI6" t="str">
            <v>No hay control</v>
          </cell>
        </row>
        <row r="7">
          <cell r="H7" t="str">
            <v>5-Casi seguro</v>
          </cell>
        </row>
      </sheetData>
      <sheetData sheetId="9" refreshError="1"/>
      <sheetData sheetId="1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Contexto Estratégico"/>
      <sheetName val="Mapa de Riesgos"/>
      <sheetName val="Explicación de los campos"/>
      <sheetName val="Comprobación Riesgos Corrupción"/>
      <sheetName val="Listas"/>
      <sheetName val="Hoja2"/>
    </sheetNames>
    <sheetDataSet>
      <sheetData sheetId="0"/>
      <sheetData sheetId="1"/>
      <sheetData sheetId="2">
        <row r="2">
          <cell r="B2" t="str">
            <v>Servidores públicos</v>
          </cell>
          <cell r="G2" t="str">
            <v>Estratégico</v>
          </cell>
        </row>
        <row r="3">
          <cell r="B3" t="str">
            <v>Método</v>
          </cell>
          <cell r="G3" t="str">
            <v>Imagen</v>
          </cell>
        </row>
        <row r="4">
          <cell r="B4" t="str">
            <v>Sistemas de información</v>
          </cell>
          <cell r="G4" t="str">
            <v>Operativo</v>
          </cell>
        </row>
        <row r="5">
          <cell r="B5" t="str">
            <v>Ambiente de trabajo</v>
          </cell>
          <cell r="G5" t="str">
            <v>Financiero</v>
          </cell>
        </row>
        <row r="6">
          <cell r="B6" t="str">
            <v>Información</v>
          </cell>
          <cell r="G6" t="str">
            <v>Cumplimiento</v>
          </cell>
        </row>
        <row r="7">
          <cell r="B7" t="str">
            <v>Recursos Financieros</v>
          </cell>
          <cell r="G7" t="str">
            <v>Tecnológico</v>
          </cell>
        </row>
        <row r="8">
          <cell r="B8" t="str">
            <v>Recursos Físicos</v>
          </cell>
          <cell r="G8" t="str">
            <v>Corrupción</v>
          </cell>
        </row>
        <row r="9">
          <cell r="B9" t="str">
            <v>Entorno</v>
          </cell>
        </row>
      </sheetData>
      <sheetData sheetId="3"/>
      <sheetData sheetId="4"/>
      <sheetData sheetId="5">
        <row r="3">
          <cell r="H3" t="str">
            <v>1-Raro</v>
          </cell>
          <cell r="AI3" t="str">
            <v>Preventivo</v>
          </cell>
          <cell r="AK3" t="str">
            <v>Si</v>
          </cell>
        </row>
        <row r="4">
          <cell r="H4" t="str">
            <v>2-Improbable</v>
          </cell>
          <cell r="AI4" t="str">
            <v>Correctivo</v>
          </cell>
          <cell r="AK4" t="str">
            <v>No</v>
          </cell>
        </row>
        <row r="5">
          <cell r="H5" t="str">
            <v>3-Posible</v>
          </cell>
          <cell r="AI5" t="str">
            <v>Detectivo</v>
          </cell>
        </row>
        <row r="6">
          <cell r="H6" t="str">
            <v>4-Probable</v>
          </cell>
          <cell r="AI6" t="str">
            <v>No hay control</v>
          </cell>
        </row>
        <row r="7">
          <cell r="H7" t="str">
            <v>5-Casi seguro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Relationships xmlns="http://schemas.openxmlformats.org/package/2006/relationships"><Relationship Type="http://schemas.openxmlformats.org/officeDocument/2006/relationships/drawing" Target="/xl/drawings/drawing7.xml" Id="rId1"/><Relationship Type="http://schemas.openxmlformats.org/officeDocument/2006/relationships/comments" Target="/xl/comments/comment2.xml" Id="comments"/><Relationship Type="http://schemas.openxmlformats.org/officeDocument/2006/relationships/vmlDrawing" Target="/xl/drawings/commentsDrawing2.vml" Id="anysvml"/></Relationships>
</file>

<file path=xl/worksheets/_rels/sheet12.xml.rels><Relationships xmlns="http://schemas.openxmlformats.org/package/2006/relationships"><Relationship Type="http://schemas.openxmlformats.org/officeDocument/2006/relationships/drawing" Target="/xl/drawings/drawing8.xml" Id="rId1"/></Relationships>
</file>

<file path=xl/worksheets/_rels/sheet13.xml.rels><Relationships xmlns="http://schemas.openxmlformats.org/package/2006/relationships"><Relationship Type="http://schemas.openxmlformats.org/officeDocument/2006/relationships/drawing" Target="/xl/drawings/drawing9.xml" Id="rId1"/><Relationship Type="http://schemas.openxmlformats.org/officeDocument/2006/relationships/comments" Target="/xl/comments/comment3.xml" Id="comments"/><Relationship Type="http://schemas.openxmlformats.org/officeDocument/2006/relationships/vmlDrawing" Target="/xl/drawings/commentsDrawing3.vml" Id="anysvml"/></Relationships>
</file>

<file path=xl/worksheets/_rels/sheet14.xml.rels><Relationships xmlns="http://schemas.openxmlformats.org/package/2006/relationships"><Relationship Type="http://schemas.openxmlformats.org/officeDocument/2006/relationships/drawing" Target="/xl/drawings/drawing10.xml" Id="rId1"/></Relationships>
</file>

<file path=xl/worksheets/_rels/sheet15.xml.rels><Relationships xmlns="http://schemas.openxmlformats.org/package/2006/relationships"><Relationship Type="http://schemas.openxmlformats.org/officeDocument/2006/relationships/drawing" Target="/xl/drawings/drawing11.xml" Id="rId1"/></Relationships>
</file>

<file path=xl/worksheets/_rels/sheet2.xml.rels><Relationships xmlns="http://schemas.openxmlformats.org/package/2006/relationships"><Relationship Type="http://schemas.openxmlformats.org/officeDocument/2006/relationships/drawing" Target="/xl/drawings/drawing1.xml" Id="rId1"/></Relationships>
</file>

<file path=xl/worksheets/_rels/sheet3.xml.rels><Relationships xmlns="http://schemas.openxmlformats.org/package/2006/relationships"><Relationship Type="http://schemas.openxmlformats.org/officeDocument/2006/relationships/drawing" Target="/xl/drawings/drawing2.xml" Id="rId1"/></Relationships>
</file>

<file path=xl/worksheets/_rels/sheet4.xml.rels><Relationships xmlns="http://schemas.openxmlformats.org/package/2006/relationships"><Relationship Type="http://schemas.openxmlformats.org/officeDocument/2006/relationships/drawing" Target="/xl/drawings/drawing3.xml" Id="rId1"/></Relationships>
</file>

<file path=xl/worksheets/_rels/sheet5.xml.rels><Relationships xmlns="http://schemas.openxmlformats.org/package/2006/relationships"><Relationship Type="http://schemas.openxmlformats.org/officeDocument/2006/relationships/drawing" Target="/xl/drawings/drawing4.xml" Id="rId1"/></Relationships>
</file>

<file path=xl/worksheets/_rels/sheet6.xml.rels><Relationships xmlns="http://schemas.openxmlformats.org/package/2006/relationships"><Relationship Type="http://schemas.openxmlformats.org/officeDocument/2006/relationships/drawing" Target="/xl/drawings/drawing5.xml" Id="rId1"/></Relationships>
</file>

<file path=xl/worksheets/_rels/sheet9.xml.rels><Relationships xmlns="http://schemas.openxmlformats.org/package/2006/relationships"><Relationship Type="http://schemas.openxmlformats.org/officeDocument/2006/relationships/drawing" Target="/xl/drawings/drawing6.xml" Id="rId1"/><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Hoja8">
    <outlinePr summaryBelow="1" summaryRight="1"/>
    <pageSetUpPr/>
  </sheetPr>
  <dimension ref="A1:W6"/>
  <sheetViews>
    <sheetView workbookViewId="0">
      <selection activeCell="A1" sqref="A1"/>
    </sheetView>
  </sheetViews>
  <sheetFormatPr baseColWidth="10" defaultColWidth="11.44140625" defaultRowHeight="14.4"/>
  <cols>
    <col width="48.33203125" customWidth="1" min="9" max="9"/>
    <col width="12" customWidth="1" min="12" max="12"/>
    <col width="45.33203125" customWidth="1" min="13" max="13"/>
  </cols>
  <sheetData>
    <row r="1" ht="100.8" customHeight="1">
      <c r="A1" t="inlineStr">
        <is>
          <t>RIESGO</t>
        </is>
      </c>
      <c r="D1" t="inlineStr">
        <is>
          <t>ALTA</t>
        </is>
      </c>
      <c r="F1" t="n">
        <v>1</v>
      </c>
      <c r="I1" s="1" t="inlineStr">
        <is>
          <t>Riesgo Estratégico: Se asocia con la forma en que se administra la Entidad. El manejo del riesgo estratégico se Enfoca a asuntos globales relacionados con la misión y el cumplimiento de los objetivos estratégicos, la clara definición de políticas, diseño y conceptualización de la entidad por parte de la alta gerencia.</t>
        </is>
      </c>
      <c r="L1" t="inlineStr">
        <is>
          <t>CORRECTIVO</t>
        </is>
      </c>
      <c r="M1" s="1" t="inlineStr">
        <is>
          <t>Oportunidad Estratégica: Se asocia con la forma en que se administra la Entidad. El manejo de la oportunidad estratégica se Enfoca a asuntos globales relacionados con la misión y el cumplimiento de los objetivos estratégicos, la clara definición de políticas, diseño y conceptualización de la entidad por parte de la alta gerencia.</t>
        </is>
      </c>
      <c r="P1" t="inlineStr">
        <is>
          <t>PROBABILIDAD</t>
        </is>
      </c>
      <c r="R1" t="n">
        <v>0</v>
      </c>
      <c r="S1" t="n">
        <v>0</v>
      </c>
      <c r="T1" t="n">
        <v>0</v>
      </c>
      <c r="U1" t="n">
        <v>0</v>
      </c>
      <c r="V1" t="n">
        <v>0</v>
      </c>
      <c r="W1" t="inlineStr">
        <is>
          <t>FUERTE</t>
        </is>
      </c>
    </row>
    <row r="2" ht="43.2" customHeight="1">
      <c r="A2" t="inlineStr">
        <is>
          <t>OPORTUNIDAD</t>
        </is>
      </c>
      <c r="D2" t="inlineStr">
        <is>
          <t>MEDIA</t>
        </is>
      </c>
      <c r="F2" t="n">
        <v>2</v>
      </c>
      <c r="I2" s="1" t="inlineStr">
        <is>
          <t>Riesgos de Imagen: Están relacionados con la percepción y la confianza por parte de la ciudadanía hacia la institución.</t>
        </is>
      </c>
      <c r="L2" t="inlineStr">
        <is>
          <t>PREVENTIVO</t>
        </is>
      </c>
      <c r="M2" s="1" t="inlineStr">
        <is>
          <t>Oportunidad de Imagen: Está relacionada con la percepción y la confianza por parte de la ciudadanía hacia la institución.</t>
        </is>
      </c>
      <c r="P2" t="inlineStr">
        <is>
          <t>IMPACTO</t>
        </is>
      </c>
      <c r="R2" t="n">
        <v>15</v>
      </c>
      <c r="S2" t="n">
        <v>30</v>
      </c>
      <c r="T2" t="n">
        <v>25</v>
      </c>
      <c r="U2" t="n">
        <v>10</v>
      </c>
      <c r="V2" t="n">
        <v>5</v>
      </c>
      <c r="W2" t="inlineStr">
        <is>
          <t>MODERADO</t>
        </is>
      </c>
    </row>
    <row r="3" ht="72" customHeight="1">
      <c r="D3" t="inlineStr">
        <is>
          <t>BAJA</t>
        </is>
      </c>
      <c r="F3" t="n">
        <v>3</v>
      </c>
      <c r="I3" s="1" t="inlineStr">
        <is>
          <t>Riesgos Operativos: Comprenden riesgos  provenientes del funcionamiento y operatividad de los sistemas de información institucional, de la definición de los procesos, de la estructura de la entidad, de la articulación entre dependencias.</t>
        </is>
      </c>
      <c r="M3" s="1" t="inlineStr">
        <is>
          <t>Oportunidad Operativa: Comprenden oportunidades  provenientes del funcionamiento y operatividad de los sistemas de información institucional, de la definición de los procesos, de la estructura de la entidad, de la articulación entre dependencias.</t>
        </is>
      </c>
      <c r="U3" t="n">
        <v>15</v>
      </c>
      <c r="V3" t="n">
        <v>10</v>
      </c>
      <c r="W3" t="inlineStr">
        <is>
          <t>DEBIL</t>
        </is>
      </c>
    </row>
    <row r="4" ht="72" customHeight="1">
      <c r="F4" t="n">
        <v>4</v>
      </c>
      <c r="I4" s="1" t="inlineStr">
        <is>
          <t>Riesgos Financieros: Se relacionan con el manejo de los recursos de la entidad que incluyen: la ejecución presupuestal, la elaboración de los estados financieros, los pagos, manejos de excedentes de tesorería y el manejo sobre los bienes.</t>
        </is>
      </c>
      <c r="M4" s="1" t="inlineStr">
        <is>
          <t>Oportunidades Financieras: Se relacionan con el manejo de los recursos de la entidad que incluyen: la ejecución presupuestal, la elaboración de los estados financieros, los pagos, manejos de excedentes de tesorería y el manejo sobre los bienes.</t>
        </is>
      </c>
    </row>
    <row r="5" ht="57.6" customHeight="1">
      <c r="F5" t="n">
        <v>5</v>
      </c>
      <c r="I5" s="1" t="inlineStr">
        <is>
          <t>Riesgos de Cumplimiento: Se asocian con la capacidad de la entidad para cumplir con los requisitos legales, contractuales, de ética pública y en general con su compromiso ante la comunidad.</t>
        </is>
      </c>
      <c r="M5" s="1" t="inlineStr">
        <is>
          <t>Oportunidades de Cumplimiento: Se asocian con la capacidad de la entidad para cumplir con los requisitos legales, contractuales, de ética pública y en general con su compromiso ante la comunidad.</t>
        </is>
      </c>
    </row>
    <row r="6" ht="57.6" customHeight="1">
      <c r="I6" s="1" t="inlineStr">
        <is>
          <t>Riesgos de Tecnología: Están relacionados con la capacidad tecnológica de la Entidad para satisfacer sus necesidades actuales y futuras y el cumplimiento de la misión.</t>
        </is>
      </c>
      <c r="M6" s="1" t="inlineStr">
        <is>
          <t>Oportunidades de Tecnología: Están relacionados con la capacidad tecnológica de la Entidad para satisfacer sus necesidades actuales y futuras y el cumplimiento de la misión.</t>
        </is>
      </c>
    </row>
  </sheetData>
  <sheetProtection selectLockedCells="1" selectUnlockedCells="0" algorithmName="SHA-512" sheet="1" objects="1" insertRows="1" insertHyperlinks="1" autoFilter="1" scenarios="1" formatColumns="1" deleteColumns="1" insertColumns="1" pivotTables="1" deleteRows="1" formatCells="1" saltValue="xMV/uc31Mu5OLycgudF2dw==" formatRows="1" sort="1" spinCount="100000" hashValue="LhCxlv1PgbAHH5p7iGvnr0jNfZ8ovWNZ4risDsIcbxZZGe8oxSKxqXwj0LofPk8+fkhBuj3aL0MPsB04jKgafg=="/>
  <pageMargins left="0.7" right="0.7" top="0.75" bottom="0.75" header="0.3" footer="0.3"/>
</worksheet>
</file>

<file path=xl/worksheets/sheet10.xml><?xml version="1.0" encoding="utf-8"?>
<worksheet xmlns="http://schemas.openxmlformats.org/spreadsheetml/2006/main">
  <sheetPr codeName="Hoja16">
    <outlinePr summaryBelow="1" summaryRight="1"/>
    <pageSetUpPr/>
  </sheetPr>
  <dimension ref="B2:F146"/>
  <sheetViews>
    <sheetView topLeftCell="A2" workbookViewId="0">
      <selection activeCell="D2" sqref="D2:F146"/>
    </sheetView>
  </sheetViews>
  <sheetFormatPr baseColWidth="10" defaultColWidth="11.44140625" defaultRowHeight="14.4"/>
  <cols>
    <col width="24.44140625" customWidth="1" min="4" max="4"/>
    <col width="45" customWidth="1" min="5" max="5"/>
  </cols>
  <sheetData>
    <row r="2" ht="14.4" customHeight="1">
      <c r="B2" t="n">
        <v>1</v>
      </c>
      <c r="C2" t="n">
        <v>0</v>
      </c>
      <c r="D2" s="1" t="n"/>
      <c r="E2" s="397" t="inlineStr">
        <is>
          <t>Alta Dirección</t>
        </is>
      </c>
    </row>
    <row r="3" ht="14.4" customHeight="1">
      <c r="B3" t="n">
        <v>2</v>
      </c>
      <c r="C3" t="n">
        <v>1</v>
      </c>
      <c r="D3" s="1" t="n"/>
      <c r="E3" s="397" t="inlineStr">
        <is>
          <t>Procesos Internos</t>
        </is>
      </c>
    </row>
    <row r="4" ht="14.4" customHeight="1">
      <c r="B4" t="n">
        <v>3</v>
      </c>
      <c r="D4" s="1" t="n"/>
      <c r="E4" s="397" t="inlineStr">
        <is>
          <t>Sistemas de Gestión</t>
        </is>
      </c>
    </row>
    <row r="5" ht="14.4" customHeight="1">
      <c r="B5" t="n">
        <v>4</v>
      </c>
      <c r="D5" s="1" t="n"/>
      <c r="E5" s="398" t="inlineStr">
        <is>
          <t>Comunidad Universitaria</t>
        </is>
      </c>
    </row>
    <row r="6" ht="14.4" customHeight="1">
      <c r="B6" t="n">
        <v>5</v>
      </c>
      <c r="D6" s="1" t="n"/>
      <c r="E6" s="398" t="inlineStr">
        <is>
          <t>Cuerpos Colegiados</t>
        </is>
      </c>
    </row>
    <row r="7" ht="14.4" customHeight="1">
      <c r="D7" s="1" t="n"/>
      <c r="E7" s="397" t="inlineStr">
        <is>
          <t>Entes de Control y/o Vigilancia</t>
        </is>
      </c>
    </row>
    <row r="8" ht="14.4" customHeight="1">
      <c r="D8" s="1" t="n"/>
      <c r="E8" s="399" t="inlineStr">
        <is>
          <t>Contratistas / Proveedores Inscritos en el Banco Proveedores</t>
        </is>
      </c>
    </row>
    <row r="9" ht="14.4" customHeight="1">
      <c r="D9" s="1" t="n"/>
      <c r="E9" s="399" t="inlineStr">
        <is>
          <t>Servicios Públicos - Privados</t>
        </is>
      </c>
    </row>
    <row r="10" ht="14.4" customHeight="1">
      <c r="D10" s="1" t="n"/>
      <c r="E10" s="399" t="inlineStr">
        <is>
          <t>Agremiaciones y Sector Productivo</t>
        </is>
      </c>
    </row>
    <row r="11" ht="27.6" customHeight="1">
      <c r="D11" s="1" t="n"/>
      <c r="E11" s="399" t="inlineStr">
        <is>
          <t>Ente Gubernamental y Territorial</t>
        </is>
      </c>
    </row>
    <row r="12" ht="14.4" customHeight="1">
      <c r="D12" s="1" t="n"/>
      <c r="E12" s="399" t="inlineStr">
        <is>
          <t>Comunidad en General</t>
        </is>
      </c>
    </row>
    <row r="13" ht="27.6" customHeight="1">
      <c r="D13" s="1" t="n"/>
      <c r="E13" s="399" t="inlineStr">
        <is>
          <t>Convenios</t>
        </is>
      </c>
    </row>
    <row r="14" ht="27.6" customHeight="1">
      <c r="D14" s="1" t="n"/>
      <c r="E14" s="399" t="inlineStr">
        <is>
          <t>Entidades de Emergencia</t>
        </is>
      </c>
    </row>
    <row r="15" ht="27.6" customHeight="1">
      <c r="D15" s="1" t="n"/>
      <c r="E15" s="397" t="inlineStr">
        <is>
          <t>Instituciones Educativas</t>
        </is>
      </c>
    </row>
    <row r="16" ht="27.6" customHeight="1" thickBot="1">
      <c r="D16" s="1" t="n"/>
      <c r="E16" s="400" t="inlineStr">
        <is>
          <t>Entidades de Protección</t>
        </is>
      </c>
    </row>
    <row r="17" ht="27.6" customHeight="1">
      <c r="D17" s="590" t="inlineStr">
        <is>
          <t>Alta Dirección</t>
        </is>
      </c>
      <c r="E17" s="894" t="inlineStr">
        <is>
          <t>Consejo superior</t>
        </is>
      </c>
      <c r="F17" s="895" t="n"/>
    </row>
    <row r="18" ht="41.4" customHeight="1">
      <c r="D18" s="896" t="n"/>
      <c r="E18" s="894" t="inlineStr">
        <is>
          <t>Consejo Académico</t>
        </is>
      </c>
      <c r="F18" s="895" t="n"/>
    </row>
    <row r="19" ht="14.4" customHeight="1">
      <c r="D19" s="896" t="n"/>
      <c r="E19" s="894" t="inlineStr">
        <is>
          <t xml:space="preserve">Rector </t>
        </is>
      </c>
      <c r="F19" s="895" t="n"/>
    </row>
    <row r="20" ht="14.4" customHeight="1">
      <c r="D20" s="896" t="n"/>
      <c r="E20" s="894" t="inlineStr">
        <is>
          <t>Vicerrector Académico</t>
        </is>
      </c>
      <c r="F20" s="895" t="n"/>
    </row>
    <row r="21" ht="14.4" customHeight="1">
      <c r="D21" s="896" t="n"/>
      <c r="E21" s="894" t="inlineStr">
        <is>
          <t>Vicerrector Administrativo y Financiero</t>
        </is>
      </c>
      <c r="F21" s="895" t="n"/>
    </row>
    <row r="22" ht="27.6" customHeight="1">
      <c r="D22" s="897" t="n"/>
      <c r="E22" s="898" t="inlineStr">
        <is>
          <t>Secretario General</t>
        </is>
      </c>
      <c r="F22" s="899" t="n"/>
    </row>
    <row r="23" ht="27.6" customHeight="1">
      <c r="D23" s="590" t="inlineStr">
        <is>
          <t>Procesos Internos</t>
        </is>
      </c>
      <c r="E23" s="898" t="inlineStr">
        <is>
          <t>Líderes de proceso</t>
        </is>
      </c>
      <c r="F23" s="899" t="n"/>
    </row>
    <row r="24" ht="14.4" customHeight="1">
      <c r="D24" s="896" t="n"/>
      <c r="E24" s="898" t="inlineStr">
        <is>
          <t>Decanos</t>
        </is>
      </c>
      <c r="F24" s="899" t="n"/>
    </row>
    <row r="25" ht="14.4" customHeight="1">
      <c r="D25" s="896" t="n"/>
      <c r="E25" s="898" t="inlineStr">
        <is>
          <t>Coordinadores</t>
        </is>
      </c>
      <c r="F25" s="899" t="n"/>
    </row>
    <row r="26" ht="14.4" customHeight="1">
      <c r="D26" s="896" t="n"/>
      <c r="E26" s="894" t="inlineStr">
        <is>
          <t>Directores Administrativos (seccionales, extensiones, CAD, Oficina Bogotá)</t>
        </is>
      </c>
      <c r="F26" s="895" t="n"/>
    </row>
    <row r="27" ht="14.4" customHeight="1">
      <c r="D27" s="897" t="n"/>
      <c r="E27" s="894" t="inlineStr">
        <is>
          <t>Jefes de área</t>
        </is>
      </c>
      <c r="F27" s="895" t="n"/>
    </row>
    <row r="28" ht="14.4" customHeight="1">
      <c r="D28" s="590" t="inlineStr">
        <is>
          <t>Sistemas de Gestión</t>
        </is>
      </c>
      <c r="E28" s="900" t="inlineStr">
        <is>
          <t>Sistema de Gestión de la Calidad - SGC - ISO  9001:2015</t>
        </is>
      </c>
      <c r="F28" s="895" t="n"/>
    </row>
    <row r="29" ht="27.6" customHeight="1">
      <c r="D29" s="896" t="n"/>
      <c r="E29" s="900" t="inlineStr">
        <is>
          <t>Sistema de Gestión Ambiental - SGA - ISO14001:2015</t>
        </is>
      </c>
      <c r="F29" s="895" t="n"/>
    </row>
    <row r="30" ht="27.6" customHeight="1">
      <c r="D30" s="896" t="n"/>
      <c r="E30" s="900" t="inlineStr">
        <is>
          <t>Sistema de Gestión Seguridad y Salud en el Trabajo - SGSST - ISO 45001:2018</t>
        </is>
      </c>
      <c r="F30" s="895" t="n"/>
    </row>
    <row r="31" ht="27.6" customHeight="1">
      <c r="D31" s="896" t="n"/>
      <c r="E31" s="900" t="inlineStr">
        <is>
          <t>Sistema de Gestión Seguridad de la Información - SGSI - ISO 27001:2022</t>
        </is>
      </c>
      <c r="F31" s="895" t="n"/>
    </row>
    <row r="32" ht="27.6" customHeight="1">
      <c r="D32" s="896" t="n"/>
      <c r="E32" s="900" t="inlineStr">
        <is>
          <t>Sistema de Gestión Antisoborno - SGSA - ISO 37001:2015</t>
        </is>
      </c>
      <c r="F32" s="895" t="n"/>
    </row>
    <row r="33" ht="14.4" customHeight="1">
      <c r="D33" s="896" t="n"/>
      <c r="E33" s="900" t="inlineStr">
        <is>
          <t>Sistema de Gestión Satisfacción del Cliente y Gestión de Reclamaciones - SGSCYR - ISO 10002:2018</t>
        </is>
      </c>
      <c r="F33" s="895" t="n"/>
    </row>
    <row r="34" ht="14.4" customHeight="1">
      <c r="D34" s="896" t="n"/>
      <c r="E34" s="894" t="inlineStr">
        <is>
          <t>EFR</t>
        </is>
      </c>
      <c r="F34" s="895" t="n"/>
    </row>
    <row r="35" ht="14.4" customHeight="1">
      <c r="D35" s="896" t="n"/>
      <c r="E35" s="894" t="inlineStr">
        <is>
          <t>Inclusión</t>
        </is>
      </c>
      <c r="F35" s="895" t="n"/>
    </row>
    <row r="36" ht="14.4" customHeight="1">
      <c r="D36" s="897" t="n"/>
      <c r="E36" s="894" t="inlineStr">
        <is>
          <t>Buenas practicas corporativas</t>
        </is>
      </c>
      <c r="F36" s="895" t="n"/>
    </row>
    <row r="37" ht="14.4" customHeight="1">
      <c r="D37" s="594" t="inlineStr">
        <is>
          <t>Comunidad Universitaria</t>
        </is>
      </c>
      <c r="E37" s="900" t="inlineStr">
        <is>
          <t>Gestores del conocimiento y el aprendizaje (Nacionales e Internacionales)</t>
        </is>
      </c>
      <c r="F37" s="895" t="n"/>
    </row>
    <row r="38" ht="14.4" customHeight="1">
      <c r="D38" s="885" t="n"/>
      <c r="E38" s="900" t="inlineStr">
        <is>
          <t>Estudiantes creadores de oportunidades - PASANTES</t>
        </is>
      </c>
      <c r="F38" s="895" t="n"/>
    </row>
    <row r="39" ht="14.4" customHeight="1">
      <c r="D39" s="885" t="n"/>
      <c r="E39" s="894" t="inlineStr">
        <is>
          <t>Egresados</t>
        </is>
      </c>
      <c r="F39" s="895" t="n"/>
    </row>
    <row r="40" ht="14.4" customHeight="1">
      <c r="D40" s="885" t="n"/>
      <c r="E40" s="894" t="inlineStr">
        <is>
          <t>Graduados</t>
        </is>
      </c>
      <c r="F40" s="895" t="n"/>
    </row>
    <row r="41" ht="14.4" customHeight="1">
      <c r="D41" s="885" t="n"/>
      <c r="E41" s="898" t="inlineStr">
        <is>
          <t>Personal administrativo</t>
        </is>
      </c>
      <c r="F41" s="899" t="n"/>
    </row>
    <row r="42" ht="27.6" customHeight="1">
      <c r="D42" s="885" t="n"/>
      <c r="E42" s="898" t="inlineStr">
        <is>
          <t>Personal operativo</t>
        </is>
      </c>
      <c r="F42" s="899" t="n"/>
    </row>
    <row r="43" ht="14.4" customHeight="1">
      <c r="D43" s="885" t="n"/>
      <c r="E43" s="894" t="inlineStr">
        <is>
          <t>Brigadas de Emergencia</t>
        </is>
      </c>
      <c r="F43" s="895" t="n"/>
    </row>
    <row r="44" ht="27.6" customHeight="1">
      <c r="D44" s="885" t="n"/>
      <c r="E44" s="900" t="inlineStr">
        <is>
          <t>Creadores de Oportunidades Nacionales e Internacionales (Estudiantes )</t>
        </is>
      </c>
      <c r="F44" s="895" t="n"/>
    </row>
    <row r="45" ht="55.2" customHeight="1">
      <c r="D45" s="885" t="n"/>
      <c r="E45" s="898" t="inlineStr">
        <is>
          <t>Creadores de Oportunidades de Pregrado (Estudiantes)</t>
        </is>
      </c>
      <c r="F45" s="899" t="n"/>
    </row>
    <row r="46" ht="14.4" customHeight="1">
      <c r="D46" s="884" t="n"/>
      <c r="E46" s="898" t="inlineStr">
        <is>
          <t>Creadores de Oportunidades de Posgrado (Estudiantes)</t>
        </is>
      </c>
      <c r="F46" s="899" t="n"/>
    </row>
    <row r="47" ht="14.4" customHeight="1">
      <c r="D47" s="594" t="inlineStr">
        <is>
          <t>Cuerpos Colegiados</t>
        </is>
      </c>
      <c r="E47" s="900" t="inlineStr">
        <is>
          <t>Comité de convivencia y conciliación laboral (COCOLA)
Sindicato
COPASST</t>
        </is>
      </c>
      <c r="F47" s="895" t="n"/>
    </row>
    <row r="48" ht="14.4" customHeight="1">
      <c r="D48" s="885" t="n"/>
      <c r="E48" s="898" t="inlineStr">
        <is>
          <t>Comisión de Gestión y Evacuación curricular</t>
        </is>
      </c>
      <c r="F48" s="899" t="n"/>
    </row>
    <row r="49" ht="27.6" customHeight="1">
      <c r="D49" s="885" t="n"/>
      <c r="E49" s="898" t="inlineStr">
        <is>
          <t>Comisión de Acreditación</t>
        </is>
      </c>
      <c r="F49" s="899" t="n"/>
    </row>
    <row r="50" ht="14.4" customHeight="1">
      <c r="D50" s="885" t="n"/>
      <c r="E50" s="898" t="inlineStr">
        <is>
          <t>Comisión Gestión Familia Responsable</t>
        </is>
      </c>
      <c r="F50" s="899" t="n"/>
    </row>
    <row r="51" ht="14.4" customHeight="1">
      <c r="D51" s="885" t="n"/>
      <c r="E51" s="898" t="inlineStr">
        <is>
          <t>Comisión Bienestar, Equidad y Diversidad</t>
        </is>
      </c>
      <c r="F51" s="899" t="n"/>
    </row>
    <row r="52" ht="14.4" customHeight="1">
      <c r="D52" s="885" t="n"/>
      <c r="E52" s="898" t="inlineStr">
        <is>
          <t>Comisión desempeño institucional</t>
        </is>
      </c>
      <c r="F52" s="899" t="n"/>
    </row>
    <row r="53" ht="14.4" customHeight="1">
      <c r="D53" s="885" t="n"/>
      <c r="E53" s="898" t="inlineStr">
        <is>
          <t xml:space="preserve">Comisión Gestión  </t>
        </is>
      </c>
      <c r="F53" s="899" t="n"/>
    </row>
    <row r="54" ht="14.4" customHeight="1">
      <c r="D54" s="885" t="n"/>
      <c r="E54" s="898" t="inlineStr">
        <is>
          <t>Comisión Control Interno</t>
        </is>
      </c>
      <c r="F54" s="899" t="n"/>
    </row>
    <row r="55" ht="14.4" customHeight="1">
      <c r="D55" s="885" t="n"/>
      <c r="E55" s="898" t="inlineStr">
        <is>
          <t>Comité del Profesor</t>
        </is>
      </c>
      <c r="F55" s="899" t="n"/>
    </row>
    <row r="56" ht="14.4" customHeight="1">
      <c r="D56" s="885" t="n"/>
      <c r="E56" s="894" t="inlineStr">
        <is>
          <t>Comité Aseguramiento de la Calidad</t>
        </is>
      </c>
      <c r="F56" s="895" t="n"/>
    </row>
    <row r="57" ht="27.6" customHeight="1">
      <c r="D57" s="885" t="n"/>
      <c r="E57" s="898" t="inlineStr">
        <is>
          <t>Comité Universitario de Política Fiscal - COUNFIS</t>
        </is>
      </c>
      <c r="F57" s="899" t="n"/>
    </row>
    <row r="58" ht="14.4" customHeight="1">
      <c r="D58" s="885" t="n"/>
      <c r="E58" s="894" t="inlineStr">
        <is>
          <t>Comité Seguridad Vial</t>
        </is>
      </c>
      <c r="F58" s="895" t="n"/>
    </row>
    <row r="59" ht="14.4" customHeight="1">
      <c r="D59" s="885" t="n"/>
      <c r="E59" s="894" t="inlineStr">
        <is>
          <t>Comité Practicas Académicas y Experiencias Formativas</t>
        </is>
      </c>
      <c r="F59" s="895" t="n"/>
    </row>
    <row r="60" ht="14.4" customHeight="1">
      <c r="D60" s="885" t="n"/>
      <c r="E60" s="900" t="inlineStr">
        <is>
          <t>Comisión de Implementación Régimen de Contabilidad Presupuestal Pública y el Catálogo Integrado de Clasificación Presupuestal de la Universidad de Cundinamarca</t>
        </is>
      </c>
      <c r="F60" s="895" t="n"/>
    </row>
    <row r="61" ht="14.4" customHeight="1">
      <c r="D61" s="885" t="n"/>
      <c r="E61" s="900" t="inlineStr">
        <is>
          <t>Comité de Sostenibilidad Contable</t>
        </is>
      </c>
      <c r="F61" s="895" t="n"/>
    </row>
    <row r="62" ht="14.4" customHeight="1">
      <c r="D62" s="885" t="n"/>
      <c r="E62" s="900" t="inlineStr">
        <is>
          <t>Comité de Apoyo Financiero</t>
        </is>
      </c>
      <c r="F62" s="895" t="n"/>
    </row>
    <row r="63" ht="14.4" customHeight="1">
      <c r="D63" s="885" t="n"/>
      <c r="E63" s="900" t="inlineStr">
        <is>
          <t>Comité para el Desarrollo de la Investigación</t>
        </is>
      </c>
      <c r="F63" s="895" t="n"/>
    </row>
    <row r="64" ht="14.4" customHeight="1">
      <c r="D64" s="885" t="n"/>
      <c r="E64" s="900" t="inlineStr">
        <is>
          <t>Comité de Ética, Bioética e Integridad en Investigación - CEBII</t>
        </is>
      </c>
      <c r="F64" s="895" t="n"/>
    </row>
    <row r="65" ht="14.4" customHeight="1">
      <c r="D65" s="885" t="n"/>
      <c r="E65" s="900" t="inlineStr">
        <is>
          <t>Comité Derechos Humanos</t>
        </is>
      </c>
      <c r="F65" s="895" t="n"/>
    </row>
    <row r="66" ht="14.4" customHeight="1">
      <c r="D66" s="885" t="n"/>
      <c r="E66" s="900" t="inlineStr">
        <is>
          <t>Comité Centro de Estudios Agroambientales</t>
        </is>
      </c>
      <c r="F66" s="895" t="n"/>
    </row>
    <row r="67" ht="27.6" customHeight="1">
      <c r="D67" s="885" t="n"/>
      <c r="E67" s="900" t="inlineStr">
        <is>
          <t>Comité de Formación y Capacitación</t>
        </is>
      </c>
      <c r="F67" s="895" t="n"/>
    </row>
    <row r="68" ht="14.4" customHeight="1">
      <c r="D68" s="885" t="n"/>
      <c r="E68" s="898" t="inlineStr">
        <is>
          <t>Comité de Contratación</t>
        </is>
      </c>
      <c r="F68" s="899" t="n"/>
    </row>
    <row r="69" ht="14.4" customHeight="1">
      <c r="D69" s="885" t="n"/>
      <c r="E69" s="894" t="inlineStr">
        <is>
          <t>Consejos de Facultad</t>
        </is>
      </c>
      <c r="F69" s="895" t="n"/>
    </row>
    <row r="70" ht="14.4" customHeight="1">
      <c r="D70" s="885" t="n"/>
      <c r="E70" s="898" t="inlineStr">
        <is>
          <t>Comité Curriculares</t>
        </is>
      </c>
      <c r="F70" s="899" t="n"/>
    </row>
    <row r="71" ht="14.4" customHeight="1">
      <c r="D71" s="885" t="n"/>
      <c r="E71" s="898" t="inlineStr">
        <is>
          <t>Comité Postgrados</t>
        </is>
      </c>
      <c r="F71" s="899" t="n"/>
    </row>
    <row r="72" ht="14.4" customHeight="1">
      <c r="D72" s="884" t="n"/>
      <c r="E72" s="898" t="inlineStr">
        <is>
          <t>Comité interno de asignación y reconocimiento de puntaje CIARP</t>
        </is>
      </c>
      <c r="F72" s="899" t="n"/>
    </row>
    <row r="73" ht="14.4" customHeight="1">
      <c r="D73" s="590" t="inlineStr">
        <is>
          <t>Entes de Control y/o Vigilancia</t>
        </is>
      </c>
      <c r="E73" s="898" t="inlineStr">
        <is>
          <t>Sistema nacional de derechos de autor</t>
        </is>
      </c>
      <c r="F73" s="899" t="n"/>
    </row>
    <row r="74" ht="27.6" customHeight="1">
      <c r="D74" s="896" t="n"/>
      <c r="E74" s="898" t="inlineStr">
        <is>
          <t>Contraloría de Cundinamarca</t>
        </is>
      </c>
      <c r="F74" s="899" t="n"/>
    </row>
    <row r="75" ht="14.4" customHeight="1">
      <c r="D75" s="896" t="n"/>
      <c r="E75" s="898" t="inlineStr">
        <is>
          <t>Contaduría General de la Nación</t>
        </is>
      </c>
      <c r="F75" s="899" t="n"/>
    </row>
    <row r="76" ht="14.4" customHeight="1">
      <c r="D76" s="896" t="n"/>
      <c r="E76" s="898" t="inlineStr">
        <is>
          <t>Procuraduría</t>
        </is>
      </c>
      <c r="F76" s="899" t="n"/>
    </row>
    <row r="77" ht="14.4" customHeight="1">
      <c r="D77" s="896" t="n"/>
      <c r="E77" s="898" t="inlineStr">
        <is>
          <t>Ministerio de Trabajo</t>
        </is>
      </c>
      <c r="F77" s="899" t="n"/>
    </row>
    <row r="78" ht="14.4" customHeight="1">
      <c r="D78" s="896" t="n"/>
      <c r="E78" s="898" t="inlineStr">
        <is>
          <t>Ministerio de Educación Nacional</t>
        </is>
      </c>
      <c r="F78" s="899" t="n"/>
    </row>
    <row r="79" ht="14.4" customHeight="1">
      <c r="D79" s="896" t="n"/>
      <c r="E79" s="901" t="inlineStr">
        <is>
          <t>Ministerio de Ciencia, Tecnología e Innovación MINCIENCIAS</t>
        </is>
      </c>
      <c r="F79" s="899" t="n"/>
    </row>
    <row r="80" ht="14.4" customHeight="1">
      <c r="D80" s="896" t="n"/>
      <c r="E80" s="898" t="inlineStr">
        <is>
          <t>Ministerio de Medio ambiente</t>
        </is>
      </c>
      <c r="F80" s="899" t="n"/>
    </row>
    <row r="81" ht="14.4" customHeight="1">
      <c r="D81" s="896" t="n"/>
      <c r="E81" s="898" t="inlineStr">
        <is>
          <t>Ministerio de las TICs</t>
        </is>
      </c>
      <c r="F81" s="899" t="n"/>
    </row>
    <row r="82" ht="14.4" customHeight="1">
      <c r="D82" s="896" t="n"/>
      <c r="E82" s="898" t="inlineStr">
        <is>
          <t>Corporación Autónoma Regional - CAR</t>
        </is>
      </c>
      <c r="F82" s="899" t="n"/>
    </row>
    <row r="83" ht="14.4" customHeight="1">
      <c r="D83" s="896" t="n"/>
      <c r="E83" s="898" t="inlineStr">
        <is>
          <t>Secretaria de Salud</t>
        </is>
      </c>
      <c r="F83" s="899" t="n"/>
    </row>
    <row r="84" ht="55.2" customHeight="1">
      <c r="D84" s="896" t="n"/>
      <c r="E84" s="898" t="inlineStr">
        <is>
          <t>Secretaria Ambiente</t>
        </is>
      </c>
      <c r="F84" s="899" t="n"/>
    </row>
    <row r="85" ht="14.4" customHeight="1">
      <c r="D85" s="896" t="n"/>
      <c r="E85" s="898" t="inlineStr">
        <is>
          <t>Administrador a de Riesgos Laborales</t>
        </is>
      </c>
      <c r="F85" s="899" t="n"/>
    </row>
    <row r="86" ht="14.4" customHeight="1">
      <c r="D86" s="896" t="n"/>
      <c r="E86" s="898" t="inlineStr">
        <is>
          <t>Veedurías Ciudadanas</t>
        </is>
      </c>
      <c r="F86" s="899" t="n"/>
    </row>
    <row r="87" ht="14.4" customHeight="1">
      <c r="D87" s="896" t="n"/>
      <c r="E87" s="898" t="inlineStr">
        <is>
          <t>Unidad de Gestión Pensional y Parafiscales</t>
        </is>
      </c>
      <c r="F87" s="899" t="n"/>
    </row>
    <row r="88" ht="14.4" customHeight="1">
      <c r="D88" s="896" t="n"/>
      <c r="E88" s="898" t="inlineStr">
        <is>
          <t>DIAN</t>
        </is>
      </c>
      <c r="F88" s="899" t="n"/>
    </row>
    <row r="89" ht="14.4" customHeight="1">
      <c r="D89" s="896" t="n"/>
      <c r="E89" s="898" t="inlineStr">
        <is>
          <t>Comité Local de Seguridad y Salud en el Trabajo - COLOSST</t>
        </is>
      </c>
      <c r="F89" s="899" t="n"/>
    </row>
    <row r="90" ht="14.4" customHeight="1">
      <c r="D90" s="896" t="n"/>
      <c r="E90" s="898" t="inlineStr">
        <is>
          <t>FENALCO</t>
        </is>
      </c>
      <c r="F90" s="899" t="n"/>
    </row>
    <row r="91" ht="14.4" customHeight="1">
      <c r="D91" s="896" t="n"/>
      <c r="E91" s="901" t="inlineStr">
        <is>
          <t>Consejo Nacional de Acreditación</t>
        </is>
      </c>
      <c r="F91" s="899" t="n"/>
    </row>
    <row r="92" ht="14.4" customHeight="1">
      <c r="D92" s="896" t="n"/>
      <c r="E92" s="901" t="inlineStr">
        <is>
          <t xml:space="preserve">Ministerio de defensa </t>
        </is>
      </c>
      <c r="F92" s="899" t="n"/>
    </row>
    <row r="93" ht="14.4" customHeight="1">
      <c r="D93" s="896" t="n"/>
      <c r="E93" s="898" t="inlineStr">
        <is>
          <t>Superintendencia de Industria y Comercio</t>
        </is>
      </c>
      <c r="F93" s="899" t="n"/>
    </row>
    <row r="94" ht="14.4" customHeight="1">
      <c r="D94" s="896" t="n"/>
      <c r="E94" s="901" t="inlineStr">
        <is>
          <t>Consejo Departamental de Archivo</t>
        </is>
      </c>
      <c r="F94" s="899" t="n"/>
    </row>
    <row r="95" ht="14.4" customHeight="1">
      <c r="D95" s="896" t="n"/>
      <c r="E95" s="901" t="inlineStr">
        <is>
          <t>Archivo General de la Nación</t>
        </is>
      </c>
      <c r="F95" s="899" t="n"/>
    </row>
    <row r="96" ht="14.4" customHeight="1">
      <c r="D96" s="896" t="n"/>
      <c r="E96" s="902" t="inlineStr">
        <is>
          <t>Ministerio de Hacienda y Crédito Público</t>
        </is>
      </c>
      <c r="F96" s="899" t="n"/>
    </row>
    <row r="97" ht="14.4" customHeight="1">
      <c r="D97" s="896" t="n"/>
      <c r="E97" s="901" t="inlineStr">
        <is>
          <t>Fiscalía General de la Nación</t>
        </is>
      </c>
      <c r="F97" s="899" t="n"/>
    </row>
    <row r="98" ht="14.4" customHeight="1">
      <c r="D98" s="897" t="n"/>
      <c r="E98" s="901" t="inlineStr">
        <is>
          <t>Defensoría del Pueblo</t>
        </is>
      </c>
      <c r="F98" s="899" t="n"/>
    </row>
    <row r="99" ht="14.4" customHeight="1">
      <c r="D99" s="590" t="inlineStr">
        <is>
          <t>Contratistas / Proveedores Inscritos en el Banco Proveedores</t>
        </is>
      </c>
      <c r="E99" s="898" t="inlineStr">
        <is>
          <t>Orden de Prestación de Servicios</t>
        </is>
      </c>
      <c r="F99" s="899" t="n"/>
    </row>
    <row r="100" ht="14.4" customHeight="1">
      <c r="D100" s="896" t="n"/>
      <c r="E100" s="901" t="inlineStr">
        <is>
          <t>Anexo de Personal Académico</t>
        </is>
      </c>
      <c r="F100" s="899" t="n"/>
    </row>
    <row r="101" ht="14.4" customHeight="1">
      <c r="D101" s="896" t="n"/>
      <c r="E101" s="898" t="inlineStr">
        <is>
          <t>Bienes y servicios</t>
        </is>
      </c>
      <c r="F101" s="899" t="n"/>
    </row>
    <row r="102" ht="14.4" customHeight="1">
      <c r="D102" s="896" t="n"/>
      <c r="E102" s="898" t="inlineStr">
        <is>
          <t>Entidad Promotora de Salud - EPS
ARL
Caja de Compensación 
Fondos de pensiones y cesantías</t>
        </is>
      </c>
      <c r="F102" s="899" t="n"/>
    </row>
    <row r="103" ht="14.4" customHeight="1">
      <c r="D103" s="896" t="n"/>
      <c r="E103" s="898" t="inlineStr">
        <is>
          <t>Entidades certificadoras</t>
        </is>
      </c>
      <c r="F103" s="899" t="n"/>
    </row>
    <row r="104" ht="14.4" customHeight="1">
      <c r="D104" s="896" t="n"/>
      <c r="E104" s="898" t="inlineStr">
        <is>
          <t>Entidades financieras</t>
        </is>
      </c>
      <c r="F104" s="899" t="n"/>
    </row>
    <row r="105" ht="14.4" customHeight="1">
      <c r="D105" s="896" t="n"/>
      <c r="E105" s="898" t="inlineStr">
        <is>
          <t>Entidades Aseguradoras</t>
        </is>
      </c>
      <c r="F105" s="899" t="n"/>
    </row>
    <row r="106" ht="14.4" customHeight="1">
      <c r="D106" s="896" t="n"/>
      <c r="E106" s="898" t="inlineStr">
        <is>
          <t>ICETEX</t>
        </is>
      </c>
      <c r="F106" s="899" t="n"/>
    </row>
    <row r="107" ht="14.4" customHeight="1">
      <c r="D107" s="896" t="n"/>
      <c r="E107" s="898" t="inlineStr">
        <is>
          <t>ICFES</t>
        </is>
      </c>
      <c r="F107" s="899" t="n"/>
    </row>
    <row r="108" ht="14.4" customHeight="1">
      <c r="D108" s="897" t="n"/>
      <c r="E108" s="898" t="inlineStr">
        <is>
          <t>Servicios Públicos - Privados</t>
        </is>
      </c>
      <c r="F108" s="899" t="n"/>
    </row>
    <row r="109" ht="14.4" customHeight="1">
      <c r="D109" s="590" t="inlineStr">
        <is>
          <t>Servicios Públicos - Privados</t>
        </is>
      </c>
      <c r="E109" s="898" t="inlineStr">
        <is>
          <t>Empresa de energía</t>
        </is>
      </c>
      <c r="F109" s="899" t="n"/>
    </row>
    <row r="110" ht="14.4" customHeight="1">
      <c r="D110" s="896" t="n"/>
      <c r="E110" s="898" t="inlineStr">
        <is>
          <t>Empresa de acueducto y alcantarillado</t>
        </is>
      </c>
      <c r="F110" s="899" t="n"/>
    </row>
    <row r="111" ht="14.4" customHeight="1">
      <c r="D111" s="897" t="n"/>
      <c r="E111" s="898" t="inlineStr">
        <is>
          <t>Empresa de recolección de residuos</t>
        </is>
      </c>
      <c r="F111" s="899" t="n"/>
    </row>
    <row r="112" ht="14.4" customHeight="1">
      <c r="D112" s="590" t="inlineStr">
        <is>
          <t>Agremiaciones y Sector Productivo</t>
        </is>
      </c>
      <c r="E112" s="898" t="inlineStr">
        <is>
          <t xml:space="preserve">Empresarios </t>
        </is>
      </c>
      <c r="F112" s="899" t="n"/>
    </row>
    <row r="113" ht="14.4" customHeight="1">
      <c r="D113" s="897" t="n"/>
      <c r="E113" s="898" t="inlineStr">
        <is>
          <t>Sistema Universitario Estatal - SUE</t>
        </is>
      </c>
      <c r="F113" s="899" t="n"/>
    </row>
    <row r="114" ht="14.4" customHeight="1">
      <c r="D114" s="590" t="inlineStr">
        <is>
          <t>Ente Gubernamental y Territorial</t>
        </is>
      </c>
      <c r="E114" s="898" t="inlineStr">
        <is>
          <t>Congreso Nacional</t>
        </is>
      </c>
      <c r="F114" s="899" t="n"/>
    </row>
    <row r="115" ht="14.4" customHeight="1">
      <c r="D115" s="896" t="n"/>
      <c r="E115" s="898" t="inlineStr">
        <is>
          <t>Asamblea Departamental Cundinamarca</t>
        </is>
      </c>
      <c r="F115" s="899" t="n"/>
    </row>
    <row r="116" ht="14.4" customHeight="1">
      <c r="D116" s="896" t="n"/>
      <c r="E116" s="898" t="inlineStr">
        <is>
          <t>Departamento Administrativo de la Función Pública</t>
        </is>
      </c>
      <c r="F116" s="899" t="n"/>
    </row>
    <row r="117" ht="14.4" customHeight="1">
      <c r="D117" s="896" t="n"/>
      <c r="E117" s="898" t="inlineStr">
        <is>
          <t>Gobernación de Cundinamarca</t>
        </is>
      </c>
      <c r="F117" s="899" t="n"/>
    </row>
    <row r="118" ht="14.4" customHeight="1">
      <c r="D118" s="896" t="n"/>
      <c r="E118" s="898" t="inlineStr">
        <is>
          <t>Alcaldías</t>
        </is>
      </c>
      <c r="F118" s="899" t="n"/>
    </row>
    <row r="119" ht="14.4" customHeight="1">
      <c r="D119" s="896" t="n"/>
      <c r="E119" s="898" t="inlineStr">
        <is>
          <t>Despachos Judiciales</t>
        </is>
      </c>
      <c r="F119" s="899" t="n"/>
    </row>
    <row r="120" ht="14.4" customHeight="1">
      <c r="D120" s="896" t="n"/>
      <c r="E120" s="898" t="inlineStr">
        <is>
          <t>Junta de Calificación Regional</t>
        </is>
      </c>
      <c r="F120" s="899" t="n"/>
    </row>
    <row r="121" ht="14.4" customHeight="1">
      <c r="D121" s="897" t="n"/>
      <c r="E121" s="898" t="inlineStr">
        <is>
          <t>Junta de Calificación Nacional</t>
        </is>
      </c>
      <c r="F121" s="899" t="n"/>
    </row>
    <row r="122" ht="14.4" customHeight="1">
      <c r="D122" s="590" t="inlineStr">
        <is>
          <t>Comunidad en General</t>
        </is>
      </c>
      <c r="E122" s="898" t="inlineStr">
        <is>
          <t>Vecinos</t>
        </is>
      </c>
      <c r="F122" s="899" t="n"/>
    </row>
    <row r="123" ht="14.4" customHeight="1">
      <c r="D123" s="896" t="n"/>
      <c r="E123" s="898" t="inlineStr">
        <is>
          <t>Ciudadanos de los municipios</t>
        </is>
      </c>
      <c r="F123" s="899" t="n"/>
    </row>
    <row r="124" ht="14.4" customHeight="1">
      <c r="D124" s="896" t="n"/>
      <c r="E124" s="894" t="inlineStr">
        <is>
          <t>Junta de Acción Comunal - JAC</t>
        </is>
      </c>
      <c r="F124" s="895" t="n"/>
    </row>
    <row r="125" ht="14.4" customHeight="1">
      <c r="D125" s="896" t="n"/>
      <c r="E125" s="894" t="inlineStr">
        <is>
          <t xml:space="preserve"> Visitantes</t>
        </is>
      </c>
      <c r="F125" s="895" t="n"/>
    </row>
    <row r="126" ht="28.2" customHeight="1">
      <c r="D126" s="896" t="n"/>
      <c r="E126" s="894" t="inlineStr">
        <is>
          <t>Padres de Familia y/o Acudientes</t>
        </is>
      </c>
      <c r="F126" s="895" t="n"/>
    </row>
    <row r="127" ht="14.4" customHeight="1">
      <c r="D127" s="896" t="n"/>
      <c r="E127" s="898" t="inlineStr">
        <is>
          <t>Exfuncionarios</t>
        </is>
      </c>
      <c r="F127" s="899" t="n"/>
    </row>
    <row r="128">
      <c r="D128" s="897" t="n"/>
      <c r="E128" s="894" t="inlineStr">
        <is>
          <t>Medios de Comunicación</t>
        </is>
      </c>
      <c r="F128" s="895" t="n"/>
    </row>
    <row r="129">
      <c r="D129" s="590" t="inlineStr">
        <is>
          <t>Convenios</t>
        </is>
      </c>
      <c r="E129" s="898" t="inlineStr">
        <is>
          <t>Asociaciones</t>
        </is>
      </c>
      <c r="F129" s="899" t="n"/>
    </row>
    <row r="130">
      <c r="D130" s="896" t="n"/>
      <c r="E130" s="898" t="inlineStr">
        <is>
          <t>Cooperativas</t>
        </is>
      </c>
      <c r="F130" s="899" t="n"/>
    </row>
    <row r="131">
      <c r="D131" s="896" t="n"/>
      <c r="E131" s="898" t="inlineStr">
        <is>
          <t>Fundaciones</t>
        </is>
      </c>
      <c r="F131" s="899" t="n"/>
    </row>
    <row r="132">
      <c r="D132" s="897" t="n"/>
      <c r="E132" s="898" t="inlineStr">
        <is>
          <t>Secretarias de Educación Municipal</t>
        </is>
      </c>
      <c r="F132" s="899" t="n"/>
    </row>
    <row r="133">
      <c r="D133" s="590" t="inlineStr">
        <is>
          <t>Entidades de Emergencia</t>
        </is>
      </c>
      <c r="E133" s="894" t="inlineStr">
        <is>
          <t>Gestión del riesgo Municipal</t>
        </is>
      </c>
      <c r="F133" s="895" t="n"/>
    </row>
    <row r="134">
      <c r="D134" s="896" t="n"/>
      <c r="E134" s="894" t="inlineStr">
        <is>
          <t>Defensa Civil</t>
        </is>
      </c>
      <c r="F134" s="895" t="n"/>
    </row>
    <row r="135">
      <c r="D135" s="896" t="n"/>
      <c r="E135" s="894" t="inlineStr">
        <is>
          <t>Cruz roja</t>
        </is>
      </c>
      <c r="F135" s="895" t="n"/>
    </row>
    <row r="136">
      <c r="D136" s="896" t="n"/>
      <c r="E136" s="894" t="inlineStr">
        <is>
          <t>Hospital</t>
        </is>
      </c>
      <c r="F136" s="895" t="n"/>
    </row>
    <row r="137">
      <c r="D137" s="896" t="n"/>
      <c r="E137" s="894" t="inlineStr">
        <is>
          <t>Bomberos</t>
        </is>
      </c>
      <c r="F137" s="895" t="n"/>
    </row>
    <row r="138">
      <c r="D138" s="896" t="n"/>
      <c r="E138" s="894" t="inlineStr">
        <is>
          <t>Comisarias</t>
        </is>
      </c>
      <c r="F138" s="895" t="n"/>
    </row>
    <row r="139">
      <c r="D139" s="896" t="n"/>
      <c r="E139" s="894" t="inlineStr">
        <is>
          <t>Policía Nacional / Ambiental</t>
        </is>
      </c>
      <c r="F139" s="895" t="n"/>
    </row>
    <row r="140">
      <c r="D140" s="896" t="n"/>
      <c r="E140" s="903" t="inlineStr">
        <is>
          <t xml:space="preserve">Equipo de Respuesta a Incidentes de Seguridad Informática de la Policía Nacional </t>
        </is>
      </c>
      <c r="F140" s="895" t="n"/>
    </row>
    <row r="141">
      <c r="D141" s="897" t="n"/>
      <c r="E141" s="894" t="inlineStr">
        <is>
          <t>Ejercito Nacional</t>
        </is>
      </c>
      <c r="F141" s="895" t="n"/>
    </row>
    <row r="142">
      <c r="D142" s="590" t="inlineStr">
        <is>
          <t>Instituciones Educativas</t>
        </is>
      </c>
      <c r="E142" s="900" t="inlineStr">
        <is>
          <t>Sena</t>
        </is>
      </c>
      <c r="F142" s="895" t="n"/>
    </row>
    <row r="143">
      <c r="D143" s="896" t="n"/>
      <c r="E143" s="900" t="inlineStr">
        <is>
          <t>Colegios</t>
        </is>
      </c>
      <c r="F143" s="895" t="n"/>
    </row>
    <row r="144">
      <c r="D144" s="896" t="n"/>
      <c r="E144" s="900" t="inlineStr">
        <is>
          <t>Otras Universidades</t>
        </is>
      </c>
      <c r="F144" s="895" t="n"/>
    </row>
    <row r="145">
      <c r="D145" s="897" t="n"/>
      <c r="E145" s="900" t="inlineStr">
        <is>
          <t xml:space="preserve">Institutos </t>
        </is>
      </c>
      <c r="F145" s="895" t="n"/>
    </row>
    <row r="146" ht="28.2" customHeight="1" thickBot="1">
      <c r="D146" s="401" t="inlineStr">
        <is>
          <t>Entidades de Protección</t>
        </is>
      </c>
      <c r="E146" s="904" t="inlineStr">
        <is>
          <t>Instituto Colombiano de Bienestar Familiar - ICBF</t>
        </is>
      </c>
      <c r="F146" s="905" t="n"/>
    </row>
  </sheetData>
  <mergeCells count="144">
    <mergeCell ref="E145:F145"/>
    <mergeCell ref="E139:F139"/>
    <mergeCell ref="E62:F62"/>
    <mergeCell ref="E71:F71"/>
    <mergeCell ref="E129:F129"/>
    <mergeCell ref="E142:F142"/>
    <mergeCell ref="E111:F111"/>
    <mergeCell ref="E23:F23"/>
    <mergeCell ref="E64:F64"/>
    <mergeCell ref="E79:F79"/>
    <mergeCell ref="E131:F131"/>
    <mergeCell ref="E73:F73"/>
    <mergeCell ref="E51:F51"/>
    <mergeCell ref="E87:F87"/>
    <mergeCell ref="D17:D22"/>
    <mergeCell ref="E128:F128"/>
    <mergeCell ref="E63:F63"/>
    <mergeCell ref="E137:F137"/>
    <mergeCell ref="E65:F65"/>
    <mergeCell ref="E34:F34"/>
    <mergeCell ref="E105:F105"/>
    <mergeCell ref="E99:F99"/>
    <mergeCell ref="D112:D113"/>
    <mergeCell ref="E49:F49"/>
    <mergeCell ref="E27:F27"/>
    <mergeCell ref="E36:F36"/>
    <mergeCell ref="E119:F119"/>
    <mergeCell ref="E101:F101"/>
    <mergeCell ref="E116:F116"/>
    <mergeCell ref="D142:D145"/>
    <mergeCell ref="E113:F113"/>
    <mergeCell ref="E91:F91"/>
    <mergeCell ref="E85:F85"/>
    <mergeCell ref="E100:F100"/>
    <mergeCell ref="E136:F136"/>
    <mergeCell ref="E75:F75"/>
    <mergeCell ref="E146:F146"/>
    <mergeCell ref="E22:F22"/>
    <mergeCell ref="E53:F53"/>
    <mergeCell ref="E93:F93"/>
    <mergeCell ref="D37:D46"/>
    <mergeCell ref="E115:F115"/>
    <mergeCell ref="E102:F102"/>
    <mergeCell ref="E117:F117"/>
    <mergeCell ref="E55:F55"/>
    <mergeCell ref="E122:F122"/>
    <mergeCell ref="D122:D128"/>
    <mergeCell ref="E67:F67"/>
    <mergeCell ref="E127:F127"/>
    <mergeCell ref="E48:F48"/>
    <mergeCell ref="E38:F38"/>
    <mergeCell ref="E40:F40"/>
    <mergeCell ref="E90:F90"/>
    <mergeCell ref="D109:D111"/>
    <mergeCell ref="E104:F104"/>
    <mergeCell ref="E26:F26"/>
    <mergeCell ref="E110:F110"/>
    <mergeCell ref="D73:D98"/>
    <mergeCell ref="E124:F124"/>
    <mergeCell ref="E120:F120"/>
    <mergeCell ref="E76:F76"/>
    <mergeCell ref="E25:F25"/>
    <mergeCell ref="E66:F66"/>
    <mergeCell ref="E58:F58"/>
    <mergeCell ref="E18:F18"/>
    <mergeCell ref="E50:F50"/>
    <mergeCell ref="E121:F121"/>
    <mergeCell ref="E130:F130"/>
    <mergeCell ref="E68:F68"/>
    <mergeCell ref="E141:F141"/>
    <mergeCell ref="E52:F52"/>
    <mergeCell ref="E83:F83"/>
    <mergeCell ref="E135:F135"/>
    <mergeCell ref="E92:F92"/>
    <mergeCell ref="E123:F123"/>
    <mergeCell ref="E132:F132"/>
    <mergeCell ref="E39:F39"/>
    <mergeCell ref="E44:F44"/>
    <mergeCell ref="E107:F107"/>
    <mergeCell ref="E20:F20"/>
    <mergeCell ref="E29:F29"/>
    <mergeCell ref="E143:F143"/>
    <mergeCell ref="E94:F94"/>
    <mergeCell ref="E103:F103"/>
    <mergeCell ref="E69:F69"/>
    <mergeCell ref="E84:F84"/>
    <mergeCell ref="E78:F78"/>
    <mergeCell ref="E118:F118"/>
    <mergeCell ref="E31:F31"/>
    <mergeCell ref="E114:F114"/>
    <mergeCell ref="E59:F59"/>
    <mergeCell ref="E77:F77"/>
    <mergeCell ref="E133:F133"/>
    <mergeCell ref="E46:F46"/>
    <mergeCell ref="E108:F108"/>
    <mergeCell ref="D47:D72"/>
    <mergeCell ref="E86:F86"/>
    <mergeCell ref="E80:F80"/>
    <mergeCell ref="E95:F95"/>
    <mergeCell ref="E89:F89"/>
    <mergeCell ref="E61:F61"/>
    <mergeCell ref="E70:F70"/>
    <mergeCell ref="E144:F144"/>
    <mergeCell ref="E57:F57"/>
    <mergeCell ref="E54:F54"/>
    <mergeCell ref="E32:F32"/>
    <mergeCell ref="E125:F125"/>
    <mergeCell ref="D114:D121"/>
    <mergeCell ref="E72:F72"/>
    <mergeCell ref="E134:F134"/>
    <mergeCell ref="E41:F41"/>
    <mergeCell ref="E81:F81"/>
    <mergeCell ref="E112:F112"/>
    <mergeCell ref="E56:F56"/>
    <mergeCell ref="E96:F96"/>
    <mergeCell ref="E43:F43"/>
    <mergeCell ref="E24:F24"/>
    <mergeCell ref="E106:F106"/>
    <mergeCell ref="E33:F33"/>
    <mergeCell ref="E98:F98"/>
    <mergeCell ref="E42:F42"/>
    <mergeCell ref="E17:F17"/>
    <mergeCell ref="E88:F88"/>
    <mergeCell ref="E126:F126"/>
    <mergeCell ref="E140:F140"/>
    <mergeCell ref="E82:F82"/>
    <mergeCell ref="D28:D36"/>
    <mergeCell ref="E35:F35"/>
    <mergeCell ref="E138:F138"/>
    <mergeCell ref="E19:F19"/>
    <mergeCell ref="E28:F28"/>
    <mergeCell ref="D99:D108"/>
    <mergeCell ref="E60:F60"/>
    <mergeCell ref="D23:D27"/>
    <mergeCell ref="E74:F74"/>
    <mergeCell ref="D133:D141"/>
    <mergeCell ref="E30:F30"/>
    <mergeCell ref="E45:F45"/>
    <mergeCell ref="D129:D132"/>
    <mergeCell ref="E37:F37"/>
    <mergeCell ref="E97:F97"/>
    <mergeCell ref="E109:F109"/>
    <mergeCell ref="E47:F47"/>
    <mergeCell ref="E21:F21"/>
  </mergeCells>
  <pageMargins left="0.7" right="0.7" top="0.75" bottom="0.75" header="0.3" footer="0.3"/>
</worksheet>
</file>

<file path=xl/worksheets/sheet11.xml><?xml version="1.0" encoding="utf-8"?>
<worksheet xmlns="http://schemas.openxmlformats.org/spreadsheetml/2006/main">
  <sheetPr codeName="Hoja1">
    <tabColor rgb="FFD5C93D"/>
    <outlinePr summaryBelow="1" summaryRight="1"/>
    <pageSetUpPr/>
  </sheetPr>
  <dimension ref="A1:HA150"/>
  <sheetViews>
    <sheetView showGridLines="0" showRowColHeaders="0" topLeftCell="D1" zoomScale="70" zoomScaleNormal="70" workbookViewId="0">
      <selection activeCell="BK7" sqref="BK7"/>
    </sheetView>
  </sheetViews>
  <sheetFormatPr baseColWidth="10" defaultColWidth="11.44140625" defaultRowHeight="14.4"/>
  <cols>
    <col hidden="1" width="11.44140625" customWidth="1" style="40" min="1" max="3"/>
    <col width="4.5546875" customWidth="1" style="91" min="4" max="4"/>
    <col width="64.5546875" customWidth="1" style="31" min="5" max="5"/>
    <col width="37.6640625" customWidth="1" style="31" min="6" max="7"/>
    <col width="36.6640625" customWidth="1" style="31" min="8" max="8"/>
    <col width="31.6640625" customWidth="1" style="30" min="9" max="9"/>
    <col width="23.6640625" customWidth="1" style="31" min="10" max="10"/>
    <col width="12.44140625" customWidth="1" style="30" min="11" max="11"/>
    <col width="7.6640625" customWidth="1" style="30" min="12" max="12"/>
    <col width="27.44140625" customWidth="1" style="30" min="13" max="13"/>
    <col width="13.33203125" customWidth="1" style="30" min="14" max="14"/>
    <col width="9" customWidth="1" style="30" min="15" max="15"/>
    <col width="18.33203125" customWidth="1" style="202" min="16" max="16"/>
    <col width="94.33203125" customWidth="1" style="31" min="17" max="17"/>
    <col width="19.6640625" customWidth="1" style="31" min="18" max="18"/>
    <col width="32.5546875" customWidth="1" style="31" min="19" max="19"/>
    <col width="35.33203125" customWidth="1" style="31" min="20" max="20"/>
    <col width="26.6640625" customWidth="1" style="30" min="21" max="21"/>
    <col width="32" customWidth="1" style="30" min="22" max="22"/>
    <col width="19.33203125" customWidth="1" style="30" min="23" max="23"/>
    <col width="22" customWidth="1" style="31" min="24" max="24"/>
    <col width="20.6640625" customWidth="1" style="194" min="25" max="25"/>
    <col width="20.6640625" customWidth="1" style="31" min="26" max="28"/>
    <col width="19.6640625" customWidth="1" style="201" min="29" max="29"/>
    <col hidden="1" width="19.6640625" customWidth="1" style="201" min="30" max="30"/>
    <col hidden="1" width="29" customWidth="1" style="201" min="31" max="32"/>
    <col hidden="1" width="39.33203125" customWidth="1" style="201" min="33" max="33"/>
    <col hidden="1" width="29" customWidth="1" style="201" min="34" max="34"/>
    <col hidden="1" width="32.6640625" customWidth="1" style="201" min="35" max="36"/>
    <col hidden="1" width="56.33203125" customWidth="1" style="201" min="37" max="37"/>
    <col width="32.6640625" customWidth="1" style="201" min="38" max="38"/>
    <col width="56.33203125" customWidth="1" style="201" min="39" max="39"/>
    <col width="32.6640625" customWidth="1" style="201" min="40" max="40"/>
    <col width="56.33203125" customWidth="1" style="201" min="41" max="41"/>
    <col width="31.109375" customWidth="1" style="201" min="42" max="42"/>
    <col width="56.33203125" customWidth="1" style="201" min="43" max="43"/>
    <col width="23.44140625" customWidth="1" style="31" min="44" max="45"/>
    <col width="22.33203125" customWidth="1" style="31" min="46" max="46"/>
    <col width="23.44140625" customWidth="1" style="31" min="47" max="47"/>
    <col width="27.44140625" customWidth="1" style="206" min="48" max="48"/>
    <col hidden="1" width="17.33203125" customWidth="1" style="197" min="49" max="49"/>
    <col hidden="1" width="41.44140625" customWidth="1" style="31" min="50" max="50"/>
    <col hidden="1" width="17.33203125" customWidth="1" style="197" min="51" max="51"/>
    <col hidden="1" width="41.44140625" customWidth="1" style="31" min="52" max="52"/>
    <col hidden="1" width="17.33203125" customWidth="1" style="197" min="53" max="53"/>
    <col hidden="1" width="41.44140625" customWidth="1" style="31" min="54" max="54"/>
    <col hidden="1" width="17.33203125" customWidth="1" style="197" min="55" max="55"/>
    <col hidden="1" width="41.44140625" customWidth="1" style="31" min="56" max="56"/>
    <col hidden="1" width="17.33203125" customWidth="1" style="197" min="57" max="57"/>
    <col hidden="1" width="41.44140625" customWidth="1" style="31" min="58" max="58"/>
    <col width="17.33203125" customWidth="1" style="197" min="59" max="59"/>
    <col width="41.44140625" customWidth="1" style="31" min="60" max="60"/>
    <col width="17.33203125" customWidth="1" style="197" min="61" max="61"/>
    <col width="41.44140625" customWidth="1" style="31" min="62" max="62"/>
    <col width="17.33203125" customWidth="1" style="269" min="63" max="63"/>
    <col width="41.44140625" customWidth="1" style="270" min="64" max="64"/>
    <col width="19.33203125" customWidth="1" style="269" min="65" max="65"/>
    <col width="41.44140625" customWidth="1" style="270" min="66" max="66"/>
    <col width="19.33203125" customWidth="1" style="269" min="67" max="67"/>
    <col width="39.88671875" customWidth="1" style="270" min="68" max="68"/>
    <col width="19.33203125" customWidth="1" style="269" min="69" max="69"/>
    <col width="39.88671875" customWidth="1" style="270" min="70" max="70"/>
    <col width="19.33203125" customWidth="1" style="269" min="71" max="71"/>
    <col width="39.88671875" customWidth="1" style="270" min="72" max="72"/>
    <col width="19.33203125" customWidth="1" style="269" min="73" max="73"/>
    <col width="39.88671875" customWidth="1" style="270" min="74" max="74"/>
    <col width="11.44140625" customWidth="1" style="198" min="75" max="16384"/>
  </cols>
  <sheetData>
    <row r="1" ht="25.5" customHeight="1">
      <c r="D1" s="483" t="inlineStr">
        <is>
          <t xml:space="preserve"> </t>
        </is>
      </c>
      <c r="E1" s="840" t="n"/>
      <c r="F1" s="442" t="inlineStr">
        <is>
          <t>MACROPROCESO ESTRATÉGICO</t>
        </is>
      </c>
      <c r="G1" s="841" t="n"/>
      <c r="H1" s="841" t="n"/>
      <c r="I1" s="841" t="n"/>
      <c r="J1" s="841" t="n"/>
      <c r="K1" s="841" t="n"/>
      <c r="L1" s="841" t="n"/>
      <c r="M1" s="841" t="n"/>
      <c r="N1" s="841" t="n"/>
      <c r="O1" s="841" t="n"/>
      <c r="P1" s="841" t="n"/>
      <c r="Q1" s="841" t="n"/>
      <c r="R1" s="841" t="n"/>
      <c r="S1" s="841" t="n"/>
      <c r="T1" s="841" t="n"/>
      <c r="U1" s="841" t="n"/>
      <c r="V1" s="841" t="n"/>
      <c r="W1" s="841" t="n"/>
      <c r="X1" s="841" t="n"/>
      <c r="Y1" s="841" t="n"/>
      <c r="Z1" s="841" t="n"/>
      <c r="AA1" s="841" t="n"/>
      <c r="AB1" s="841" t="n"/>
      <c r="AC1" s="841" t="n"/>
      <c r="AD1" s="841" t="n"/>
      <c r="AE1" s="841" t="n"/>
      <c r="AF1" s="841" t="n"/>
      <c r="AG1" s="841" t="n"/>
      <c r="AH1" s="841" t="n"/>
      <c r="AI1" s="841" t="n"/>
      <c r="AJ1" s="841" t="n"/>
      <c r="AK1" s="841" t="n"/>
      <c r="AL1" s="841" t="n"/>
      <c r="AM1" s="841" t="n"/>
      <c r="AN1" s="841" t="n"/>
      <c r="AO1" s="841" t="n"/>
      <c r="AP1" s="841" t="n"/>
      <c r="AQ1" s="841" t="n"/>
      <c r="AR1" s="841" t="n"/>
      <c r="AS1" s="841" t="n"/>
      <c r="AT1" s="841" t="n"/>
      <c r="AU1" s="841" t="n"/>
      <c r="AV1" s="841" t="n"/>
      <c r="AW1" s="841" t="n"/>
      <c r="AX1" s="841" t="n"/>
      <c r="AY1" s="841" t="n"/>
      <c r="AZ1" s="841" t="n"/>
      <c r="BA1" s="841" t="n"/>
      <c r="BB1" s="841" t="n"/>
      <c r="BC1" s="841" t="n"/>
      <c r="BD1" s="841" t="n"/>
      <c r="BE1" s="841" t="n"/>
      <c r="BF1" s="841" t="n"/>
      <c r="BG1" s="841" t="n"/>
      <c r="BH1" s="841" t="n"/>
      <c r="BI1" s="841" t="n"/>
      <c r="BJ1" s="841" t="n"/>
      <c r="BK1" s="841" t="n"/>
      <c r="BL1" s="841" t="n"/>
      <c r="BM1" s="841" t="n"/>
      <c r="BN1" s="841" t="n"/>
      <c r="BO1" s="841" t="n"/>
      <c r="BP1" s="841" t="n"/>
      <c r="BQ1" s="841" t="n"/>
      <c r="BR1" s="841" t="n"/>
      <c r="BS1" s="841" t="n"/>
      <c r="BT1" s="841" t="n"/>
      <c r="BU1" s="842" t="n"/>
      <c r="BV1" s="442" t="inlineStr">
        <is>
          <t>CÓDIGO: ESGr028</t>
        </is>
      </c>
      <c r="BW1" s="426" t="n"/>
    </row>
    <row r="2" ht="25.5" customHeight="1">
      <c r="E2" s="844" t="n"/>
      <c r="F2" s="442" t="inlineStr">
        <is>
          <t>PROCESO GESTIÓN SISTEMAS INTEGRADOS - CALIDAD</t>
        </is>
      </c>
      <c r="G2" s="841" t="n"/>
      <c r="H2" s="841" t="n"/>
      <c r="I2" s="841" t="n"/>
      <c r="J2" s="841" t="n"/>
      <c r="K2" s="841" t="n"/>
      <c r="L2" s="841" t="n"/>
      <c r="M2" s="841" t="n"/>
      <c r="N2" s="841" t="n"/>
      <c r="O2" s="841" t="n"/>
      <c r="P2" s="841" t="n"/>
      <c r="Q2" s="841" t="n"/>
      <c r="R2" s="841" t="n"/>
      <c r="S2" s="841" t="n"/>
      <c r="T2" s="841" t="n"/>
      <c r="U2" s="841" t="n"/>
      <c r="V2" s="841" t="n"/>
      <c r="W2" s="841" t="n"/>
      <c r="X2" s="841" t="n"/>
      <c r="Y2" s="841" t="n"/>
      <c r="Z2" s="841" t="n"/>
      <c r="AA2" s="841" t="n"/>
      <c r="AB2" s="841" t="n"/>
      <c r="AC2" s="841" t="n"/>
      <c r="AD2" s="841" t="n"/>
      <c r="AE2" s="841" t="n"/>
      <c r="AF2" s="841" t="n"/>
      <c r="AG2" s="841" t="n"/>
      <c r="AH2" s="841" t="n"/>
      <c r="AI2" s="841" t="n"/>
      <c r="AJ2" s="841" t="n"/>
      <c r="AK2" s="841" t="n"/>
      <c r="AL2" s="841" t="n"/>
      <c r="AM2" s="841" t="n"/>
      <c r="AN2" s="841" t="n"/>
      <c r="AO2" s="841" t="n"/>
      <c r="AP2" s="841" t="n"/>
      <c r="AQ2" s="841" t="n"/>
      <c r="AR2" s="841" t="n"/>
      <c r="AS2" s="841" t="n"/>
      <c r="AT2" s="841" t="n"/>
      <c r="AU2" s="841" t="n"/>
      <c r="AV2" s="841" t="n"/>
      <c r="AW2" s="841" t="n"/>
      <c r="AX2" s="841" t="n"/>
      <c r="AY2" s="841" t="n"/>
      <c r="AZ2" s="841" t="n"/>
      <c r="BA2" s="841" t="n"/>
      <c r="BB2" s="841" t="n"/>
      <c r="BC2" s="841" t="n"/>
      <c r="BD2" s="841" t="n"/>
      <c r="BE2" s="841" t="n"/>
      <c r="BF2" s="841" t="n"/>
      <c r="BG2" s="841" t="n"/>
      <c r="BH2" s="841" t="n"/>
      <c r="BI2" s="841" t="n"/>
      <c r="BJ2" s="841" t="n"/>
      <c r="BK2" s="841" t="n"/>
      <c r="BL2" s="841" t="n"/>
      <c r="BM2" s="841" t="n"/>
      <c r="BN2" s="841" t="n"/>
      <c r="BO2" s="841" t="n"/>
      <c r="BP2" s="841" t="n"/>
      <c r="BQ2" s="841" t="n"/>
      <c r="BR2" s="841" t="n"/>
      <c r="BS2" s="841" t="n"/>
      <c r="BT2" s="841" t="n"/>
      <c r="BU2" s="842" t="n"/>
      <c r="BV2" s="442" t="inlineStr">
        <is>
          <t>VERSIÓN: 18</t>
        </is>
      </c>
      <c r="BW2" s="426" t="n"/>
    </row>
    <row r="3" ht="24" customHeight="1">
      <c r="E3" s="844" t="n"/>
      <c r="F3" s="442" t="inlineStr">
        <is>
          <t>GESTIÓN DEL RIESGO Y LAS OPORTUNIDADES</t>
        </is>
      </c>
      <c r="G3" s="845" t="n"/>
      <c r="H3" s="845" t="n"/>
      <c r="I3" s="845" t="n"/>
      <c r="J3" s="845" t="n"/>
      <c r="K3" s="845" t="n"/>
      <c r="L3" s="845" t="n"/>
      <c r="M3" s="845" t="n"/>
      <c r="N3" s="845" t="n"/>
      <c r="O3" s="845" t="n"/>
      <c r="P3" s="845" t="n"/>
      <c r="Q3" s="845" t="n"/>
      <c r="R3" s="845" t="n"/>
      <c r="S3" s="845" t="n"/>
      <c r="T3" s="845" t="n"/>
      <c r="U3" s="845" t="n"/>
      <c r="V3" s="845" t="n"/>
      <c r="W3" s="845" t="n"/>
      <c r="X3" s="845" t="n"/>
      <c r="Y3" s="845" t="n"/>
      <c r="Z3" s="845" t="n"/>
      <c r="AA3" s="845" t="n"/>
      <c r="AB3" s="845" t="n"/>
      <c r="AC3" s="845" t="n"/>
      <c r="AD3" s="845" t="n"/>
      <c r="AE3" s="845" t="n"/>
      <c r="AF3" s="845" t="n"/>
      <c r="AG3" s="845" t="n"/>
      <c r="AH3" s="845" t="n"/>
      <c r="AI3" s="845" t="n"/>
      <c r="AJ3" s="845" t="n"/>
      <c r="AK3" s="845" t="n"/>
      <c r="AL3" s="845" t="n"/>
      <c r="AM3" s="845" t="n"/>
      <c r="AN3" s="845" t="n"/>
      <c r="AO3" s="845" t="n"/>
      <c r="AP3" s="845" t="n"/>
      <c r="AQ3" s="845" t="n"/>
      <c r="AR3" s="845" t="n"/>
      <c r="AS3" s="845" t="n"/>
      <c r="AT3" s="845" t="n"/>
      <c r="AU3" s="845" t="n"/>
      <c r="AV3" s="845" t="n"/>
      <c r="AW3" s="845" t="n"/>
      <c r="AX3" s="845" t="n"/>
      <c r="AY3" s="845" t="n"/>
      <c r="AZ3" s="845" t="n"/>
      <c r="BA3" s="845" t="n"/>
      <c r="BB3" s="845" t="n"/>
      <c r="BC3" s="845" t="n"/>
      <c r="BD3" s="845" t="n"/>
      <c r="BE3" s="845" t="n"/>
      <c r="BF3" s="845" t="n"/>
      <c r="BG3" s="845" t="n"/>
      <c r="BH3" s="845" t="n"/>
      <c r="BI3" s="845" t="n"/>
      <c r="BJ3" s="845" t="n"/>
      <c r="BK3" s="845" t="n"/>
      <c r="BL3" s="845" t="n"/>
      <c r="BM3" s="845" t="n"/>
      <c r="BN3" s="845" t="n"/>
      <c r="BO3" s="845" t="n"/>
      <c r="BP3" s="845" t="n"/>
      <c r="BQ3" s="845" t="n"/>
      <c r="BR3" s="845" t="n"/>
      <c r="BS3" s="845" t="n"/>
      <c r="BT3" s="845" t="n"/>
      <c r="BU3" s="840" t="n"/>
      <c r="BV3" s="442" t="inlineStr">
        <is>
          <t>VIGENCIA: 2025-04-11</t>
        </is>
      </c>
      <c r="BW3" s="426" t="n"/>
    </row>
    <row r="4" ht="13.8" customHeight="1">
      <c r="D4" s="848" t="n"/>
      <c r="E4" s="847" t="n"/>
      <c r="F4" s="846" t="n"/>
      <c r="G4" s="848" t="n"/>
      <c r="H4" s="848" t="n"/>
      <c r="I4" s="848" t="n"/>
      <c r="J4" s="848" t="n"/>
      <c r="K4" s="848" t="n"/>
      <c r="L4" s="848" t="n"/>
      <c r="M4" s="848" t="n"/>
      <c r="N4" s="848" t="n"/>
      <c r="O4" s="848" t="n"/>
      <c r="P4" s="848" t="n"/>
      <c r="Q4" s="848" t="n"/>
      <c r="R4" s="848" t="n"/>
      <c r="S4" s="848" t="n"/>
      <c r="T4" s="848" t="n"/>
      <c r="U4" s="848" t="n"/>
      <c r="V4" s="848" t="n"/>
      <c r="W4" s="848" t="n"/>
      <c r="X4" s="848" t="n"/>
      <c r="Y4" s="848" t="n"/>
      <c r="Z4" s="848" t="n"/>
      <c r="AA4" s="848" t="n"/>
      <c r="AB4" s="848" t="n"/>
      <c r="AC4" s="848" t="n"/>
      <c r="AD4" s="848" t="n"/>
      <c r="AE4" s="848" t="n"/>
      <c r="AF4" s="848" t="n"/>
      <c r="AG4" s="848" t="n"/>
      <c r="AH4" s="848" t="n"/>
      <c r="AI4" s="848" t="n"/>
      <c r="AJ4" s="848" t="n"/>
      <c r="AK4" s="848" t="n"/>
      <c r="AL4" s="848" t="n"/>
      <c r="AM4" s="848" t="n"/>
      <c r="AN4" s="848" t="n"/>
      <c r="AO4" s="848" t="n"/>
      <c r="AP4" s="848" t="n"/>
      <c r="AQ4" s="848" t="n"/>
      <c r="AR4" s="848" t="n"/>
      <c r="AS4" s="848" t="n"/>
      <c r="AT4" s="848" t="n"/>
      <c r="AU4" s="848" t="n"/>
      <c r="AV4" s="848" t="n"/>
      <c r="AW4" s="848" t="n"/>
      <c r="AX4" s="848" t="n"/>
      <c r="AY4" s="848" t="n"/>
      <c r="AZ4" s="848" t="n"/>
      <c r="BA4" s="848" t="n"/>
      <c r="BB4" s="848" t="n"/>
      <c r="BC4" s="848" t="n"/>
      <c r="BD4" s="848" t="n"/>
      <c r="BE4" s="848" t="n"/>
      <c r="BF4" s="848" t="n"/>
      <c r="BG4" s="848" t="n"/>
      <c r="BH4" s="848" t="n"/>
      <c r="BI4" s="848" t="n"/>
      <c r="BJ4" s="848" t="n"/>
      <c r="BK4" s="848" t="n"/>
      <c r="BL4" s="848" t="n"/>
      <c r="BM4" s="848" t="n"/>
      <c r="BN4" s="848" t="n"/>
      <c r="BO4" s="848" t="n"/>
      <c r="BP4" s="848" t="n"/>
      <c r="BQ4" s="848" t="n"/>
      <c r="BR4" s="848" t="n"/>
      <c r="BS4" s="848" t="n"/>
      <c r="BT4" s="848" t="n"/>
      <c r="BU4" s="847" t="n"/>
      <c r="BV4" s="442" t="inlineStr">
        <is>
          <t>PÁGINA: 7 de 11</t>
        </is>
      </c>
      <c r="BW4" s="426" t="n"/>
    </row>
    <row r="5" ht="20.25" customHeight="1">
      <c r="D5" s="551" t="n"/>
      <c r="E5" s="425" t="inlineStr">
        <is>
          <t>REGRESAR</t>
        </is>
      </c>
      <c r="F5" s="426" t="n"/>
      <c r="G5" s="426" t="n"/>
      <c r="H5" s="426" t="n"/>
      <c r="I5" s="426" t="n"/>
      <c r="J5" s="426" t="n"/>
      <c r="K5" s="426" t="n"/>
      <c r="L5" s="426" t="n"/>
      <c r="M5" s="426" t="n"/>
      <c r="N5" s="426" t="n"/>
      <c r="O5" s="426" t="n"/>
      <c r="P5" s="426" t="n"/>
      <c r="Q5" s="426" t="n"/>
      <c r="R5" s="426" t="n"/>
      <c r="S5" s="426" t="n"/>
      <c r="T5" s="426" t="n"/>
      <c r="U5" s="426" t="n"/>
      <c r="V5" s="426" t="n"/>
      <c r="W5" s="426" t="n"/>
      <c r="X5" s="426" t="n"/>
      <c r="Y5" s="426" t="n"/>
      <c r="Z5" s="426" t="n"/>
      <c r="AA5" s="426" t="n"/>
      <c r="AB5" s="426" t="n"/>
      <c r="AC5" s="426" t="n"/>
      <c r="AD5" s="426" t="n"/>
      <c r="AE5" s="426" t="n"/>
      <c r="AF5" s="426" t="n"/>
      <c r="AG5" s="426" t="n"/>
      <c r="AH5" s="426" t="n"/>
      <c r="AI5" s="426" t="n"/>
      <c r="AJ5" s="426" t="n"/>
      <c r="AK5" s="426" t="n"/>
      <c r="AL5" s="426" t="n"/>
      <c r="AM5" s="426" t="n"/>
      <c r="AN5" s="426" t="n"/>
      <c r="AO5" s="426" t="n"/>
      <c r="AP5" s="426" t="n"/>
      <c r="AQ5" s="426" t="n"/>
      <c r="AR5" s="426" t="n"/>
      <c r="AS5" s="426" t="n"/>
      <c r="AT5" s="426" t="n"/>
      <c r="AU5" s="426" t="n"/>
      <c r="AV5" s="426" t="n"/>
      <c r="AW5" s="426" t="n"/>
      <c r="AX5" s="426" t="n"/>
      <c r="AY5" s="426" t="n"/>
      <c r="AZ5" s="426" t="n"/>
      <c r="BA5" s="426" t="n"/>
      <c r="BB5" s="426" t="n"/>
      <c r="BC5" s="426" t="n"/>
      <c r="BD5" s="426" t="n"/>
      <c r="BE5" s="426" t="n"/>
      <c r="BF5" s="426" t="n"/>
      <c r="BG5" s="426" t="n"/>
      <c r="BH5" s="426" t="n"/>
      <c r="BI5" s="426" t="n"/>
      <c r="BJ5" s="426" t="n"/>
      <c r="BK5" s="426" t="n"/>
      <c r="BL5" s="426" t="n"/>
      <c r="BM5" s="426" t="n"/>
      <c r="BN5" s="426" t="n"/>
      <c r="BO5" s="426" t="n"/>
      <c r="BP5" s="426" t="n"/>
      <c r="BQ5" s="426" t="n"/>
      <c r="BR5" s="426" t="n"/>
      <c r="BS5" s="426" t="n"/>
      <c r="BT5" s="426" t="n"/>
      <c r="BU5" s="426" t="n"/>
      <c r="BV5" s="426" t="n"/>
      <c r="BW5" s="426" t="n"/>
    </row>
    <row r="6" ht="32.25" customFormat="1" customHeight="1" s="199">
      <c r="A6" s="41" t="n"/>
      <c r="B6" s="41" t="n"/>
      <c r="C6" s="41" t="n"/>
      <c r="D6" s="906" t="inlineStr">
        <is>
          <t>IDENTIFICACIÓN DEL RIESGO</t>
        </is>
      </c>
      <c r="E6" s="878" t="n"/>
      <c r="F6" s="878" t="n"/>
      <c r="G6" s="878" t="n"/>
      <c r="H6" s="876" t="n"/>
      <c r="I6" s="906" t="inlineStr">
        <is>
          <t>VALORACIÓN DEL RIESGO INHERENTE</t>
        </is>
      </c>
      <c r="J6" s="878" t="n"/>
      <c r="K6" s="878" t="n"/>
      <c r="L6" s="878" t="n"/>
      <c r="M6" s="878" t="n"/>
      <c r="N6" s="878" t="n"/>
      <c r="O6" s="878" t="n"/>
      <c r="P6" s="878" t="n"/>
      <c r="Q6" s="878" t="n"/>
      <c r="R6" s="878" t="n"/>
      <c r="S6" s="878" t="n"/>
      <c r="T6" s="876" t="n"/>
      <c r="U6" s="907" t="inlineStr">
        <is>
          <t>VALORACIÓN DE CONTROLES</t>
        </is>
      </c>
      <c r="V6" s="878" t="n"/>
      <c r="W6" s="908" t="n"/>
      <c r="X6" s="731" t="inlineStr">
        <is>
          <t>VALORACIÓN DE RIESGO RESIDUAL</t>
        </is>
      </c>
      <c r="Y6" s="878" t="n"/>
      <c r="Z6" s="878" t="n"/>
      <c r="AA6" s="878" t="n"/>
      <c r="AB6" s="878" t="n"/>
      <c r="AC6" s="878" t="n"/>
      <c r="AD6" s="878" t="n"/>
      <c r="AE6" s="878" t="n"/>
      <c r="AF6" s="252" t="n"/>
      <c r="AG6" s="252" t="n"/>
      <c r="AH6" s="252" t="n"/>
      <c r="AI6" s="252" t="n"/>
      <c r="AJ6" s="252" t="n"/>
      <c r="AK6" s="252" t="n"/>
      <c r="AL6" s="252" t="n"/>
      <c r="AM6" s="252" t="n"/>
      <c r="AN6" s="252" t="n"/>
      <c r="AO6" s="252" t="n"/>
      <c r="AP6" s="252" t="n"/>
      <c r="AQ6" s="252" t="n"/>
      <c r="AR6" s="909" t="inlineStr">
        <is>
          <t>VALORACIÓN DE RIESGO RESIDUAL</t>
        </is>
      </c>
      <c r="AS6" s="910" t="n"/>
      <c r="AT6" s="910" t="n"/>
      <c r="AU6" s="910" t="n"/>
      <c r="AV6" s="911" t="n"/>
      <c r="AW6" s="709" t="inlineStr">
        <is>
          <t>CONCLUSIONES DEL SEGUIMIENTO (DILIGENCIADO POR LA OFICINA DE CONTROL INTERNO)</t>
        </is>
      </c>
      <c r="AX6" s="912" t="n"/>
      <c r="AY6" s="912" t="n"/>
      <c r="AZ6" s="912" t="n"/>
      <c r="BA6" s="912" t="n"/>
      <c r="BB6" s="912" t="n"/>
      <c r="BC6" s="912" t="n"/>
      <c r="BD6" s="912" t="n"/>
      <c r="BE6" s="912" t="n"/>
      <c r="BF6" s="912" t="n"/>
      <c r="BG6" s="912" t="n"/>
      <c r="BH6" s="912" t="n"/>
      <c r="BI6" s="912" t="n"/>
      <c r="BJ6" s="912" t="n"/>
      <c r="BK6" s="912" t="n"/>
      <c r="BL6" s="912" t="n"/>
      <c r="BM6" s="912" t="n"/>
      <c r="BN6" s="912" t="n"/>
      <c r="BO6" s="912" t="n"/>
      <c r="BP6" s="912" t="n"/>
      <c r="BQ6" s="912" t="n"/>
      <c r="BR6" s="912" t="n"/>
      <c r="BS6" s="912" t="n"/>
      <c r="BT6" s="912" t="n"/>
      <c r="BU6" s="912" t="n"/>
      <c r="BV6" s="912" t="n"/>
      <c r="BW6" s="426" t="n"/>
    </row>
    <row r="7" ht="88.5" customFormat="1" customHeight="1" s="199">
      <c r="A7" s="41" t="inlineStr">
        <is>
          <t>CUADRANTE</t>
        </is>
      </c>
      <c r="B7" s="41" t="inlineStr">
        <is>
          <t>DECIMAL</t>
        </is>
      </c>
      <c r="C7" s="41" t="inlineStr">
        <is>
          <t>SUMA</t>
        </is>
      </c>
      <c r="D7" s="115" t="inlineStr">
        <is>
          <t>ID</t>
        </is>
      </c>
      <c r="E7" s="115" t="inlineStr">
        <is>
          <t>CAUSAS (FACTORES DOFA)</t>
        </is>
      </c>
      <c r="F7" s="116" t="inlineStr">
        <is>
          <t>EVENTO (RIESGO)</t>
        </is>
      </c>
      <c r="G7" s="115" t="inlineStr">
        <is>
          <t>CONSECUENCIA</t>
        </is>
      </c>
      <c r="H7" s="116" t="inlineStr">
        <is>
          <t>CLASIFICACIÓN DEL RIESGO</t>
        </is>
      </c>
      <c r="I7" s="116" t="inlineStr">
        <is>
          <t>PROBABILIDAD: FRECUENCIA DE LA ACTIVIDAD</t>
        </is>
      </c>
      <c r="J7" s="115" t="inlineStr">
        <is>
          <t>ARGUMENTO O DESCRIPCIÓN DE LA PROBABILIDAD</t>
        </is>
      </c>
      <c r="K7" s="115" t="inlineStr">
        <is>
          <t>PROBABILIDAD INHERENTE 
(%)</t>
        </is>
      </c>
      <c r="L7" s="876" t="n"/>
      <c r="M7" s="116" t="inlineStr">
        <is>
          <t>MAGNITUD DEL IMPACTO</t>
        </is>
      </c>
      <c r="N7" s="115" t="inlineStr">
        <is>
          <t>IMPACTO INHERENTE
(%)</t>
        </is>
      </c>
      <c r="O7" s="876" t="n"/>
      <c r="P7" s="115" t="inlineStr">
        <is>
          <t>NIVEL DE RIESGO INHERENTE</t>
        </is>
      </c>
      <c r="Q7" s="116" t="inlineStr">
        <is>
          <t>CONTROLES APLICABLES</t>
        </is>
      </c>
      <c r="R7" s="115" t="inlineStr">
        <is>
          <t>FRECUENCIA O PERIODICIDAD</t>
        </is>
      </c>
      <c r="S7" s="115" t="inlineStr">
        <is>
          <t>DOCUMENTACIÓN</t>
        </is>
      </c>
      <c r="T7" s="115" t="inlineStr">
        <is>
          <t>ENTREGABLES Y/O EVIDENCIAS</t>
        </is>
      </c>
      <c r="U7" s="203" t="inlineStr">
        <is>
          <t>CLASIFICACIÓN DE LOS CONTROLES</t>
        </is>
      </c>
      <c r="V7" s="203" t="inlineStr">
        <is>
          <t>IMPLEMENTACIÓN DEL CONTROL</t>
        </is>
      </c>
      <c r="W7" s="204" t="inlineStr">
        <is>
          <t>AFECTACIÓN DEL CONTROL</t>
        </is>
      </c>
      <c r="X7" s="204" t="inlineStr">
        <is>
          <t>CALIFICACIÓN DE LOS ATRIBUTOS DE EFICIENCIA</t>
        </is>
      </c>
      <c r="Y7" s="205" t="inlineStr">
        <is>
          <t>PROBABILIDAD RESIDUAL (%)</t>
        </is>
      </c>
      <c r="Z7" s="204" t="inlineStr">
        <is>
          <t>PROBABILIDAD RESIDUAL</t>
        </is>
      </c>
      <c r="AA7" s="204" t="inlineStr">
        <is>
          <t>IMPACTO RESIDUAL (%)</t>
        </is>
      </c>
      <c r="AB7" s="204" t="inlineStr">
        <is>
          <t>IMPACTO RESIDUAL</t>
        </is>
      </c>
      <c r="AC7" s="204" t="inlineStr">
        <is>
          <t>ZONA DEL RIESGO RESIDUAL</t>
        </is>
      </c>
      <c r="AD7" s="204" t="inlineStr">
        <is>
          <t>FECHA DE SEGUIMIENTO</t>
        </is>
      </c>
      <c r="AE7" s="211" t="inlineStr">
        <is>
          <t>OBSERVACIONES, COMENTARIOS Y/O SUGERENCIAS</t>
        </is>
      </c>
      <c r="AF7" s="204" t="inlineStr">
        <is>
          <t>FECHA DE SEGUIMIENTO</t>
        </is>
      </c>
      <c r="AG7" s="211" t="inlineStr">
        <is>
          <t>OBSERVACIONES, COMENTARIOS Y/O SUGERENCIAS</t>
        </is>
      </c>
      <c r="AH7" s="261" t="inlineStr">
        <is>
          <t>FECHA DE SEGUIMIENTO</t>
        </is>
      </c>
      <c r="AI7" s="262" t="inlineStr">
        <is>
          <t>OBSERVACIONES, COMENTARIOS Y/O SUGERENCIAS</t>
        </is>
      </c>
      <c r="AJ7" s="261" t="inlineStr">
        <is>
          <t>FECHA DE SEGUIMIENTO</t>
        </is>
      </c>
      <c r="AK7" s="262" t="inlineStr">
        <is>
          <t>OBSERVACIONES, COMENTARIOS Y/O SUGERENCIAS</t>
        </is>
      </c>
      <c r="AL7" s="261" t="inlineStr">
        <is>
          <t>FECHA DE SEGUIMIENTO</t>
        </is>
      </c>
      <c r="AM7" s="262" t="inlineStr">
        <is>
          <t>OBSERVACIONES, COMENTARIOS Y/O SUGERENCIAS</t>
        </is>
      </c>
      <c r="AN7" s="261" t="inlineStr">
        <is>
          <t>FECHA DE SEGUIMIENTO</t>
        </is>
      </c>
      <c r="AO7" s="262" t="inlineStr">
        <is>
          <t>OBSERVACIONES, COMENTARIOS Y/O SUGERENCIAS</t>
        </is>
      </c>
      <c r="AP7" s="261" t="inlineStr">
        <is>
          <t>FECHA DE SEGUIMIENTO</t>
        </is>
      </c>
      <c r="AQ7" s="262" t="inlineStr">
        <is>
          <t>OBSERVACIONES, COMENTARIOS Y/O SUGERENCIAS</t>
        </is>
      </c>
      <c r="AR7" s="213" t="inlineStr">
        <is>
          <t>PROBABILIDAD DE OCURRENCIA</t>
        </is>
      </c>
      <c r="AS7" s="214" t="inlineStr">
        <is>
          <t>PROBABILIDAD DE OCURRENCIA</t>
        </is>
      </c>
      <c r="AT7" s="214" t="inlineStr">
        <is>
          <t>MAGNITUD DEL IMPACTO</t>
        </is>
      </c>
      <c r="AU7" s="214" t="inlineStr">
        <is>
          <t>IMPACTO DE OCURRENCIA</t>
        </is>
      </c>
      <c r="AV7" s="215" t="inlineStr">
        <is>
          <t>NIVEL</t>
        </is>
      </c>
      <c r="AW7" s="212" t="inlineStr">
        <is>
          <t>FECHA DE SEGUIMIENTO</t>
        </is>
      </c>
      <c r="AX7" s="118" t="inlineStr">
        <is>
          <t>OBSERVACIONES Y RECOMENDACIONES</t>
        </is>
      </c>
      <c r="AY7" s="117" t="inlineStr">
        <is>
          <t>FECHA DE SEGUIMIENTO</t>
        </is>
      </c>
      <c r="AZ7" s="118" t="inlineStr">
        <is>
          <t>OBSERVACIONES Y RECOMENDACIONES</t>
        </is>
      </c>
      <c r="BA7" s="117" t="inlineStr">
        <is>
          <t>FECHA DE SEGUIMIENTO</t>
        </is>
      </c>
      <c r="BB7" s="118" t="inlineStr">
        <is>
          <t>OBSERVACIONES Y RECOMENDACIONES</t>
        </is>
      </c>
      <c r="BC7" s="117" t="inlineStr">
        <is>
          <t>FECHA DE SEGUIMIENTO</t>
        </is>
      </c>
      <c r="BD7" s="118" t="inlineStr">
        <is>
          <t>OBSERVACIONES Y RECOMENDACIONES</t>
        </is>
      </c>
      <c r="BE7" s="117" t="inlineStr">
        <is>
          <t>FECHA DE SEGUIMIENTO</t>
        </is>
      </c>
      <c r="BF7" s="118" t="inlineStr">
        <is>
          <t>OBSERVACIONES Y RECOMENDACIONES</t>
        </is>
      </c>
      <c r="BG7" s="117" t="inlineStr">
        <is>
          <t>FECHA DE SEGUIMIENTO</t>
        </is>
      </c>
      <c r="BH7" s="118" t="inlineStr">
        <is>
          <t>OBSERVACIONES Y RECOMENDACIONES</t>
        </is>
      </c>
      <c r="BI7" s="117" t="inlineStr">
        <is>
          <t>FECHA DE SEGUIMIENTO</t>
        </is>
      </c>
      <c r="BJ7" s="118" t="inlineStr">
        <is>
          <t>OBSERVACIONES Y RECOMENDACIONES</t>
        </is>
      </c>
      <c r="BK7" s="271" t="inlineStr">
        <is>
          <t>FECHA DE SEGUIMIENTO</t>
        </is>
      </c>
      <c r="BL7" s="272" t="inlineStr">
        <is>
          <t>OBSERVACIONES Y RECOMENDACIONES</t>
        </is>
      </c>
      <c r="BM7" s="271" t="inlineStr">
        <is>
          <t>FECHA DE SEGUIMIENTO</t>
        </is>
      </c>
      <c r="BN7" s="272" t="inlineStr">
        <is>
          <t>OBSERVACIONES Y RECOMENDACIONES</t>
        </is>
      </c>
      <c r="BO7" s="271" t="inlineStr">
        <is>
          <t>FECHA DE SEGUIMIENTO</t>
        </is>
      </c>
      <c r="BP7" s="272" t="inlineStr">
        <is>
          <t>OBSERVACIONES Y RECOMENDACIONES</t>
        </is>
      </c>
      <c r="BQ7" s="271" t="inlineStr">
        <is>
          <t>FECHA DE SEGUIMIENTO</t>
        </is>
      </c>
      <c r="BR7" s="272" t="inlineStr">
        <is>
          <t>OBSERVACIONES Y RECOMENDACIONES</t>
        </is>
      </c>
      <c r="BS7" s="271" t="inlineStr">
        <is>
          <t>FECHA DE SEGUIMIENTO</t>
        </is>
      </c>
      <c r="BT7" s="272" t="inlineStr">
        <is>
          <t>OBSERVACIONES Y RECOMENDACIONES</t>
        </is>
      </c>
      <c r="BU7" s="271" t="inlineStr">
        <is>
          <t>FECHA DE SEGUIMIENTO</t>
        </is>
      </c>
      <c r="BV7" s="272" t="inlineStr">
        <is>
          <t>OBSERVACIONES Y RECOMENDACIONES</t>
        </is>
      </c>
      <c r="BW7" s="426" t="n"/>
    </row>
    <row r="8" ht="102" customHeight="1">
      <c r="A8" s="196">
        <f>IF(OR(AR8=0,AT8=0),"",IF(AND(AR8&lt;=0.2,AT8&lt;=0.2),1,IF(AND(AR8&lt;=0.2,AT8&lt;=0.4),2,IF(AND(AR8&lt;=0.2,AT8&lt;=0.6),3,IF(AND(AR8&lt;=0.2,AT8&lt;=0.8),4,IF(AND(AR8&lt;=0.2,AT8&lt;=1),5,IF(AND(AR8&lt;=0.4,AT8&lt;=0.2),6,IF(AND(AR8&lt;=0.4,AT8&lt;=0.4),7,IF(AND(AR8&lt;=0.4,AT8&lt;=0.6),8,IF(AND(AR8&lt;=0.4,AT8&lt;=0.8),9,IF(AND(AR8&lt;=0.4,AT8&lt;=1),10,IF(AND(AR8&lt;=0.6,AT8&lt;=0.2),11,IF(AND(AR8&lt;=0.6,AT8&lt;=0.4),12,IF(AND(AR8&lt;=0.6,AT8&lt;=0.6),13,IF(AND(AR8&lt;=0.6,AT8&lt;=0.8),14,IF(AND(AR8&lt;=0.6,AT8&lt;=1),15,IF(AND(AR8&lt;=0.8,AT8&lt;=0.2),16,IF(AND(AR8&lt;=0.8,AT8&lt;=0.4),17,IF(AND(AR8&lt;=0.8,AT8&lt;=0.6),18,IF(AND(AR8&lt;=0.8,AT8&lt;=0.8),19,IF(AND(AR8&lt;=0.8,AT8&lt;=1),20,IF(AND(AR8&lt;=1,AT8&lt;=0.2),21,IF(AND(AR8&lt;=1,AT8&lt;=0.4),22,IF(AND(AR8&lt;=1,AT8&lt;=0.6),23,IF(AND(AR8&lt;=1,AT8&lt;=0.8),24,IF(AND(AR8&lt;=1,AT8&lt;=1),25,""))))))))))))))))))))))))))</f>
        <v/>
      </c>
      <c r="B8" s="196">
        <f>IF(A8="","",(COUNTIF($A$7:A8,A8))/100)</f>
        <v/>
      </c>
      <c r="C8" s="196">
        <f>IFERROR(A8+B8,"")</f>
        <v/>
      </c>
      <c r="D8" s="432" t="n">
        <v>1</v>
      </c>
      <c r="E8" s="306" t="inlineStr">
        <is>
          <t>D8. Incumplimiento de los parámetros indicados para la evaluación docente.</t>
        </is>
      </c>
      <c r="F8" s="15" t="inlineStr">
        <is>
          <t>Posibilidad de incumplimiento en la realización de las actividades de evaluación por parte de evaluados y evaluadores debido al incumplimiento de los plazos establecidos según cronograma.</t>
        </is>
      </c>
      <c r="G8" s="15" t="inlineStr">
        <is>
          <t xml:space="preserve">Pérdida de la calidad del servicio prestado por los docentes por incumplimiento de los parámetros de evaluación docente por parte de evaluados y evaluadores en los plazos establecidos según cronograma. </t>
        </is>
      </c>
      <c r="H8" s="15" t="inlineStr">
        <is>
          <t xml:space="preserve">USUARIOS, PRODUCTOS Y PRÁCTICAS: Fallas negligentes o involuntarias de las obligaciones frente a los usuarios y que impiden satisfacer una obligación profesional frente a éstos. </t>
        </is>
      </c>
      <c r="I8" s="334" t="n">
        <v>1100</v>
      </c>
      <c r="J8" s="15" t="inlineStr">
        <is>
          <t>Se realiza 1  evaluación anual (consolidadas de 2 evaluaciones semestrales), en las que participan personal docente de planta, Tiempo Completo Ocasional y hora cátedra, es decir alrededor de 1100 docentes por Periodo Académico</t>
        </is>
      </c>
      <c r="K8" s="15">
        <f>IF(I8&lt;=0,"",IF(I8&lt;=2,"Muy Baja",IF(I8&lt;=10,"Baja",IF(I8&lt;=30,"Media",IF(I8&lt;=100,"Alta",IF(I8&gt;100,"Muy Alta"))))))</f>
        <v/>
      </c>
      <c r="L8" s="317">
        <f>IF(K8="","",IF(K8="Muy Baja",0.2,IF(K8="Baja",0.4,IF(K8="Media",0.6,IF(K8="Alta",0.8,IF(K8="Muy Alta",1,))))))</f>
        <v/>
      </c>
      <c r="M8" s="15" t="inlineStr">
        <is>
          <t>El riesgo afecta la imagen de la entidad internamente, deconocimiento general nivel interno, de junta directiva y accionistas y/o de proveedores.</t>
        </is>
      </c>
      <c r="N8" s="15">
        <f>IF(OR(M8=CRITERIOS!$C$182,M8=CRITERIOS!$D$182),"Leve",IF(OR(M8=CRITERIOS!$C$183,M8=CRITERIOS!$D$183),"Menor",IF(OR(M8=CRITERIOS!$C$184,M8=CRITERIOS!$D$184),"Moderado",IF(OR(M8=CRITERIOS!$C$185,M8=CRITERIOS!$D$185),"Mayor",IF(OR(M8=CRITERIOS!$C$186,M8=CRITERIOS!$D$186),"Catastrófico","")))))</f>
        <v/>
      </c>
      <c r="O8" s="317">
        <f>IF(N8="","",IF(N8="Leve",0.2,IF(N8="Menor",0.4,IF(N8="Moderado",0.6,IF(N8="Mayor",0.8,IF(N8="Catastrófico",1,))))))</f>
        <v/>
      </c>
      <c r="P8" s="277">
        <f>IF(OR(AND(K8="Muy Baja",N8="Leve"),AND(K8="Muy Baja",N8="Menor"),AND(K8="Baja",N8="Leve")),"BAJO",IF(OR(AND(K8="Muy baja",N8="Moderado"),AND(K8="Baja",N8="Menor"),AND(K8="Baja",N8="Moderado"),AND(K8="Media",N8="Leve"),AND(K8="Media",N8="Menor"),AND(K8="Media",N8="Moderado"),AND(K8="Alta",N8="Leve"),AND(K8="Alta",N8="Menor")),"MODERADO",IF(OR(AND(K8="Muy Baja",N8="Mayor"),AND(K8="Baja",N8="Mayor"),AND(K8="Media",N8="Mayor"),AND(K8="Alta",N8="Moderado"),AND(K8="Alta",N8="Mayor"),AND(K8="Muy Alta",N8="Leve"),AND(K8="Muy Alta",N8="Menor"),AND(K8="Muy Alta",N8="Moderado"),YI8="Muy Alta",N8="Mayor"),"ALTO",IF(OR(AND(K8="Muy Baja",N8="Catastrófico"),AND(K8="Baja",N8="Catastrófico"),AND(K8="Media",N8="Catastrófico"),AND(K8="Alta",N8="Catastrófico"),AND(K8="Muy Alta",N8="Catastrófico")),"EXTREMO",""))))</f>
        <v/>
      </c>
      <c r="Q8" s="376" t="inlineStr">
        <is>
          <t>El profesional encargado reportará al comité del profesor o a la Vicerrectoría Académica la ejecución de las actividades de la evaluación docente.</t>
        </is>
      </c>
      <c r="R8" s="316" t="inlineStr">
        <is>
          <t>ANUAL</t>
        </is>
      </c>
      <c r="S8" s="16" t="inlineStr">
        <is>
          <t xml:space="preserve">Histórico envíos de correos electrónicos
Información documentada: ATHP08 </t>
        </is>
      </c>
      <c r="T8" s="16" t="inlineStr">
        <is>
          <t>Acta sesión de comité de profesores
Reporte</t>
        </is>
      </c>
      <c r="U8" s="15" t="inlineStr">
        <is>
          <t>PREVENTIVO</t>
        </is>
      </c>
      <c r="V8" s="15" t="inlineStr">
        <is>
          <t>MANUAL</t>
        </is>
      </c>
      <c r="W8" s="15">
        <f>IF(OR(U8="PREVENTIVO",U8="DETECTIVO"),"PROBABILIDAD",IF(U8="CORRECTIVO","IMPACTO",""))</f>
        <v/>
      </c>
      <c r="X8" s="15">
        <f>IF(AND(U8="PREVENTIVO",V8="AUTOMÁTICO"),"50%",IF(AND(U8="PREVENTIVO",V8="MANUAL"),"40%",IF(AND(U8="DETECTIVO",V8="AUTOMÁTICO"),"40%",IF(AND(U8="DETECTIVO",V8="MANUAL"),"30%",IF(AND(U8="CORRECTIVO",V8="AUTOMÁTICO"),"35%",IF(AND(U8="CORRECTIVO",V8="MANUAL"),"25%",""))))))</f>
        <v/>
      </c>
      <c r="Y8" s="308">
        <f>IFERROR(IF(W8="Probabilidad",(L8-(L8*X8)),IF(W8="Impacto",L8,"")),"")</f>
        <v/>
      </c>
      <c r="Z8" s="308">
        <f>IFERROR(IF(Y8="","",IF(Y8&lt;=0.2,"MUY BAJA",IF(Y8&lt;=0.4,"BAJA",IF(Y8&lt;=0.6,"MEDIA",IF(Y8&lt;=0.8,"ALTA",IF(Y8=1,"MUY ALTA")))))),"")</f>
        <v/>
      </c>
      <c r="AA8" s="308">
        <f>IFERROR(IF(W8="Impacto",(O8-(O8*X8)),IF(W8="Probabilidad",O8,"")),"")</f>
        <v/>
      </c>
      <c r="AB8" s="308">
        <f>IFERROR(IF(AA8="","",IF(AA8&lt;=0.2,"LEVE",IF(AA8&lt;=0.4,"MENOR",IF(AA8&lt;=0.6,"MODERADO",IF(AA8&lt;=0.8,"MAYOR",IF(AA8=1,"CATASTRÓFICO")))))),"")</f>
        <v/>
      </c>
      <c r="AC8" s="277">
        <f>IFERROR(IF(OR(AND(Z8="Muy Baja",AB8="Leve"),AND(Z8="Muy Baja",AB8="Menor"),AND(Z8="Baja",AB8="Leve")),"BAJO",IF(OR(AND(Z8="Muy baja",AB8="Moderado"),AND(Z8="Baja",AB8="Menor"),AND(Z8="Baja",AB8="Moderado"),AND(Z8="Media",AB8="Leve"),AND(Z8="Media",AB8="Menor"),AND(Z8="Media",AB8="Moderado"),AND(Z8="Alta",AB8="Leve"),AND(Z8="Alta",AB8="Menor")),"MODERADO",IF(OR(AND(Z8="Muy Baja",AB8="Mayor"),AND(Z8="Baja",AB8="Mayor"),AND(Z8="Media",AB8="Mayor"),AND(Z8="Alta",AB8="Moderado"),AND(Z8="Alta",AB8="Mayor"),AND(Z8="Muy Alta",AB8="Leve"),AND(Z8="Muy Alta",AB8="Menor"),AND(Z8="Muy Alta",AB8="Moderado"),AND(Z8="Muy Alta",AB8="Mayor")),"ALTO",IF(OR(AND(Z8="Muy Baja",AB8="Catastrófico"),AND(Z8="Baja",AB8="Catastrófico"),AND(Z8="Media",AB8="Catastrófico"),AND(Z8="Alta",AB8="Catastrófico"),AND(Z8="Muy Alta",AB8="Catastrófico")),"EXTREMO","")))),"")</f>
        <v/>
      </c>
      <c r="AD8" s="309" t="n"/>
      <c r="AE8" s="16" t="n"/>
      <c r="AF8" s="310" t="n"/>
      <c r="AG8" s="311" t="n"/>
      <c r="AH8" s="750" t="n">
        <v>45079</v>
      </c>
      <c r="AI8" s="313" t="inlineStr">
        <is>
          <t>Se evidencia Acta , fecha del  21 de febrero de 2023 en la cual se trató el tema de la evaluación docente del segundo periodo académico de la vigencia 2022</t>
        </is>
      </c>
      <c r="AJ8" s="750" t="n">
        <v>45502</v>
      </c>
      <c r="AK8" s="314" t="inlineStr">
        <is>
          <t>Se evidencia la carpeta Tomo I de 2024 "Actas del comité del profesor" correspondientes al primer semestre de 2024; en estas se evidencian actas con las evaluaciones para docentes nuevos y comités extraordinarios.</t>
        </is>
      </c>
      <c r="AL8" s="750" t="n">
        <v>45713</v>
      </c>
      <c r="AM8" s="314" t="inlineStr">
        <is>
          <t>No se evidencia Acta o reporte de acuerdo a lo establecido como entregable en el control; se insta al proceso a implementar el control.</t>
        </is>
      </c>
      <c r="AN8" s="750" t="n">
        <v>45926</v>
      </c>
      <c r="AO8" s="314" t="inlineStr">
        <is>
          <t>Se evidencia "Acta No. 002 21/03/2025 del comité del profesor"; dentro de la misma se evidencia en el numeral 4.  el reporte de evaluación docente de la vigencia 2024. 
Asimismo, se evidencia el Acta No. 005 del 17/06/2025 en la cual se encuentra dentro del numeral 3 el estado de evaluación docente para el IPA2025.</t>
        </is>
      </c>
      <c r="AP8" s="438" t="n">
        <v>46077</v>
      </c>
      <c r="AQ8" s="314" t="inlineStr">
        <is>
          <t>Se evidencia "Acta No. 007 de fecha rango 09/12/2025 al 29/01/2026 del comité del profesor"; dentro de la misma se evidenciala apertura para la evaluación docente de la vigencia 2025. Sin embargo, se encuentra en proceso de revisión y verificación para suscripción.</t>
        </is>
      </c>
      <c r="AR8" s="913">
        <f>IF(Y8="","",MIN(Y8:Y10))</f>
        <v/>
      </c>
      <c r="AS8" s="914">
        <f>IFERROR(IF(AR8="","",IF(AR8&lt;=0.2,"MUY BAJA",IF(AR8&lt;=0.4,"BAJA",IF(AR8&lt;=0.6,"MEDIA",IF(AR8&lt;=0.8,"ALTA",IF(AR8=1,"MUY ALTA")))))),"")</f>
        <v/>
      </c>
      <c r="AT8" s="914">
        <f>IF(AA8="","",MIN(AA8:AA10))</f>
        <v/>
      </c>
      <c r="AU8" s="914">
        <f>IFERROR(IF(AT8="","",IF(AT8&lt;=0.2,"LEVE",IF(AT8&lt;=0.4,"MENOR",IF(AT8&lt;=0.6,"MODERADO",IF(AT8&lt;=0.8,"MAYOR",IF(AT8=1,"CATASTRÓFICO")))))),"")</f>
        <v/>
      </c>
      <c r="AV8" s="915">
        <f>IFERROR(IF(OR(AND(AS8="Muy Baja",AU8="Leve"),AND(AS8="Muy Baja",AU8="Menor"),AND(AS8="Baja",AU8="Leve")),"BAJO",IF(OR(AND(AS8="Muy baja",AU8="Moderado"),AND(AS8="Baja",AU8="Menor"),AND(AS8="Baja",AU8="Moderado"),AND(AS8="Media",AU8="Leve"),AND(AS8="Media",AU8="Menor"),AND(AS8="Media",AU8="Moderado"),AND(AS8="Alta",AU8="Leve"),AND(AS8="Alta",AU8="Menor")),"MODERADO",IF(OR(AND(AS8="Muy Baja",AU8="Mayor"),AND(AS8="Baja",AU8="Mayor"),AND(AS8="Media",AU8="Mayor"),AND(AS8="Alta",AU8="Moderado"),AND(AS8="Alta",AU8="Mayor"),AND(AS8="Muy Alta",AU8="Leve"),AND(AS8="Muy Alta",AU8="Menor"),AND(AS8="Muy Alta",AU8="Moderado"),AND(AS8="Muy Alta",AU8="Mayor")),"ALTO",IF(OR(AND(AS8="Muy Baja",AU8="Catastrófico"),AND(AS8="Baja",AU8="Catastrófico"),AND(AS8="Media",AU8="Catastrófico"),AND(AS8="Alta",AU8="Catastrófico"),AND(AS8="Muy Alta",AU8="Catastrófico")),"EXTREMO","")))),"")</f>
        <v/>
      </c>
      <c r="AW8" s="282" t="n"/>
      <c r="AX8" s="264" t="n"/>
      <c r="AY8" s="287" t="n"/>
      <c r="AZ8" s="264" t="n"/>
      <c r="BA8" s="241" t="n"/>
      <c r="BB8" s="265" t="n"/>
      <c r="BC8" s="241" t="n"/>
      <c r="BD8" s="265" t="n"/>
      <c r="BE8" s="241" t="n"/>
      <c r="BF8" s="265" t="n"/>
      <c r="BG8" s="335" t="n"/>
      <c r="BH8" s="336" t="n"/>
      <c r="BI8" s="335" t="n"/>
      <c r="BJ8" s="337" t="n"/>
      <c r="BK8" s="916" t="n">
        <v>45126</v>
      </c>
      <c r="BL8" s="340" t="inlineStr">
        <is>
          <t xml:space="preserve">Teniendo en cuenta los resultados de las fuentes de información mencionadas y la matriz de valoración de los riesgos residuales del proceso, la tercera línea de defensa realiza seguimiento a los riesgos con nivel Alto y Extremo, entonces para este proceso no se evidencia niveles alto, ni extremo, por lo tanto, no se requiere evaluación de controles de parte de Control Interno, tal como lo indica el procedimiento ESGP-05. </t>
        </is>
      </c>
      <c r="BM8" s="916" t="n">
        <v>45400</v>
      </c>
      <c r="BN8" s="340" t="inlineStr">
        <is>
          <t xml:space="preserve">Teniendo en cuenta los resultados de las fuentes de información mencionadas y matriz de valoración de los riesgos residuales del proceso, la tercera línea de defensa realiza seguimiento a los riesgos con nivel Alto y Extremo, entonces para este proceso no se evidencia niveles alto, ni extremo, por lo tanto, no se requiere evaluación de controles por parte de Control Interno, tal como lo indica el procedimiento ESGP-05. </t>
        </is>
      </c>
      <c r="BO8" s="341" t="n">
        <v>45544</v>
      </c>
      <c r="BP8" s="25" t="inlineStr">
        <is>
          <t>Teniendo en cuenta los resultados de las fuentes de información mencionadas y matriz de valoración de los riesgos residuales del proceso, la tercera línea de defensa realiza seguimiento a los riesgos con nivel Alto y Extremo, entonces para este proceso no se evidencia niveles alto, ni extremo, por lo tanto, no se requiere evaluación de controles por parte de Control Interno, tal como lo indica el procedimiento ESGP-05.</t>
        </is>
      </c>
      <c r="BQ8" s="341" t="n">
        <v>45742</v>
      </c>
      <c r="BR8" s="25" t="inlineStr">
        <is>
          <t>Teniendo en cuenta los resultados de las fuentes de información mencionadas y la matriz de valoración de los riesgos residuales del proceso, la tercera línea de defensa realiza seguimiento a los riesgos identificados con nivel Alto y Extremo, en caso de este riesgo no se evidencia nivel alto, ni extremo, por lo tanto, no se requiere evaluación de controles de parte de la Dirección de Control Interno, tal como lo indica el Procedimiento ESGP-05_V22.</t>
        </is>
      </c>
      <c r="BS8" s="341" t="inlineStr">
        <is>
          <t>25/08/2025</t>
        </is>
      </c>
      <c r="BT8" s="25" t="inlineStr">
        <is>
          <t>Teniendo en cuenta los resultados de las fuentes de información mencionadas y la matriz de valoración de los riesgos residuales del proceso, la tercera línea de defensa realiza seguimiento a los riesgos identificados con nivel Alto y Extremo, en caso de este riesgo no se evidencia a nivel alto, ni extremo, por lo tanto, no se requiere evaluación de controles de parte de la Dirección de Control Interno, tal como lo indica el procedimiento ESGP05_V22 GESTIÓN DEL RIESGO Y LAS OPORTUNIDADES.</t>
        </is>
      </c>
      <c r="BU8" s="416" t="n"/>
      <c r="BV8" s="3" t="n"/>
      <c r="BW8" s="426" t="n"/>
    </row>
    <row r="9" ht="217.2" customHeight="1">
      <c r="D9" s="862" t="n"/>
      <c r="E9" s="306" t="inlineStr">
        <is>
          <t>D26. Falta de espacios para socialización respecto a la Evaluación Docente para los docentes TCO con Funciones Administrativas y/o Directores de Programa de nuevo ingreso (responsabilidad compartida con la Oficina de Desarrollo Académico).</t>
        </is>
      </c>
      <c r="F9" s="917" t="n"/>
      <c r="G9" s="917" t="n"/>
      <c r="H9" s="917" t="n"/>
      <c r="I9" s="917" t="n"/>
      <c r="J9" s="917" t="n"/>
      <c r="K9" s="917" t="n"/>
      <c r="L9" s="917" t="n"/>
      <c r="M9" s="917" t="n"/>
      <c r="N9" s="917" t="n"/>
      <c r="O9" s="917" t="n"/>
      <c r="P9" s="917" t="n"/>
      <c r="Q9" s="315" t="inlineStr">
        <is>
          <t>El profesional encargado verifica que el Docente TCO con funciones administrativas y/o Director de Programa de nuevo ingreso, cuente en la inducción sobre el procedimiento de Evaluación Docente.</t>
        </is>
      </c>
      <c r="R9" s="367" t="inlineStr">
        <is>
          <t>CADA VEZ QUE SE PRESENTE LA NECESIDAD</t>
        </is>
      </c>
      <c r="S9" s="368" t="inlineStr">
        <is>
          <t>Inducción General e inclusión del tema sobre Evaluación Docente 
Acuerdo 001 de 2009
ATHP03
ATHP08</t>
        </is>
      </c>
      <c r="T9" s="366" t="inlineStr">
        <is>
          <t>Evaluación de la Inducción</t>
        </is>
      </c>
      <c r="U9" s="15" t="inlineStr">
        <is>
          <t>PREVENTIVO</t>
        </is>
      </c>
      <c r="V9" s="15" t="inlineStr">
        <is>
          <t>MANUAL</t>
        </is>
      </c>
      <c r="W9" s="15">
        <f>IF(OR(U9="PREVENTIVO",U9="DETECTIVO"),"PROBABILIDAD",IF(U9="CORRECTIVO","IMPACTO",""))</f>
        <v/>
      </c>
      <c r="X9" s="15">
        <f>IF(AND(U9="PREVENTIVO",V9="AUTOMÁTICO"),"50%",IF(AND(U9="PREVENTIVO",V9="MANUAL"),"40%",IF(AND(U9="DETECTIVO",V9="AUTOMÁTICO"),"40%",IF(AND(U9="DETECTIVO",V9="MANUAL"),"30%",IF(AND(U9="CORRECTIVO",V9="AUTOMÁTICO"),"35%",IF(AND(U9="CORRECTIVO",V9="MANUAL"),"25%",""))))))</f>
        <v/>
      </c>
      <c r="Y9" s="317">
        <f>IFERROR(IF(AND(W8="Probabilidad",W9="Probabilidad"),(Y8-(Y8*X9)),IF(W9="Probabilidad",(L8-(L8*X9)),IF(W9="Impacto",Y8,""))),"")</f>
        <v/>
      </c>
      <c r="Z9" s="308">
        <f>IFERROR(IF(Y9="","",IF(Y9&lt;=0.2,"MUY BAJA",IF(Y9&lt;=0.4,"BAJA",IF(Y9&lt;=0.6,"MEDIA",IF(Y9&lt;=0.8,"ALTA",IF(Y9=1,"MUY ALTA")))))),"")</f>
        <v/>
      </c>
      <c r="AA9" s="308">
        <f>IFERROR(IF(AND(W8="Impacto",W9="Impacto"),(AA8-(AA8*X9)),IF(W9="Impacto",(O8-(+O8*X9)),IF(W9="Probabilidad",AA8,""))),"")</f>
        <v/>
      </c>
      <c r="AB9" s="308">
        <f>IFERROR(IF(AA9="","",IF(AA9&lt;=0.2,"LEVE",IF(AA9&lt;=0.4,"MENOR",IF(AA9&lt;=0.6,"MODERADO",IF(AA9&lt;=0.8,"MAYOR",IF(AA9=1,"CATASTRÓFICO")))))),"")</f>
        <v/>
      </c>
      <c r="AC9" s="277">
        <f>IFERROR(IF(OR(AND(Z9="Muy Baja",AB9="Leve"),AND(Z9="Muy Baja",AB9="Menor"),AND(Z9="Baja",AB9="Leve")),"BAJO",IF(OR(AND(Z9="Muy baja",AB9="Moderado"),AND(Z9="Baja",AB9="Menor"),AND(Z9="Baja",AB9="Moderado"),AND(Z9="Media",AB9="Leve"),AND(Z9="Media",AB9="Menor"),AND(Z9="Media",AB9="Moderado"),AND(Z9="Alta",AB9="Leve"),AND(Z9="Alta",AB9="Menor")),"MODERADO",IF(OR(AND(Z9="Muy Baja",AB9="Mayor"),AND(Z9="Baja",AB9="Mayor"),AND(Z9="Media",AB9="Mayor"),AND(Z9="Alta",AB9="Moderado"),AND(Z9="Alta",AB9="Mayor"),AND(Z9="Muy Alta",AB9="Leve"),AND(Z9="Muy Alta",AB9="Menor"),AND(Z9="Muy Alta",AB9="Moderado"),AND(Z9="Muy Alta",AB9="Mayor")),"ALTO",IF(OR(AND(Z9="Muy Baja",AB9="Catastrófico"),AND(Z9="Baja",AB9="Catastrófico"),AND(Z9="Media",AB9="Catastrófico"),AND(Z9="Alta",AB9="Catastrófico"),AND(Z9="Muy Alta",AB9="Catastrófico")),"EXTREMO","")))),"")</f>
        <v/>
      </c>
      <c r="AD9" s="309" t="n">
        <v>44677</v>
      </c>
      <c r="AE9" s="16" t="inlineStr">
        <is>
          <t>Al ser una debilidad nueva y un control nuevo no se presentan evidencias. Se revisa para 2022-2</t>
        </is>
      </c>
      <c r="AF9" s="310" t="n">
        <v>44874</v>
      </c>
      <c r="AG9" s="311" t="inlineStr">
        <is>
          <t>no se realiza modificaciones en el control.</t>
        </is>
      </c>
      <c r="AH9" s="918" t="n"/>
      <c r="AI9" s="318" t="inlineStr">
        <is>
          <t>Se evidencia reporte de evaluaciones de inducción de coordinadores.</t>
        </is>
      </c>
      <c r="AJ9" s="918" t="n"/>
      <c r="AK9" s="319" t="inlineStr">
        <is>
          <t>El docente TCO con funciones Administrativas (coordinador) nuevo para la especialización en gestión pública, Manuel Antonio Morales Quevedo realizó la evaluación de inducción dentro del CIFUC (curso inducción a funcionarios Ucundinamarca). Dentro de la inducción se encuentra el módulo de sistema de evaluación.</t>
        </is>
      </c>
      <c r="AL9" s="918" t="n"/>
      <c r="AM9" s="319" t="inlineStr">
        <is>
          <t>Durante el IIPA se presentó como docente TCO con funciones administrativas nuevo para Ciencias Básicas, el docente Gustavo Alonso Lanza Bayona; se evidencia dentro de la plataforma CIFUC la evaluación de la inducción sobre el procedimiento de evaluación docente, el cual fue aprobada.</t>
        </is>
      </c>
      <c r="AN9" s="918" t="n"/>
      <c r="AO9" s="319" t="inlineStr">
        <is>
          <t xml:space="preserve">Durante el IPA2025 se presentó como docente TCO con funciones administrativas nuevo como Coordinador de ingeniería de Software (Girardot), el docente Diego Maurcio Parra Laguna; se evidencia dentro de la plataforma el CIFUC en la evaluación de la inducción sobre el procedimiento de evaluación docente, el cual fue aprobada.
De igual forma, se toma de muestra al docente TCO con funciones administrativas nuevo como Coordinador de Ingeniería Agronómica (Fusagasugá), el docente Jonathan Córdoba Fontecha; asimismo, se evidencia dentro de la plataforma el CIFUC la evaluación de la inducción sobre el procedimiento de evaluación docente. </t>
        </is>
      </c>
      <c r="AP9" s="919" t="n"/>
      <c r="AQ9" s="319" t="inlineStr">
        <is>
          <t>Para el IIPA2025 se identificó como docente TCO con funciones administrativas nuevo como Coordinador de Administración de Empresas (Facatativá), el docente Juan Román Ávila Méndez; se evidencia dentro de la plataforma el CIFUC (R1) en la evaluación de la inducción sobre el procedimiento de evaluación docente, el cual fue aprobada.
De igual forma, se toma de muestra al docente TCO con funciones administrativas nuevo como Coordinador de Ciencias del Deporte y de la Educación Física (Soacha), el docente Camilo Suárez Rodríguez; asimismo, se evidencia dentro de la plataforma el CIFUC (R1) la evaluación de la inducción sobre el procedimiento de evaluación docente. 
El docente Juan Román Ávila obtuvo una calificación en la inducción de 5.0.
En cuanto al docente Camilo Suárez, obtuvo una calificación en el curso de inducción de 4.5, lo que interpreta que fue aprobado.</t>
        </is>
      </c>
      <c r="AR9" s="920" t="n"/>
      <c r="AS9" s="917" t="n"/>
      <c r="AT9" s="917" t="n"/>
      <c r="AU9" s="917" t="n"/>
      <c r="AV9" s="917" t="n"/>
      <c r="AW9" s="282" t="n">
        <v>43717</v>
      </c>
      <c r="AX9" s="264" t="inlineStr">
        <is>
          <t>No se evidencia materialización del riesgo. 
Nota: incluir las evaluaciones de los acuerdos de gestión, se hace necesario incluir en el riesgo de la entrega de las evaluaciones y acuerdos de gestión fuera de términos.</t>
        </is>
      </c>
      <c r="AY9" s="287" t="n">
        <v>43494</v>
      </c>
      <c r="AZ9" s="264" t="inlineStr">
        <is>
          <t>No se evidencia la materialización del riesgo.</t>
        </is>
      </c>
      <c r="BA9" s="241" t="inlineStr">
        <is>
          <t>18-08-2020</t>
        </is>
      </c>
      <c r="BB9" s="265" t="inlineStr">
        <is>
          <t>No se evidencia materialización del riesgo, conforme lo establece el resultado de la evaluación del docente.</t>
        </is>
      </c>
      <c r="BC9" s="241" t="n">
        <v>44272</v>
      </c>
      <c r="BD9" s="265" t="inlineStr">
        <is>
          <t xml:space="preserve">No se realiza seguimiento debido a que su nivel es moderado </t>
        </is>
      </c>
      <c r="BE9" s="241" t="n">
        <v>44587</v>
      </c>
      <c r="BF9" s="265" t="inlineStr">
        <is>
          <t xml:space="preserve">No se realiza seguimiento toda vez que el riesgo tiene nivel bajo </t>
        </is>
      </c>
      <c r="BG9" s="338" t="n">
        <v>44795</v>
      </c>
      <c r="BH9" s="337" t="inlineStr">
        <is>
          <t>No se realiza seguimiento toda vez que el riesgo tiene nivel moderado</t>
        </is>
      </c>
      <c r="BI9" s="338" t="n">
        <v>44959</v>
      </c>
      <c r="BJ9" s="337" t="inlineStr">
        <is>
          <t>Teniendo en cuenta los resultados de las fuentes de información mencionadas y la matriz de valoración de los riesgos residuales del proceso, la tercera línea de defensa realiza seguimiento a los riesgos con nivel Alto y Extremo, entonces para este proceso no se evidencia niveles alto, ni extremo, por
lo tanto, no se requiere evaluación de controles de parte de Control Interno</t>
        </is>
      </c>
      <c r="BK9" s="863" t="n"/>
      <c r="BL9" s="863" t="n"/>
      <c r="BM9" s="863" t="n"/>
      <c r="BN9" s="863" t="n"/>
      <c r="BO9" s="863" t="n"/>
      <c r="BP9" s="863" t="n"/>
      <c r="BQ9" s="863" t="n"/>
      <c r="BR9" s="863" t="n"/>
      <c r="BS9" s="862" t="n"/>
      <c r="BT9" s="862" t="n"/>
      <c r="BU9" s="921" t="n"/>
      <c r="BV9" s="921" t="n"/>
      <c r="BW9" s="426" t="n"/>
    </row>
    <row r="10" ht="144.6" customHeight="1">
      <c r="D10" s="863" t="n"/>
      <c r="E10" s="922" t="n"/>
      <c r="F10" s="922" t="n"/>
      <c r="G10" s="922" t="n"/>
      <c r="H10" s="922" t="n"/>
      <c r="I10" s="922" t="n"/>
      <c r="J10" s="922" t="n"/>
      <c r="K10" s="922" t="n"/>
      <c r="L10" s="922" t="n"/>
      <c r="M10" s="922" t="n"/>
      <c r="N10" s="922" t="n"/>
      <c r="O10" s="922" t="n"/>
      <c r="P10" s="922" t="n"/>
      <c r="Q10" s="315" t="inlineStr">
        <is>
          <t>El profesional encargado revisa y verifica durante el proceso de contratación que el Docente TCO con funciones administrativas y/o Director de Programa de nuevo ingreso, haya aprobado el curso de inducción a través del campo multidimensional de aprendizaje (CMA).</t>
        </is>
      </c>
      <c r="R10" s="367" t="inlineStr">
        <is>
          <t>CADA VEZ QUE SE PRESENTE LA NECESIDAD</t>
        </is>
      </c>
      <c r="S10" s="368" t="inlineStr">
        <is>
          <t>Inducción General e inclusión del tema sobre Evaluación Docente 
Acuerdo 001 de 2009
ATHP03
ATHP08</t>
        </is>
      </c>
      <c r="T10" s="367" t="inlineStr">
        <is>
          <t>Calificación de la Evaluación de la Inducción</t>
        </is>
      </c>
      <c r="U10" s="15" t="inlineStr">
        <is>
          <t>PREVENTIVO</t>
        </is>
      </c>
      <c r="V10" s="15" t="inlineStr">
        <is>
          <t>MANUAL</t>
        </is>
      </c>
      <c r="W10" s="15" t="inlineStr">
        <is>
          <t>PROBABILIDAD</t>
        </is>
      </c>
      <c r="X10" s="15">
        <f>IF(AND(U10="PREVENTIVO",V10="AUTOMÁTICO"),"50%",IF(AND(U10="PREVENTIVO",V10="MANUAL"),"40%",IF(AND(U10="DETECTIVO",V10="AUTOMÁTICO"),"40%",IF(AND(U10="DETECTIVO",V10="MANUAL"),"30%",IF(AND(U10="CORRECTIVO",V10="AUTOMÁTICO"),"35%",IF(AND(U10="CORRECTIVO",V10="MANUAL"),"25%",""))))))</f>
        <v/>
      </c>
      <c r="Y10" s="279">
        <f>IFERROR(IF(AND(W9="Probabilidad",W10="Probabilidad"),(Y9-(Y9*X10)),IF(AND(W9="Impacto",W10="Probabilidad"),(Y8-(Y8*X10)),IF(W10="Impacto",Y9,""))),"")</f>
        <v/>
      </c>
      <c r="Z10" s="308">
        <f>IFERROR(IF(Y10="","",IF(Y10&lt;=0.2,"MUY BAJA",IF(Y10&lt;=0.4,"BAJA",IF(Y10&lt;=0.6,"MEDIA",IF(Y10&lt;=0.8,"ALTA",IF(Y10=1,"MUY ALTA")))))),"")</f>
        <v/>
      </c>
      <c r="AA10" s="189">
        <f>IFERROR(IF(AND(W9="Impacto",W10="Impacto"),(AA9-(AA9*X10)),IF(AND(W9="Probabilidad",W10="Impacto"),(AA8-(AA8*X10)),IF(W10="Probabilidad",AA9,""))),"")</f>
        <v/>
      </c>
      <c r="AB10" s="308">
        <f>IFERROR(IF(AA10="","",IF(AA10&lt;=0.2,"LEVE",IF(AA10&lt;=0.4,"MENOR",IF(AA10&lt;=0.6,"MODERADO",IF(AA10&lt;=0.8,"MAYOR",IF(AA10=1,"CATASTRÓFICO")))))),"")</f>
        <v/>
      </c>
      <c r="AC10" s="277">
        <f>IFERROR(IF(OR(AND(Z10="Muy Baja",AB10="Leve"),AND(Z10="Muy Baja",AB10="Menor"),AND(Z10="Baja",AB10="Leve")),"BAJO",IF(OR(AND(Z10="Muy baja",AB10="Moderado"),AND(Z10="Baja",AB10="Menor"),AND(Z10="Baja",AB10="Moderado"),AND(Z10="Media",AB10="Leve"),AND(Z10="Media",AB10="Menor"),AND(Z10="Media",AB10="Moderado"),AND(Z10="Alta",AB10="Leve"),AND(Z10="Alta",AB10="Menor")),"MODERADO",IF(OR(AND(Z10="Muy Baja",AB10="Mayor"),AND(Z10="Baja",AB10="Mayor"),AND(Z10="Media",AB10="Mayor"),AND(Z10="Alta",AB10="Moderado"),AND(Z10="Alta",AB10="Mayor"),AND(Z10="Muy Alta",AB10="Leve"),AND(Z10="Muy Alta",AB10="Menor"),AND(Z10="Muy Alta",AB10="Moderado"),AND(Z10="Muy Alta",AB10="Mayor")),"ALTO",IF(OR(AND(Z10="Muy Baja",AB10="Catastrófico"),AND(Z10="Baja",AB10="Catastrófico"),AND(Z10="Media",AB10="Catastrófico"),AND(Z10="Alta",AB10="Catastrófico"),AND(Z10="Muy Alta",AB10="Catastrófico")),"EXTREMO","")))),"")</f>
        <v/>
      </c>
      <c r="AD10" s="309" t="n"/>
      <c r="AE10" s="16" t="n"/>
      <c r="AF10" s="310" t="n"/>
      <c r="AG10" s="311" t="n"/>
      <c r="AH10" s="643" t="n"/>
      <c r="AI10" s="318" t="n"/>
      <c r="AJ10" s="750" t="n"/>
      <c r="AK10" s="319" t="n"/>
      <c r="AL10" s="750" t="n"/>
      <c r="AM10" s="319" t="n"/>
      <c r="AN10" s="750" t="n">
        <v>45926</v>
      </c>
      <c r="AO10" s="757" t="inlineStr">
        <is>
          <t>Dentro de las muestras del control anterior, se pudo evidenciar la aprobación de las evaluaciones de la inducción con referencia a evaluación del profesor; la calificación obtenida fue de 5 y 4,29 respectivamente.
Se toma como muestra adicional, el docente TCO con funciones administrativas nuevo, Elvis Yonjan Cortés García,  Coordinador de Licenciatura en Educación Física, Recreación y Deportes, el cual aprobó la evaluación de profesor en la inducción con una calificación de 4,29 de 5.</t>
        </is>
      </c>
      <c r="AP10" s="918" t="n"/>
      <c r="AQ10" s="918" t="n"/>
      <c r="AR10" s="923" t="n"/>
      <c r="AS10" s="922" t="n"/>
      <c r="AT10" s="922" t="n"/>
      <c r="AU10" s="922" t="n"/>
      <c r="AV10" s="922" t="n"/>
      <c r="AW10" s="365" t="n"/>
      <c r="AX10" s="264" t="n"/>
      <c r="AY10" s="287" t="n"/>
      <c r="AZ10" s="264" t="n"/>
      <c r="BA10" s="241" t="n"/>
      <c r="BB10" s="265" t="n"/>
      <c r="BC10" s="241" t="n"/>
      <c r="BD10" s="265" t="n"/>
      <c r="BE10" s="241" t="n"/>
      <c r="BF10" s="265" t="n"/>
      <c r="BG10" s="338" t="n"/>
      <c r="BH10" s="337" t="n"/>
      <c r="BI10" s="338" t="n"/>
      <c r="BJ10" s="337" t="n"/>
      <c r="BK10" s="708" t="n"/>
      <c r="BL10" s="706" t="n"/>
      <c r="BM10" s="708" t="n"/>
      <c r="BN10" s="706" t="n"/>
      <c r="BO10" s="618" t="n"/>
      <c r="BP10" s="641" t="n"/>
      <c r="BQ10" s="618" t="n"/>
      <c r="BR10" s="641" t="n"/>
      <c r="BS10" s="863" t="n"/>
      <c r="BT10" s="863" t="n"/>
      <c r="BU10" s="924" t="n"/>
      <c r="BV10" s="924" t="n"/>
      <c r="BW10" s="426" t="n"/>
    </row>
    <row r="11" ht="84" customHeight="1">
      <c r="A11" s="196">
        <f>IF(OR(AR11=0,AT11=0),"",IF(AND(AR11&lt;=0.2,AT11&lt;=0.2),1,IF(AND(AR11&lt;=0.2,AT11&lt;=0.4),2,IF(AND(AR11&lt;=0.2,AT11&lt;=0.6),3,IF(AND(AR11&lt;=0.2,AT11&lt;=0.8),4,IF(AND(AR11&lt;=0.2,AT11&lt;=1),5,IF(AND(AR11&lt;=0.4,AT11&lt;=0.2),6,IF(AND(AR11&lt;=0.4,AT11&lt;=0.4),7,IF(AND(AR11&lt;=0.4,AT11&lt;=0.6),8,IF(AND(AR11&lt;=0.4,AT11&lt;=0.8),9,IF(AND(AR11&lt;=0.4,AT11&lt;=1),10,IF(AND(AR11&lt;=0.6,AT11&lt;=0.2),12,IF(AND(AR11&lt;=0.6,AT11&lt;=0.4),12,IF(AND(AR11&lt;=0.6,AT11&lt;=0.6),13,IF(AND(AR11&lt;=0.6,AT11&lt;=0.8),14,IF(AND(AR11&lt;=0.6,AT11&lt;=1),15,IF(AND(AR11&lt;=0.8,AT11&lt;=0.2),16,IF(AND(AR11&lt;=0.8,AT11&lt;=0.4),17,IF(AND(AR11&lt;=0.8,AT11&lt;=0.6),18,IF(AND(AR11&lt;=0.8,AT11&lt;=0.8),19,IF(AND(AR11&lt;=0.8,AT11&lt;=1),20,IF(AND(AR11&lt;=1,AT11&lt;=0.2),21,IF(AND(AR11&lt;=1,AT11&lt;=0.4),22,IF(AND(AR11&lt;=1,AT11&lt;=0.6),23,IF(AND(AR11&lt;=1,AT11&lt;=0.8),24,IF(AND(AR11&lt;=1,AT11&lt;=1),25,""))))))))))))))))))))))))))</f>
        <v/>
      </c>
      <c r="B11" s="196">
        <f>IF(A11="","",(COUNTIF($A$8:A11,A11))/100)</f>
        <v/>
      </c>
      <c r="C11" s="196">
        <f>IFERROR(A11+B11,"")</f>
        <v/>
      </c>
      <c r="D11" s="432" t="n">
        <v>3</v>
      </c>
      <c r="E11" s="306" t="inlineStr">
        <is>
          <t>D7. Falta compromiso del personal en la asistencia de los diferentes eventos programados por el proceso de Talento Humano.</t>
        </is>
      </c>
      <c r="F11" s="15" t="inlineStr">
        <is>
          <t xml:space="preserve">Posibilidad de baja participación en las actividades de los programas de bienestar social laboral </t>
        </is>
      </c>
      <c r="G11" s="15" t="inlineStr">
        <is>
          <t>Disminución de los niveles de satisfacción del personal administrativo con respecto a su ambiente laboral, al no participar en las actividades de bienestar social laboral</t>
        </is>
      </c>
      <c r="H11" s="15" t="inlineStr">
        <is>
          <t>EJECUCIÓN Y ADMINISTRACIÓN DE PROCESOS: Pérdidas derivadas de errores en la ejecución y administración de procesos.</t>
        </is>
      </c>
      <c r="I11" s="320" t="n">
        <v>700</v>
      </c>
      <c r="J11" s="15" t="inlineStr">
        <is>
          <t>Personal programado para la participación de las actividades de bienestar social laboral durante la vigencia.</t>
        </is>
      </c>
      <c r="K11" s="15">
        <f>IF(I11&lt;=0,"",IF(I11&lt;=2,"Muy Baja",IF(I11&lt;=10,"Baja",IF(I11&lt;=30,"Media",IF(I11&lt;=100,"Alta",IF(I11&gt;100,"Muy Alta"))))))</f>
        <v/>
      </c>
      <c r="L11" s="317">
        <f>IF(K11="","",IF(K11="Muy Baja",0.2,IF(K11="Baja",0.4,IF(K11="Media",0.6,IF(K11="Alta",0.8,IF(K11="Muy Alta",1,))))))</f>
        <v/>
      </c>
      <c r="M11" s="15" t="inlineStr">
        <is>
          <t>El riesgo afecta la imagen de la entidad internamente, deconocimiento general nivel interno, de junta directiva y accionistas y/o de proveedores.</t>
        </is>
      </c>
      <c r="N11" s="15">
        <f>IF(OR(M11=CRITERIOS!$C$182,M11=CRITERIOS!$D$182),"Leve",IF(OR(M11=CRITERIOS!$C$183,M11=CRITERIOS!$D$183),"Menor",IF(OR(M11=CRITERIOS!$C$184,M11=CRITERIOS!$D$184),"Moderado",IF(OR(M11=CRITERIOS!$C$185,M11=CRITERIOS!$D$185),"Mayor",IF(OR(M11=CRITERIOS!$C$186,M11=CRITERIOS!$D$186),"Catastrófico","")))))</f>
        <v/>
      </c>
      <c r="O11" s="317">
        <f>IF(N11="","",IF(N11="Leve",0.2,IF(N11="Menor",0.4,IF(N11="Moderado",0.6,IF(N11="Mayor",0.8,IF(N11="Catastrófico",1,))))))</f>
        <v/>
      </c>
      <c r="P11" s="277">
        <f>IF(OR(AND(K11="Muy Baja",N11="Leve"),AND(K11="Muy Baja",N11="Menor"),AND(K11="Baja",N11="Leve")),"BAJO",IF(OR(AND(K11="Muy baja",N11="Moderado"),AND(K11="Baja",N11="Menor"),AND(K11="Baja",N11="Moderado"),AND(K11="Media",N11="Leve"),AND(K11="Media",N11="Menor"),AND(K11="Media",N11="Moderado"),AND(K11="Alta",N11="Leve"),AND(K11="Alta",N11="Menor")),"MODERADO",IF(OR(AND(K11="Muy Baja",N11="Mayor"),AND(K11="Baja",N11="Mayor"),AND(K11="Media",N11="Mayor"),AND(K11="Alta",N11="Moderado"),AND(K11="Alta",N11="Mayor"),AND(K11="Muy Alta",N11="Leve"),AND(K11="Muy Alta",N11="Menor"),AND(K11="Muy Alta",N11="Moderado"),YI12="Muy Alta",N11="Mayor"),"ALTO",IF(OR(AND(K11="Muy Baja",N11="Catastrófico"),AND(K11="Baja",N11="Catastrófico"),AND(K11="Media",N11="Catastrófico"),AND(K11="Alta",N11="Catastrófico"),AND(K11="Muy Alta",N11="Catastrófico")),"EXTREMO",""))))</f>
        <v/>
      </c>
      <c r="Q11" s="315" t="inlineStr">
        <is>
          <t>El profesional encargado remite a través de medios internos o correo electrónico, piezas gráficas o campañas publicitarias invitando a la comunidad Universitaria a participar de las actividades programadas.</t>
        </is>
      </c>
      <c r="R11" s="16" t="inlineStr">
        <is>
          <t>CADA VEZ QUE SE PRESENTE LA NECESIDAD</t>
        </is>
      </c>
      <c r="S11" s="316" t="inlineStr">
        <is>
          <t>ATHP04
ECOP01
ECOP04</t>
        </is>
      </c>
      <c r="T11" s="16" t="inlineStr">
        <is>
          <t>Piezas gráficas
Correos electrónicos</t>
        </is>
      </c>
      <c r="U11" s="15" t="inlineStr">
        <is>
          <t>PREVENTIVO</t>
        </is>
      </c>
      <c r="V11" s="15" t="inlineStr">
        <is>
          <t>MANUAL</t>
        </is>
      </c>
      <c r="W11" s="15">
        <f>IF(OR(U11="PREVENTIVO",U11="DETECTIVO"),"PROBABILIDAD",IF(U11="CORRECTIVO","IMPACTO",""))</f>
        <v/>
      </c>
      <c r="X11" s="15">
        <f>IF(AND(U11="PREVENTIVO",V11="AUTOMÁTICO"),"50%",IF(AND(U11="PREVENTIVO",V11="MANUAL"),"40%",IF(AND(U11="DETECTIVO",V11="AUTOMÁTICO"),"40%",IF(AND(U11="DETECTIVO",V11="MANUAL"),"30%",IF(AND(U11="CORRECTIVO",V11="AUTOMÁTICO"),"35%",IF(AND(U11="CORRECTIVO",V11="MANUAL"),"25%",""))))))</f>
        <v/>
      </c>
      <c r="Y11" s="308">
        <f>IFERROR(IF(W11="Probabilidad",(L11-(L11*X11)),IF(W11="Impacto",L11,"")),"")</f>
        <v/>
      </c>
      <c r="Z11" s="308">
        <f>IFERROR(IF(Y11="","",IF(Y11&lt;=0.2,"MUY BAJA",IF(Y11&lt;=0.4,"BAJA",IF(Y11&lt;=0.6,"MEDIA",IF(Y11&lt;=0.8,"ALTA",IF(Y11=1,"MUY ALTA")))))),"")</f>
        <v/>
      </c>
      <c r="AA11" s="308">
        <f>IFERROR(IF(W11="Impacto",(O11-(O11*X11)),IF(W11="Probabilidad",O11,"")),"")</f>
        <v/>
      </c>
      <c r="AB11" s="308">
        <f>IFERROR(IF(AA11="","",IF(AA11&lt;=0.2,"LEVE",IF(AA11&lt;=0.4,"MENOR",IF(AA11&lt;=0.6,"MODERADO",IF(AA11&lt;=0.8,"MAYOR",IF(AA11=1,"CATASTRÓFICO")))))),"")</f>
        <v/>
      </c>
      <c r="AC11" s="277">
        <f>IFERROR(IF(OR(AND(Z11="Muy Baja",AB11="Leve"),AND(Z11="Muy Baja",AB11="Menor"),AND(Z11="Baja",AB11="Leve")),"BAJO",IF(OR(AND(Z11="Muy baja",AB11="Moderado"),AND(Z11="Baja",AB11="Menor"),AND(Z11="Baja",AB11="Moderado"),AND(Z11="Media",AB11="Leve"),AND(Z11="Media",AB11="Menor"),AND(Z11="Media",AB11="Moderado"),AND(Z11="Alta",AB11="Leve"),AND(Z11="Alta",AB11="Menor")),"MODERADO",IF(OR(AND(Z11="Muy Baja",AB11="Mayor"),AND(Z11="Baja",AB11="Mayor"),AND(Z11="Media",AB11="Mayor"),AND(Z11="Alta",AB11="Moderado"),AND(Z11="Alta",AB11="Mayor"),AND(Z11="Muy Alta",AB11="Leve"),AND(Z11="Muy Alta",AB11="Menor"),AND(Z11="Muy Alta",AB11="Moderado"),AND(Z11="Muy Alta",AB11="Mayor")),"ALTO",IF(OR(AND(Z11="Muy Baja",AB11="Catastrófico"),AND(Z11="Baja",AB11="Catastrófico"),AND(Z11="Media",AB11="Catastrófico"),AND(Z11="Alta",AB11="Catastrófico"),AND(Z11="Muy Alta",AB11="Catastrófico")),"EXTREMO","")))),"")</f>
        <v/>
      </c>
      <c r="AD11" s="309" t="n"/>
      <c r="AE11" s="16" t="n"/>
      <c r="AF11" s="310" t="n"/>
      <c r="AG11" s="311" t="n"/>
      <c r="AH11" s="643" t="n"/>
      <c r="AI11" s="318" t="n"/>
      <c r="AJ11" s="762" t="n"/>
      <c r="AK11" s="319" t="n"/>
      <c r="AL11" s="762" t="n"/>
      <c r="AM11" s="319" t="n"/>
      <c r="AN11" s="762" t="n">
        <v>45926</v>
      </c>
      <c r="AO11" s="436" t="inlineStr">
        <is>
          <t>Se realizó envío en el mes de marzo de la pieza gráfica por medios internos invitando a participar en el "Taller de comunicación asertiva y Resolución de conflictos" que se desarrollaría en abril.</t>
        </is>
      </c>
      <c r="AP11" s="438" t="n">
        <v>46077</v>
      </c>
      <c r="AQ11" s="314" t="inlineStr">
        <is>
          <t>Se evidencia correo electrónico del 10/12/2025 desde Talento Humano - Bienestar Social Laboral, promoviendo la participación a los Servidores Públicos de la UCundinamarca en el "Curso de Preparación de Comidas Navideñas"; por lo anterior se evidencia cumplimiento a la implementación del control.</t>
        </is>
      </c>
      <c r="AR11" s="290">
        <f>IF(Y12="","",MIN(Y12:Y12))</f>
        <v/>
      </c>
      <c r="AS11" s="281">
        <f>IFERROR(IF(AR11="","",IF(AR11&lt;=0.2,"MUY BAJA",IF(AR11&lt;=0.4,"BAJA",IF(AR11&lt;=0.6,"MEDIA",IF(AR11&lt;=0.8,"ALTA",IF(AR11=1,"MUY ALTA")))))),"")</f>
        <v/>
      </c>
      <c r="AT11" s="281">
        <f>IF(AA12="","",MIN(AA12:AA12))</f>
        <v/>
      </c>
      <c r="AU11" s="281">
        <f>IFERROR(IF(AT11="","",IF(AT11&lt;=0.2,"LEVE",IF(AT11&lt;=0.4,"MENOR",IF(AT11&lt;=0.6,"MODERADO",IF(AT11&lt;=0.8,"MAYOR",IF(AT11=1,"CATASTRÓFICO")))))),"")</f>
        <v/>
      </c>
      <c r="AV11" s="277">
        <f>IFERROR(IF(OR(AND(AS11="Muy Baja",AU11="Leve"),AND(AS11="Muy Baja",AU11="Menor"),AND(AS11="Baja",AU11="Leve")),"BAJO",IF(OR(AND(AS11="Muy baja",AU11="Moderado"),AND(AS11="Baja",AU11="Menor"),AND(AS11="Baja",AU11="Moderado"),AND(AS11="Media",AU11="Leve"),AND(AS11="Media",AU11="Menor"),AND(AS11="Media",AU11="Moderado"),AND(AS11="Alta",AU11="Leve"),AND(AS11="Alta",AU11="Menor")),"MODERADO",IF(OR(AND(AS11="Muy Baja",AU11="Mayor"),AND(AS11="Baja",AU11="Mayor"),AND(AS11="Media",AU11="Mayor"),AND(AS11="Alta",AU11="Moderado"),AND(AS11="Alta",AU11="Mayor"),AND(AS11="Muy Alta",AU11="Leve"),AND(AS11="Muy Alta",AU11="Menor"),AND(AS11="Muy Alta",AU11="Moderado"),AND(AS11="Muy Alta",AU11="Mayor")),"ALTO",IF(OR(AND(AS11="Muy Baja",AU11="Catastrófico"),AND(AS11="Baja",AU11="Catastrófico"),AND(AS11="Media",AU11="Catastrófico"),AND(AS11="Alta",AU11="Catastrófico"),AND(AS11="Muy Alta",AU11="Catastrófico")),"EXTREMO","")))),"")</f>
        <v/>
      </c>
      <c r="AW11" s="365" t="n"/>
      <c r="AX11" s="264" t="n"/>
      <c r="AY11" s="287" t="n"/>
      <c r="AZ11" s="264" t="n"/>
      <c r="BA11" s="241" t="n"/>
      <c r="BB11" s="265" t="n"/>
      <c r="BC11" s="241" t="n"/>
      <c r="BD11" s="265" t="n"/>
      <c r="BE11" s="241" t="n"/>
      <c r="BF11" s="265" t="n"/>
      <c r="BG11" s="338" t="n"/>
      <c r="BH11" s="337" t="n"/>
      <c r="BI11" s="338" t="n"/>
      <c r="BJ11" s="337" t="n"/>
      <c r="BK11" s="708" t="n"/>
      <c r="BL11" s="706" t="n"/>
      <c r="BM11" s="708" t="n"/>
      <c r="BN11" s="706" t="n"/>
      <c r="BO11" s="618" t="n"/>
      <c r="BP11" s="641" t="n"/>
      <c r="BQ11" s="618" t="n"/>
      <c r="BR11" s="641" t="n"/>
      <c r="BS11" s="341" t="inlineStr">
        <is>
          <t>25/08/2025</t>
        </is>
      </c>
      <c r="BT11" s="25" t="inlineStr">
        <is>
          <t>Teniendo en cuenta los resultados de las fuentes de información mencionadas y la matriz de valoración de los riesgos residuales del proceso, la tercera línea de defensa realiza seguimiento a los riesgos identificados con nivel Alto y Extremo, en caso de este riesgo no se evidencia a nivel alto, ni extremo, por lo tanto, no se requiere evaluación de controles de parte de la Dirección de Control Interno, tal como lo indica el procedimiento ESGP05_V22 GESTIÓN DEL RIESGO Y LAS OPORTUNIDADES.</t>
        </is>
      </c>
      <c r="BU11" s="416" t="n"/>
      <c r="BV11" s="4" t="n"/>
      <c r="BW11" s="426" t="n"/>
    </row>
    <row r="12" ht="239.4" customHeight="1">
      <c r="A12" s="196" t="n"/>
      <c r="B12" s="196" t="n"/>
      <c r="C12" s="196" t="n"/>
      <c r="D12" s="863" t="n"/>
      <c r="E12" s="922" t="n"/>
      <c r="F12" s="922" t="n"/>
      <c r="G12" s="922" t="n"/>
      <c r="H12" s="922" t="n"/>
      <c r="I12" s="922" t="n"/>
      <c r="J12" s="922" t="n"/>
      <c r="K12" s="922" t="n"/>
      <c r="L12" s="922" t="n"/>
      <c r="M12" s="922" t="n"/>
      <c r="N12" s="922" t="n"/>
      <c r="O12" s="922" t="n"/>
      <c r="P12" s="922" t="n"/>
      <c r="Q12" s="315" t="inlineStr">
        <is>
          <t>El profesional encargado comprueba que se realice la Inscripción y se confirma la asistencia a las actividades de bienestar social laboral a través de formulario Forms y/o registro de asistencia digital o física.</t>
        </is>
      </c>
      <c r="R12" s="16" t="inlineStr">
        <is>
          <t>CADA VEZ QUE SE PRESENTE LA NECESIDAD</t>
        </is>
      </c>
      <c r="S12" s="16" t="inlineStr">
        <is>
          <t>Reporte de pre inscripción
documentada:ATHP04.</t>
        </is>
      </c>
      <c r="T12" s="316" t="inlineStr">
        <is>
          <t>Formulario Forms diligenciado
Registro de asistencia y/o inscripción</t>
        </is>
      </c>
      <c r="U12" s="15" t="inlineStr">
        <is>
          <t>PREVENTIVO</t>
        </is>
      </c>
      <c r="V12" s="15" t="inlineStr">
        <is>
          <t>MANUAL</t>
        </is>
      </c>
      <c r="W12" s="15">
        <f>IF(OR(U12="PREVENTIVO",U12="DETECTIVO"),"PROBABILIDAD",IF(U12="CORRECTIVO","IMPACTO",""))</f>
        <v/>
      </c>
      <c r="X12" s="15">
        <f>IF(AND(U12="PREVENTIVO",V12="AUTOMÁTICO"),"50%",IF(AND(U12="PREVENTIVO",V12="MANUAL"),"40%",IF(AND(U12="DETECTIVO",V12="AUTOMÁTICO"),"40%",IF(AND(U12="DETECTIVO",V12="MANUAL"),"30%",IF(AND(U12="CORRECTIVO",V12="AUTOMÁTICO"),"35%",IF(AND(U12="CORRECTIVO",V12="MANUAL"),"25%",""))))))</f>
        <v/>
      </c>
      <c r="Y12" s="317">
        <f>IFERROR(IF(AND(W11="Probabilidad",W12="Probabilidad"),(Y11-(Y11*X12)),IF(W12="Probabilidad",(L11-(L11*X12)),IF(W12="Impacto",Y11,""))),"")</f>
        <v/>
      </c>
      <c r="Z12" s="308">
        <f>IFERROR(IF(Y12="","",IF(Y12&lt;=0.2,"MUY BAJA",IF(Y12&lt;=0.4,"BAJA",IF(Y12&lt;=0.6,"MEDIA",IF(Y12&lt;=0.8,"ALTA",IF(Y12=1,"MUY ALTA")))))),"")</f>
        <v/>
      </c>
      <c r="AA12" s="308">
        <f>IFERROR(IF(AND(W11="Impacto",W12="Impacto"),(AA11-(AA11*X12)),IF(W12="Impacto",(O11-(+O11*X12)),IF(W12="Probabilidad",AA11,""))),"")</f>
        <v/>
      </c>
      <c r="AB12" s="308">
        <f>IFERROR(IF(AA12="","",IF(AA12&lt;=0.2,"LEVE",IF(AA12&lt;=0.4,"MENOR",IF(AA12&lt;=0.6,"MODERADO",IF(AA12&lt;=0.8,"MAYOR",IF(AA12=1,"CATASTRÓFICO")))))),"")</f>
        <v/>
      </c>
      <c r="AC12" s="277">
        <f>IFERROR(IF(OR(AND(Z12="Muy Baja",AB12="Leve"),AND(Z12="Muy Baja",AB12="Menor"),AND(Z12="Baja",AB12="Leve")),"BAJO",IF(OR(AND(Z12="Muy baja",AB12="Moderado"),AND(Z12="Baja",AB12="Menor"),AND(Z12="Baja",AB12="Moderado"),AND(Z12="Media",AB12="Leve"),AND(Z12="Media",AB12="Menor"),AND(Z12="Media",AB12="Moderado"),AND(Z12="Alta",AB12="Leve"),AND(Z12="Alta",AB12="Menor")),"MODERADO",IF(OR(AND(Z12="Muy Baja",AB12="Mayor"),AND(Z12="Baja",AB12="Mayor"),AND(Z12="Media",AB12="Mayor"),AND(Z12="Alta",AB12="Moderado"),AND(Z12="Alta",AB12="Mayor"),AND(Z12="Muy Alta",AB12="Leve"),AND(Z12="Muy Alta",AB12="Menor"),AND(Z12="Muy Alta",AB12="Moderado"),AND(Z12="Muy Alta",AB12="Mayor")),"ALTO",IF(OR(AND(Z12="Muy Baja",AB12="Catastrófico"),AND(Z12="Baja",AB12="Catastrófico"),AND(Z12="Media",AB12="Catastrófico"),AND(Z12="Alta",AB12="Catastrófico"),AND(Z12="Muy Alta",AB12="Catastrófico")),"EXTREMO","")))),"")</f>
        <v/>
      </c>
      <c r="AD12" s="245" t="n">
        <v>44677</v>
      </c>
      <c r="AE12" s="16" t="inlineStr">
        <is>
          <t>Se evidencia la asistencia a las actividades para el primer semestre del año</t>
        </is>
      </c>
      <c r="AF12" s="245" t="n">
        <v>44874</v>
      </c>
      <c r="AG12" s="311" t="inlineStr">
        <is>
          <t>no se realiza modificaciones en el control.</t>
        </is>
      </c>
      <c r="AH12" s="750" t="n">
        <v>45079</v>
      </c>
      <c r="AI12" s="318" t="inlineStr">
        <is>
          <t>Se evidencia que para el cierre de 2022 se presentó una participación del 92,26% en las actividades de Bienetar Social Laboral.</t>
        </is>
      </c>
      <c r="AJ12" s="642" t="n">
        <v>45502</v>
      </c>
      <c r="AK12" s="319" t="inlineStr">
        <is>
          <t xml:space="preserve">En el II Semestre de 2023 se llevó a cabo la actividad ICCI Primera contra reloj ciclistica individual, la cual contó con la participación de gestores del conocimiento y administrativos. Durante el primer semestre no se presentó actividades de Bienestar Social Laboral; sin embargo, se emitió mediante la Circular No. 014 "Beneficio salario emocional" un día compensatorio por el cumpleaños del funcionario.
</t>
        </is>
      </c>
      <c r="AL12" s="642" t="n">
        <v>45713</v>
      </c>
      <c r="AM12" s="319" t="inlineStr">
        <is>
          <t>Para el II semestre de 2024 se llevó a cabo la Capacitación del manejo del estrés por parte de Bienestar Social Laboral el 08/08/2024. Se evidencia la data generada desde el formulario forms con el registro de asistencia de los participacipantes, con un total de 71 funcionarios que participaron.</t>
        </is>
      </c>
      <c r="AN12" s="642" t="n">
        <v>45926</v>
      </c>
      <c r="AO12" s="757" t="inlineStr">
        <is>
          <t>Dentro de las actividades de Bienestar Laboral llevadas a cabo durante el primer semestre de 2025, se evidencia la referente a capacitaciones. Se toma como muestra la capacitación "Taller de comunicación asertiva y Resolución de conflictos", con una participación de 220 colaboradores, realizada el 09/04/2025.
De igual forma, se evidencia la gestión y aprobación para que el personal de planta participara en el Módulo de Actualización en «HERRAMIENTAS DE LIDERAZGO PARA SECRETARIAS Y ASISTENTES ADMINISTRATIVOS», el cual fue realizado el 29 de abril con el proveedor F&amp;C CONSULTORES.
Asimismo, se vienen adelantando las actividades correspondientes a los procesos de licitación pública para dar cumplimiento a las demás actividades de Bienestar Social Laboral programadas.</t>
        </is>
      </c>
      <c r="AP12" s="438" t="n">
        <v>46077</v>
      </c>
      <c r="AQ12" s="314" t="inlineStr">
        <is>
          <t xml:space="preserve">Se evidencian los registros de asistencia para las actividades de la Novena Navideña por parte de la Dirección de Talento el día 09/12/2025 con una participación de 261 personas.
De igual forma, se evidencia el registro de asistencia durante el curso de comida del día 10/12/2025 con una participación de 20 funcionarios.
Adicional, se evidencian registros de asistencia en físico de la actividad realizada el 03/12/2025 sobre "Día del Servidor Público" con una participación aproximada de 430 funcionarios.
</t>
        </is>
      </c>
      <c r="AR12" s="925" t="n"/>
      <c r="AS12" s="922" t="n"/>
      <c r="AT12" s="922" t="n"/>
      <c r="AU12" s="922" t="n"/>
      <c r="AV12" s="922" t="n"/>
      <c r="AW12" s="287" t="n">
        <v>43717</v>
      </c>
      <c r="AX12" s="243" t="inlineStr">
        <is>
          <t>De acuerdo al reporte a corte junio de 2019 del plan de acción, no se evidencia avance de cumplimiento de la actividad “porcentaje de cumplimiento al plan de incentivos y bienestar laboral</t>
        </is>
      </c>
      <c r="AY12" s="238" t="inlineStr">
        <is>
          <t>29/01/2020</t>
        </is>
      </c>
      <c r="AZ12" s="243" t="inlineStr">
        <is>
          <t>Se evidencia en el plan de acción con corte a septiembre de 2019 cumplimiento del 0% en el plan de incentivos y bienestar laboral, está a la espera por parte del proceso de Planeación Institucional del informe de plan de acción el último trimestre.</t>
        </is>
      </c>
      <c r="BA12" s="283" t="inlineStr">
        <is>
          <t>18-08-2020</t>
        </is>
      </c>
      <c r="BB12" s="284" t="inlineStr">
        <is>
          <t>Se evidencia materialización del riesgo teniendo como fundamento la baja participación y bajo porcentaje en la ejecución presupuestal reflejado en desarrollo y ejecución de las actividades programadas por parte de  Bienestar social, SGSST, dotación de personal, actividades culturales y capacitación de docentes, porcentaje de ejecución en o% y bajos, reflejado en la información de la Ejecución Presupuestal Pasiva Junio 30 - 2020 - Respuesta Oficio Radicado 8576 a control interno por Talento Humano</t>
        </is>
      </c>
      <c r="BC12" s="285" t="n">
        <v>44272</v>
      </c>
      <c r="BD12" s="286" t="inlineStr">
        <is>
          <t xml:space="preserve">No se realiza seguimiento debido a que su nivel es moderado </t>
        </is>
      </c>
      <c r="BE12" s="285" t="n">
        <v>44587</v>
      </c>
      <c r="BF12" s="286" t="inlineStr">
        <is>
          <t xml:space="preserve">No se realiza seguimiento toda vez que el riesgo tiene nivel bajo </t>
        </is>
      </c>
      <c r="BG12" s="339" t="n">
        <v>44795</v>
      </c>
      <c r="BH12" s="340" t="inlineStr">
        <is>
          <t>No se realiza seguimiento toda vez que el riesgo tiene nivel moderado</t>
        </is>
      </c>
      <c r="BI12" s="339" t="n">
        <v>44959</v>
      </c>
      <c r="BJ12" s="340" t="inlineStr">
        <is>
          <t>Teniendo en cuenta los resultados de las fuentes de información mencionadas y la matriz de valoración de los riesgos residuales del proceso, la tercera línea de defensa realiza seguimiento a los riesgos con nivel Alto y Extremo, entonces para este proceso no se evidencia niveles alto, ni extremo, por
lo tanto, no se requiere evaluación de controles de parte de Control Interno</t>
        </is>
      </c>
      <c r="BK12" s="339" t="n">
        <v>45126</v>
      </c>
      <c r="BL12" s="340" t="inlineStr">
        <is>
          <t xml:space="preserve">Teniendo en cuenta los resultados de las fuentes de información mencionadas y la matriz de valoración de los riesgos residuales del proceso, la tercera línea de defensa realiza seguimiento a los riesgos con nivel Alto y Extremo, entonces para este proceso no se evidencia niveles alto, ni extremo, por lo tanto, no se requiere evaluación de controles de parte de Control Interno, tal como lo indica el procedimiento ESGP-05. </t>
        </is>
      </c>
      <c r="BM12" s="339" t="n">
        <v>45400</v>
      </c>
      <c r="BN12" s="340" t="inlineStr">
        <is>
          <t xml:space="preserve">Teniendo en cuenta los resultados de las fuentes de información mencionadas y matriz de valoración de los riesgos residuales del proceso, la tercera línea de defensa realiza seguimiento a los riesgos con nivel Alto y Extremo, entonces para este proceso no se evidencia niveles alto, ni extremo, por lo tanto, no se requiere evaluación de controles por parte de Control Interno, tal como lo indica el procedimiento ESGP-05. </t>
        </is>
      </c>
      <c r="BO12" s="341" t="n">
        <v>45544</v>
      </c>
      <c r="BP12" s="25" t="inlineStr">
        <is>
          <t>Teniendo en cuenta los resultados de las fuentes de información mencionadas y matriz de valoración de los riesgos residuales del proceso, la tercera línea de defensa realiza seguimiento a los riesgos con nivel Alto y Extremo, entonces para este proceso no se evidencia niveles alto, ni extremo, por lo tanto, no se requiere evaluación de controles por parte de Control Interno, tal como lo indica el procedimiento ESGP-05.</t>
        </is>
      </c>
      <c r="BQ12" s="341" t="n">
        <v>45742</v>
      </c>
      <c r="BR12" s="25" t="inlineStr">
        <is>
          <t>Teniendo en cuenta los resultados de las fuentes de información mencionadas y la matriz de valoración de los riesgos residuales del proceso, la tercera línea de defensa realiza seguimiento a los riesgos identificados con nivel Alto y Extremo, en caso de este riesgo no se evidencia nivel alto, ni extremo, por lo tanto, no se requiere evaluación de controles de parte de la Dirección de Control Interno, tal como lo indica el Procedimiento ESGP-05_V22.</t>
        </is>
      </c>
      <c r="BS12" s="863" t="n"/>
      <c r="BT12" s="863" t="n"/>
      <c r="BU12" s="924" t="n"/>
      <c r="BV12" s="924" t="n"/>
      <c r="BW12" s="426" t="n"/>
    </row>
    <row r="13" ht="193.95" customHeight="1">
      <c r="A13" s="196">
        <f>IF(OR(AR13=0,AT13=0),"",IF(AND(AR13&lt;=0.2,AT13&lt;=0.2),1,IF(AND(AR13&lt;=0.2,AT13&lt;=0.4),2,IF(AND(AR13&lt;=0.2,AT13&lt;=0.6),3,IF(AND(AR13&lt;=0.2,AT13&lt;=0.8),4,IF(AND(AR13&lt;=0.2,AT13&lt;=1),5,IF(AND(AR13&lt;=0.4,AT13&lt;=0.2),6,IF(AND(AR13&lt;=0.4,AT13&lt;=0.4),7,IF(AND(AR13&lt;=0.4,AT13&lt;=0.6),8,IF(AND(AR13&lt;=0.4,AT13&lt;=0.8),9,IF(AND(AR13&lt;=0.4,AT13&lt;=1),10,IF(AND(AR13&lt;=0.6,AT13&lt;=0.2),11,IF(AND(AR13&lt;=0.6,AT13&lt;=0.4),12,IF(AND(AR13&lt;=0.6,AT13&lt;=0.6),13,IF(AND(AR13&lt;=0.6,AT13&lt;=0.8),14,IF(AND(AR13&lt;=0.6,AT13&lt;=1),15,IF(AND(AR13&lt;=0.8,AT13&lt;=0.2),16,IF(AND(AR13&lt;=0.8,AT13&lt;=0.4),17,IF(AND(AR13&lt;=0.8,AT13&lt;=0.6),18,IF(AND(AR13&lt;=0.8,AT13&lt;=0.8),19,IF(AND(AR13&lt;=0.8,AT13&lt;=1),20,IF(AND(AR13&lt;=1,AT13&lt;=0.2),21,IF(AND(AR13&lt;=1,AT13&lt;=0.4),22,IF(AND(AR13&lt;=1,AT13&lt;=0.6),23,IF(AND(AR13&lt;=1,AT13&lt;=0.8),24,IF(AND(AR13&lt;=1,AT13&lt;=1),25,""))))))))))))))))))))))))))</f>
        <v/>
      </c>
      <c r="B13" s="196">
        <f>IF(A13="","",(COUNTIF($A$8:A13,A13))/100)</f>
        <v/>
      </c>
      <c r="C13" s="196">
        <f>IFERROR(A13+B13,"")</f>
        <v/>
      </c>
      <c r="D13" s="432" t="n">
        <v>4</v>
      </c>
      <c r="E13" s="306" t="inlineStr">
        <is>
          <t>D11. Falta de compromiso del personal contratado con la actualización de su historia laboral y/o expediente según corresponda.</t>
        </is>
      </c>
      <c r="F13" s="16" t="inlineStr">
        <is>
          <t>Posibilidad de tener desactualizadas las historias laborales, porque el personal vinculado no allega la información para la actualización oportuna.</t>
        </is>
      </c>
      <c r="G13" s="15" t="inlineStr">
        <is>
          <t>Desactualización de las historias laborales por falta de soportes que no se allegan a la Dirección de Talento Humano por parte del personal</t>
        </is>
      </c>
      <c r="H13" s="15" t="inlineStr">
        <is>
          <t xml:space="preserve">USUARIOS, PRODUCTOS Y PRÁCTICAS: Fallas negligentes o involuntarias de las obligaciones frente a los usuarios y que impiden satisfacer una obligación profesional frente a éstos. </t>
        </is>
      </c>
      <c r="I13" s="320" t="n">
        <v>2000</v>
      </c>
      <c r="J13" s="15" t="inlineStr">
        <is>
          <t xml:space="preserve">Personal vinculado al año, al cual se le realiza la solicitud para la actualización de hojas de vida a través de correo electrónico. </t>
        </is>
      </c>
      <c r="K13" s="15">
        <f>IF(I13&lt;=0,"",IF(I13&lt;=2,"Muy Baja",IF(I13&lt;=10,"Baja",IF(I13&lt;=30,"Media",IF(I13&lt;=100,"Alta",IF(I13&gt;100,"Muy Alta"))))))</f>
        <v/>
      </c>
      <c r="L13" s="317">
        <f>IF(K13="","",IF(K13="Muy Baja",0.2,IF(K13="Baja",0.4,IF(K13="Media",0.6,IF(K13="Alta",0.8,IF(K13="Muy Alta",1,))))))</f>
        <v/>
      </c>
      <c r="M13" s="15" t="inlineStr">
        <is>
          <t>El riesgo afecta la imagen de la entidad con algunos usuarios de relevancia frente al logro de los objetivos.</t>
        </is>
      </c>
      <c r="N13" s="15">
        <f>IF(OR(M13=CRITERIOS!$C$182,M13=CRITERIOS!$D$182),"Leve",IF(OR(M13=CRITERIOS!$C$183,M13=CRITERIOS!$D$183),"Menor",IF(OR(M13=CRITERIOS!$C$184,M13=CRITERIOS!$D$184),"Moderado",IF(OR(M13=CRITERIOS!$C$185,M13=CRITERIOS!$D$185),"Mayor",IF(OR(M13=CRITERIOS!$C$186,M13=CRITERIOS!$D$186),"Catastrófico","")))))</f>
        <v/>
      </c>
      <c r="O13" s="317">
        <f>IF(N13="","",IF(N13="Leve",0.2,IF(N13="Menor",0.4,IF(N13="Moderado",0.6,IF(N13="Mayor",0.8,IF(N13="Catastrófico",1,))))))</f>
        <v/>
      </c>
      <c r="P13" s="277">
        <f>IF(OR(AND(K13="Muy Baja",N13="Leve"),AND(K13="Muy Baja",N13="Menor"),AND(K13="Baja",N13="Leve")),"BAJO",IF(OR(AND(K13="Muy baja",N13="Moderado"),AND(K13="Baja",N13="Menor"),AND(K13="Baja",N13="Moderado"),AND(K13="Media",N13="Leve"),AND(K13="Media",N13="Menor"),AND(K13="Media",N13="Moderado"),AND(K13="Alta",N13="Leve"),AND(K13="Alta",N13="Menor")),"MODERADO",IF(OR(AND(K13="Muy Baja",N13="Mayor"),AND(K13="Baja",N13="Mayor"),AND(K13="Media",N13="Mayor"),AND(K13="Alta",N13="Moderado"),AND(K13="Alta",N13="Mayor"),AND(K13="Muy Alta",N13="Leve"),AND(K13="Muy Alta",N13="Menor"),AND(K13="Muy Alta",N13="Moderado"),YI13="Muy Alta",N13="Mayor"),"ALTO",IF(OR(AND(K13="Muy Baja",N13="Catastrófico"),AND(K13="Baja",N13="Catastrófico"),AND(K13="Media",N13="Catastrófico"),AND(K13="Alta",N13="Catastrófico"),AND(K13="Muy Alta",N13="Catastrófico")),"EXTREMO",""))))</f>
        <v/>
      </c>
      <c r="Q13" s="316" t="inlineStr">
        <is>
          <t>El profesional encargado realiza jornadas de actualización de hojas de vida en el SIGEP II (de manera virtual y/o presencial).</t>
        </is>
      </c>
      <c r="R13" s="15" t="inlineStr">
        <is>
          <t>ANUAL</t>
        </is>
      </c>
      <c r="S13" s="316" t="inlineStr">
        <is>
          <t>Hojas de vida actualizadas en el SIGEP II: ATHP08</t>
        </is>
      </c>
      <c r="T13" s="316" t="inlineStr">
        <is>
          <t>Registro de asistencia</t>
        </is>
      </c>
      <c r="U13" s="15" t="inlineStr">
        <is>
          <t>PREVENTIVO</t>
        </is>
      </c>
      <c r="V13" s="15" t="inlineStr">
        <is>
          <t>MANUAL</t>
        </is>
      </c>
      <c r="W13" s="15">
        <f>IF(OR(U13="PREVENTIVO",U13="DETECTIVO"),"PROBABILIDAD",IF(U13="CORRECTIVO","IMPACTO",""))</f>
        <v/>
      </c>
      <c r="X13" s="15">
        <f>IF(AND(U13="PREVENTIVO",V13="AUTOMÁTICO"),"50%",IF(AND(U13="PREVENTIVO",V13="MANUAL"),"40%",IF(AND(U13="DETECTIVO",V13="AUTOMÁTICO"),"40%",IF(AND(U13="DETECTIVO",V13="MANUAL"),"30%",IF(AND(U13="CORRECTIVO",V13="AUTOMÁTICO"),"35%",IF(AND(U13="CORRECTIVO",V13="MANUAL"),"25%",""))))))</f>
        <v/>
      </c>
      <c r="Y13" s="308">
        <f>IFERROR(IF(W13="Probabilidad",(L13-(L13*X13)),IF(W13="Impacto",L13,"")),"")</f>
        <v/>
      </c>
      <c r="Z13" s="308">
        <f>IFERROR(IF(Y13="","",IF(Y13&lt;=0.2,"MUY BAJA",IF(Y13&lt;=0.4,"BAJA",IF(Y13&lt;=0.6,"MEDIA",IF(Y13&lt;=0.8,"ALTA",IF(Y13=1,"MUY ALTA")))))),"")</f>
        <v/>
      </c>
      <c r="AA13" s="308">
        <f>IFERROR(IF(W13="Impacto",(O13-(O13*X13)),IF(W13="Probabilidad",O13,"")),"")</f>
        <v/>
      </c>
      <c r="AB13" s="308">
        <f>IFERROR(IF(AA13="","",IF(AA13&lt;=0.2,"LEVE",IF(AA13&lt;=0.4,"MENOR",IF(AA13&lt;=0.6,"MODERADO",IF(AA13&lt;=0.8,"MAYOR",IF(AA13=1,"CATASTRÓFICO")))))),"")</f>
        <v/>
      </c>
      <c r="AC13" s="277">
        <f>IFERROR(IF(OR(AND(Z13="Muy Baja",AB13="Leve"),AND(Z13="Muy Baja",AB13="Menor"),AND(Z13="Baja",AB13="Leve")),"BAJO",IF(OR(AND(Z13="Muy baja",AB13="Moderado"),AND(Z13="Baja",AB13="Menor"),AND(Z13="Baja",AB13="Moderado"),AND(Z13="Media",AB13="Leve"),AND(Z13="Media",AB13="Menor"),AND(Z13="Media",AB13="Moderado"),AND(Z13="Alta",AB13="Leve"),AND(Z13="Alta",AB13="Menor")),"MODERADO",IF(OR(AND(Z13="Muy Baja",AB13="Mayor"),AND(Z13="Baja",AB13="Mayor"),AND(Z13="Media",AB13="Mayor"),AND(Z13="Alta",AB13="Moderado"),AND(Z13="Alta",AB13="Mayor"),AND(Z13="Muy Alta",AB13="Leve"),AND(Z13="Muy Alta",AB13="Menor"),AND(Z13="Muy Alta",AB13="Moderado"),AND(Z13="Muy Alta",AB13="Mayor")),"ALTO",IF(OR(AND(Z13="Muy Baja",AB13="Catastrófico"),AND(Z13="Baja",AB13="Catastrófico"),AND(Z13="Media",AB13="Catastrófico"),AND(Z13="Alta",AB13="Catastrófico"),AND(Z13="Muy Alta",AB13="Catastrófico")),"EXTREMO","")))),"")</f>
        <v/>
      </c>
      <c r="AD13" s="309" t="n">
        <v>44677</v>
      </c>
      <c r="AE13" s="649" t="inlineStr">
        <is>
          <t>Se evidencia el envió por correo electrónico solicitando la actualización de la historia laboral</t>
        </is>
      </c>
      <c r="AF13" s="310" t="n">
        <v>44874</v>
      </c>
      <c r="AG13" s="322" t="inlineStr">
        <is>
          <t>no se realiza modificaciones en el control.</t>
        </is>
      </c>
      <c r="AH13" s="750" t="n">
        <v>45076</v>
      </c>
      <c r="AI13" s="318" t="inlineStr">
        <is>
          <t>Se evidencia envío de correo el 11 de mayo solicitando autorización a la Vicerretoría Administrativa y Financiera para realizar campaña de actualización de documentación en SIGEP a todo el personal.</t>
        </is>
      </c>
      <c r="AJ13" s="750" t="n">
        <v>45502</v>
      </c>
      <c r="AK13" s="319" t="inlineStr">
        <is>
          <t>Durante el primer semestre de 2024 no se llevó a cabo el envío de correos solicitando información para la actualización; sin embargo, se llevó a cabo una jornada de sensibilización (05/06/2024) por teams a todos los funcionarios de la institución en la que se les solicita actualizar la información en el SIGEP II. Adicional, se llevó a cabo otra jornada (II) presencial el 07 de junio de 2024 en compañía de la Facultad de Ciencias Administrativas, Económicas y Contables; se cuenta con registros de asistencia.
Teniendo en cuenta que lo definido por el proceso como evidencia ya no corresponde a lo que se realiza actualmente, se sugiere ajustar e incluir las actividades correspondientes.</t>
        </is>
      </c>
      <c r="AL13" s="750" t="n">
        <v>45713</v>
      </c>
      <c r="AM13" s="319" t="inlineStr">
        <is>
          <t>Durante el IIPA2024 se presentaron varias jornadas de actualización (sensibilizaciones) de historias laborales. Para que la III Jornada de actualización en el SIGEP II tuviera más cobertura a nivel institución, desde la Dirección de Talento Humano se envió correo a todas las áreas indicando que, de acuerdo a la disponibilidad de cada uno informaran la fecha más conveniente en la que podría llevarse a cabo la sesión presencial. Por ejemplo, se evidencia el registro de asistencia de la jornada para las áreas de Bienes y Servicios y Compras, el 28/10/2024.</t>
        </is>
      </c>
      <c r="AN13" s="750" t="n">
        <v>45926</v>
      </c>
      <c r="AO13" s="757" t="inlineStr">
        <is>
          <t>Para el primer semestre de 2025, se llevaron a cabo en diferentes fechas y horarios de manera presencial o por la herramienta teams, actividades de socialización-capacitación de SIGEP II y demás procesos contractuales, durante los días (19, 22, 26(2), 27, 28, 29 y 30 de mayo de 2025) soportado con los registros de asistencia; por lo cual, se contó con la participación de aproximadamente 600 colaboradores en las sesiones.</t>
        </is>
      </c>
      <c r="AP13" s="438" t="n">
        <v>46077</v>
      </c>
      <c r="AQ13" s="319" t="inlineStr">
        <is>
          <t>Se llevó a cabo la socialización y revisión del SIGEPII el día 15/10/2025 a los funcionarios Administrativos y Gestores del Conocimiento y el Aprendizaje.</t>
        </is>
      </c>
      <c r="AR13" s="290">
        <f>IF(Y13="","",MIN(Y13:Y14))</f>
        <v/>
      </c>
      <c r="AS13" s="281">
        <f>IFERROR(IF(AR13="","",IF(AR13&lt;=0.2,"MUY BAJA",IF(AR13&lt;=0.4,"BAJA",IF(AR13&lt;=0.6,"MEDIA",IF(AR13&lt;=0.8,"ALTA",IF(AR13=1,"MUY ALTA")))))),"")</f>
        <v/>
      </c>
      <c r="AT13" s="281">
        <f>IF(AA13="","",MIN(AA13:AA14))</f>
        <v/>
      </c>
      <c r="AU13" s="281">
        <f>IFERROR(IF(AT13="","",IF(AT13&lt;=0.2,"LEVE",IF(AT13&lt;=0.4,"MENOR",IF(AT13&lt;=0.6,"MODERADO",IF(AT13&lt;=0.8,"MAYOR",IF(AT13=1,"CATASTRÓFICO")))))),"")</f>
        <v/>
      </c>
      <c r="AV13" s="277">
        <f>IFERROR(IF(OR(AND(AS13="Muy Baja",AU13="Leve"),AND(AS13="Muy Baja",AU13="Menor"),AND(AS13="Baja",AU13="Leve")),"BAJO",IF(OR(AND(AS13="Muy baja",AU13="Moderado"),AND(AS13="Baja",AU13="Menor"),AND(AS13="Baja",AU13="Moderado"),AND(AS13="Media",AU13="Leve"),AND(AS13="Media",AU13="Menor"),AND(AS13="Media",AU13="Moderado"),AND(AS13="Alta",AU13="Leve"),AND(AS13="Alta",AU13="Menor")),"MODERADO",IF(OR(AND(AS13="Muy Baja",AU13="Mayor"),AND(AS13="Baja",AU13="Mayor"),AND(AS13="Media",AU13="Mayor"),AND(AS13="Alta",AU13="Moderado"),AND(AS13="Alta",AU13="Mayor"),AND(AS13="Muy Alta",AU13="Leve"),AND(AS13="Muy Alta",AU13="Menor"),AND(AS13="Muy Alta",AU13="Moderado"),AND(AS13="Muy Alta",AU13="Mayor")),"ALTO",IF(OR(AND(AS13="Muy Baja",AU13="Catastrófico"),AND(AS13="Baja",AU13="Catastrófico"),AND(AS13="Media",AU13="Catastrófico"),AND(AS13="Alta",AU13="Catastrófico"),AND(AS13="Muy Alta",AU13="Catastrófico")),"EXTREMO","")))),"")</f>
        <v/>
      </c>
      <c r="AW13" s="239" t="n">
        <v>43717</v>
      </c>
      <c r="AX13" s="239" t="inlineStr">
        <is>
          <t xml:space="preserve">Se evidencia materialización del riego, debido a que con base en la auditoria al proceso de Talento Humano se evidenció, desactualización de las hojas de vida de los conductores respecto al requisito del cargo como lo es la licencia de conducción, novedades de historia laboral.  </t>
        </is>
      </c>
      <c r="AY13" s="239" t="n">
        <v>43859</v>
      </c>
      <c r="AZ13" s="239" t="inlineStr">
        <is>
          <t>Se evidencia en el plan de mejoramiento N° 499 en el hallazgo N°3, que las hojas de vida no presentan la documentación actualizada conforme requerimiento normativo.</t>
        </is>
      </c>
      <c r="BA13" s="283" t="inlineStr">
        <is>
          <t>18-08-2020</t>
        </is>
      </c>
      <c r="BB13" s="284" t="inlineStr">
        <is>
          <t>No se evidencia materialización del riesgo</t>
        </is>
      </c>
      <c r="BC13" s="285" t="n">
        <v>44272</v>
      </c>
      <c r="BD13" s="286" t="inlineStr">
        <is>
          <t xml:space="preserve">No se realiza seguimiento debido a que su nivel es bajo </t>
        </is>
      </c>
      <c r="BE13" s="285" t="n">
        <v>44587</v>
      </c>
      <c r="BF13" s="286" t="inlineStr">
        <is>
          <t xml:space="preserve">No se realiza seguimiento toda vez que el riesgo tiene nivel bajo </t>
        </is>
      </c>
      <c r="BG13" s="339" t="n">
        <v>44795</v>
      </c>
      <c r="BH13" s="340" t="inlineStr">
        <is>
          <t>No se realiza seguimiento toda vez que el riesgo tiene nivel moderado</t>
        </is>
      </c>
      <c r="BI13" s="339" t="n">
        <v>44959</v>
      </c>
      <c r="BJ13" s="340" t="inlineStr">
        <is>
          <t>Teniendo en cuenta los resultados de las fuentes de información mencionadas y la matriz de valoración de los riesgos residuales del proceso, la tercera línea de defensa realiza seguimiento a los riesgos con nivel Alto y Extremo, entonces para este proceso no se evidencia niveles alto, ni extremo, por
lo tanto, no se requiere evaluación de controles de parte de Control Interno</t>
        </is>
      </c>
      <c r="BK13" s="339" t="n">
        <v>45126</v>
      </c>
      <c r="BL13" s="340" t="inlineStr">
        <is>
          <t xml:space="preserve">Teniendo en cuenta los resultados de las fuentes de información mencionadas y la matriz de valoración de los riesgos residuales del proceso, la tercera línea de defensa realiza seguimiento a los riesgos con nivel Alto y Extremo, entonces para este proceso no se evidencia niveles alto, ni extremo, por lo tanto, no se requiere evaluación de controles de parte de Control Interno, tal como lo indica el procedimiento ESGP-05. </t>
        </is>
      </c>
      <c r="BM13" s="339" t="n">
        <v>45400</v>
      </c>
      <c r="BN13" s="340" t="inlineStr">
        <is>
          <t xml:space="preserve">Teniendo en cuenta los resultados de las fuentes de información mencionadas y matriz de valoración de los riesgos residuales del proceso, la tercera línea de defensa realiza seguimiento a los riesgos con nivel Alto y Extremo, entonces para este proceso no se evidencia niveles alto, ni extremo, por lo tanto, no se requiere evaluación de controles por parte de Control Interno, tal como lo indica el procedimiento ESGP-05. </t>
        </is>
      </c>
      <c r="BO13" s="341" t="n">
        <v>45544</v>
      </c>
      <c r="BP13" s="25" t="inlineStr">
        <is>
          <t>Teniendo en cuenta los resultados de las fuentes de información mencionadas y matriz de valoración de los riesgos residuales del proceso, la tercera línea de defensa realiza seguimiento a los riesgos con nivel Alto y Extremo, entonces para este proceso no se evidencia niveles alto, ni extremo, por lo tanto, no se requiere evaluación de controles por parte de Control Interno, tal como lo indica el procedimiento ESGP-05.</t>
        </is>
      </c>
      <c r="BQ13" s="341" t="n">
        <v>45742</v>
      </c>
      <c r="BR13" s="25" t="inlineStr">
        <is>
          <t>Teniendo en cuenta los resultados de las fuentes de información mencionadas y la matriz de valoración de los riesgos residuales del proceso, la tercera línea de defensa realiza seguimiento a los riesgos identificados con nivel Alto y Extremo, en caso de este riesgo no se evidencia nivel alto, ni extremo, por lo tanto, no se requiere evaluación de controles de parte de la Dirección de Control Interno, tal como lo indica el Procedimiento ESGP-05_V22.</t>
        </is>
      </c>
      <c r="BS13" s="341" t="inlineStr">
        <is>
          <t>25/08/2025</t>
        </is>
      </c>
      <c r="BT13" s="25" t="inlineStr">
        <is>
          <t>Teniendo en cuenta los resultados de las fuentes de información mencionadas y la matriz de valoración de los riesgos residuales del proceso, la tercera línea de defensa realiza seguimiento a los riesgos identificados con nivel Alto y Extremo, en caso de este riesgo no se evidencia a nivel alto, ni extremo, por lo tanto, no se requiere evaluación de controles de parte de la Dirección de Control Interno, tal como lo indica el procedimiento ESGP05_V22 GESTIÓN DEL RIESGO Y LAS OPORTUNIDADES.</t>
        </is>
      </c>
      <c r="BU13" s="416" t="n"/>
      <c r="BV13" s="3" t="n"/>
      <c r="BW13" s="426" t="n"/>
    </row>
    <row r="14" ht="201" customHeight="1">
      <c r="D14" s="863" t="n"/>
      <c r="E14" s="306" t="inlineStr">
        <is>
          <t>D5. Falta de verificación de la veracidad de los documentos soportes de contratación.</t>
        </is>
      </c>
      <c r="F14" s="922" t="n"/>
      <c r="G14" s="922" t="n"/>
      <c r="H14" s="922" t="n"/>
      <c r="I14" s="922" t="n"/>
      <c r="J14" s="922" t="n"/>
      <c r="K14" s="922" t="n"/>
      <c r="L14" s="922" t="n"/>
      <c r="M14" s="922" t="n"/>
      <c r="N14" s="922" t="n"/>
      <c r="O14" s="922" t="n"/>
      <c r="P14" s="922" t="n"/>
      <c r="Q14" s="316" t="inlineStr">
        <is>
          <t>El Profesional encargado verifica el personal pendiente por allegar los documentos correspondientes a la historia laboral (ejemplo declaración de Bienes y Rentas, declaración de rentas y complementarios e informe de entrega de cargo), y mediante correo electrónico les recuerda el compromiso de entregar la información de manera oportuna y requerida por la institución.</t>
        </is>
      </c>
      <c r="R14" s="15" t="inlineStr">
        <is>
          <t>CADA VEZ QUE SE PRESENTE LA NECESIDAD</t>
        </is>
      </c>
      <c r="S14" s="316" t="inlineStr">
        <is>
          <t>ATHI014 Entrega de Cargo
ATHP08
Circular por parte de la Vicerrectoría Administrativa y Financiera</t>
        </is>
      </c>
      <c r="T14" s="316" t="inlineStr">
        <is>
          <t>Correo electrónico remitido al personal de planta 
Ticket de solicitud a la oficina de comunicaciones para la publicación del ATHr259 y declaración de renta y complementarios
ATHr270, ATHr272</t>
        </is>
      </c>
      <c r="U14" s="15" t="inlineStr">
        <is>
          <t>PREVENTIVO</t>
        </is>
      </c>
      <c r="V14" s="15" t="inlineStr">
        <is>
          <t>MANUAL</t>
        </is>
      </c>
      <c r="W14" s="15">
        <f>IF(OR(U14="PREVENTIVO",U14="DETECTIVO"),"PROBABILIDAD",IF(U14="CORRECTIVO","IMPACTO",""))</f>
        <v/>
      </c>
      <c r="X14" s="15">
        <f>IF(AND(U14="PREVENTIVO",V14="AUTOMÁTICO"),"50%",IF(AND(U14="PREVENTIVO",V14="MANUAL"),"40%",IF(AND(U14="DETECTIVO",V14="AUTOMÁTICO"),"40%",IF(AND(U14="DETECTIVO",V14="MANUAL"),"30%",IF(AND(U14="CORRECTIVO",V14="AUTOMÁTICO"),"35%",IF(AND(U14="CORRECTIVO",V14="MANUAL"),"25%",""))))))</f>
        <v/>
      </c>
      <c r="Y14" s="317">
        <f>IFERROR(IF(AND(W13="Probabilidad",W14="Probabilidad"),(Y13-(Y13*X14)),IF(W14="Probabilidad",(L13-(L13*X14)),IF(W14="Impacto",Y13,""))),"")</f>
        <v/>
      </c>
      <c r="Z14" s="308">
        <f>IFERROR(IF(Y14="","",IF(Y14&lt;=0.2,"MUY BAJA",IF(Y14&lt;=0.4,"BAJA",IF(Y14&lt;=0.6,"MEDIA",IF(Y14&lt;=0.8,"ALTA",IF(Y14=1,"MUY ALTA")))))),"")</f>
        <v/>
      </c>
      <c r="AA14" s="308">
        <f>IFERROR(IF(AND(W13="Impacto",W14="Impacto"),(AA13-(AA13*X14)),IF(W14="Impacto",(O13-(+O13*X14)),IF(W14="Probabilidad",AA13,""))),"")</f>
        <v/>
      </c>
      <c r="AB14" s="308">
        <f>IFERROR(IF(AA14="","",IF(AA14&lt;=0.2,"LEVE",IF(AA14&lt;=0.4,"MENOR",IF(AA14&lt;=0.6,"MODERADO",IF(AA14&lt;=0.8,"MAYOR",IF(AA14=1,"CATASTRÓFICO")))))),"")</f>
        <v/>
      </c>
      <c r="AC14" s="268">
        <f>IFERROR(IF(OR(AND(Z14="Muy Baja",AB14="Leve"),AND(Z14="Muy Baja",AB14="Menor"),AND(Z14="Baja",AB14="Leve")),"BAJO",IF(OR(AND(Z14="Muy baja",AB14="Moderado"),AND(Z14="Baja",AB14="Menor"),AND(Z14="Baja",AB14="Moderado"),AND(Z14="Media",AB14="Leve"),AND(Z14="Media",AB14="Menor"),AND(Z14="Media",AB14="Moderado"),AND(Z14="Alta",AB14="Leve"),AND(Z14="Alta",AB14="Menor")),"MODERADO",IF(OR(AND(Z14="Muy Baja",AB14="Mayor"),AND(Z14="Baja",AB14="Mayor"),AND(Z14="Media",AB14="Mayor"),AND(Z14="Alta",AB14="Moderado"),AND(Z14="Alta",AB14="Mayor"),AND(Z14="Muy Alta",AB14="Leve"),AND(Z14="Muy Alta",AB14="Menor"),AND(Z14="Muy Alta",AB14="Moderado"),AND(Z14="Muy Alta",AB14="Mayor")),"ALTO",IF(OR(AND(Z14="Muy Baja",AB14="Catastrófico"),AND(Z14="Baja",AB14="Catastrófico"),AND(Z14="Media",AB14="Catastrófico"),AND(Z14="Alta",AB14="Catastrófico"),AND(Z14="Muy Alta",AB14="Catastrófico")),"EXTREMO","")))),"")</f>
        <v/>
      </c>
      <c r="AD14" s="750" t="n"/>
      <c r="AE14" s="319" t="n"/>
      <c r="AF14" s="322" t="n"/>
      <c r="AG14" s="323" t="n"/>
      <c r="AH14" s="918" t="n"/>
      <c r="AI14" s="324" t="inlineStr">
        <is>
          <t>Se envió Circular No. 008 02/05/2023 en correo solicitando la Declaración Juramentada de Bienes y Rentas vigencia 2022, con correos reiterativos.</t>
        </is>
      </c>
      <c r="AJ14" s="918" t="n"/>
      <c r="AK14" s="319" t="inlineStr">
        <is>
          <t xml:space="preserve">Por correo desde la Vicerrectoría Administrativa y Financiera envió la Circular No. 006 del 15/05/2024 en la que se solicita la Declaración Juramentada de Bienes y Rentas vigencia 2023 para los funcionarios de planta. 
En cuanto a declaraciones de conflicto de interés y declaración de rentas y complementarios para personal de nivel directivo se envió correo el 30 de enero de 2024 solicitando los soportes correspondientes.
</t>
        </is>
      </c>
      <c r="AL14" s="918" t="n"/>
      <c r="AM14" s="319" t="inlineStr">
        <is>
          <t>Teniendo en cuenta que el envío de correo electrónico a los funcionarios de planta por parte de la Vicerrectoría Administrativa y Financiera solicitando la Declaración Juramentada de Bienes y Rentas se realiza una vez al año, para el II semestre no se lleva a cabo.
Lo referente a declaraciones de conflicto de interés y declaración de rentas y complementarios como se menciona en el anterior seguimiento, se envió correo el 30 de enero de 2024; así mismo, se enviaron correos de seguimiento durante toda la vigencia.</t>
        </is>
      </c>
      <c r="AN14" s="918" t="n"/>
      <c r="AO14" s="757" t="inlineStr">
        <is>
          <t>Para las declaraciones de conflicto de interés y declaración de rentas y complementarios para personal de nivel directivo se envió correo el 23 de enero de 2025 solicitando los soportes correspondientes y se reitera el 29 de enero.
Mediante medios internos el 23 de abril se socializó la Circular No. 008 del 21/04/2025, la cual trata sobre las directrices para la entrega de cargo según la Ley 951 de 2005.
En cuanto a la solicitud de la Declaración Juramentada de Bienes y Rentas vigencia 2024 para los funcionarios de planta, se llevó a cabo en el mes de julio mediante la Circular No. 014 del 09 de julio de 2025.</t>
        </is>
      </c>
      <c r="AP14" s="438" t="n">
        <v>46077</v>
      </c>
      <c r="AQ14" s="319" t="inlineStr">
        <is>
          <t xml:space="preserve">Para las declaraciones de conflicto de interés y declaración de rentas y complementarios para personal de nivel directivo se envió correo el 28 de enero de 2026 solicitando los soportes correspondientes.
</t>
        </is>
      </c>
      <c r="AR14" s="925" t="n"/>
      <c r="AS14" s="922" t="n"/>
      <c r="AT14" s="922" t="n"/>
      <c r="AU14" s="922" t="n"/>
      <c r="AV14" s="922" t="n"/>
      <c r="AW14" s="287" t="n"/>
      <c r="AX14" s="288" t="n"/>
      <c r="AY14" s="287" t="n"/>
      <c r="AZ14" s="288" t="n"/>
      <c r="BA14" s="283" t="n"/>
      <c r="BB14" s="284" t="n"/>
      <c r="BC14" s="285" t="n"/>
      <c r="BD14" s="286" t="n"/>
      <c r="BE14" s="285" t="n"/>
      <c r="BF14" s="286" t="n"/>
      <c r="BG14" s="339" t="n"/>
      <c r="BH14" s="340" t="n"/>
      <c r="BI14" s="339" t="n"/>
      <c r="BJ14" s="340" t="n"/>
      <c r="BK14" s="863" t="n"/>
      <c r="BL14" s="863" t="n"/>
      <c r="BM14" s="863" t="n"/>
      <c r="BN14" s="863" t="n"/>
      <c r="BO14" s="863" t="n"/>
      <c r="BP14" s="863" t="n"/>
      <c r="BQ14" s="863" t="n"/>
      <c r="BR14" s="863" t="n"/>
      <c r="BS14" s="863" t="n"/>
      <c r="BT14" s="863" t="n"/>
      <c r="BU14" s="924" t="n"/>
      <c r="BV14" s="924" t="n"/>
      <c r="BW14" s="426" t="n"/>
    </row>
    <row r="15" ht="269.7" customHeight="1">
      <c r="A15" s="196">
        <f>IF(OR(AR15=0,AT15=0),"",IF(AND(AR15&lt;=0.2,AT15&lt;=0.2),1,IF(AND(AR15&lt;=0.2,AT15&lt;=0.4),2,IF(AND(AR15&lt;=0.2,AT15&lt;=0.6),3,IF(AND(AR15&lt;=0.2,AT15&lt;=0.8),4,IF(AND(AR15&lt;=0.2,AT15&lt;=1),5,IF(AND(AR15&lt;=0.4,AT15&lt;=0.2),6,IF(AND(AR15&lt;=0.4,AT15&lt;=0.4),7,IF(AND(AR15&lt;=0.4,AT15&lt;=0.6),8,IF(AND(AR15&lt;=0.4,AT15&lt;=0.8),9,IF(AND(AR15&lt;=0.4,AT15&lt;=1),10,IF(AND(AR15&lt;=0.6,AT15&lt;=0.2),11,IF(AND(AR15&lt;=0.6,AT15&lt;=0.4),12,IF(AND(AR15&lt;=0.6,AT15&lt;=0.6),13,IF(AND(AR15&lt;=0.6,AT15&lt;=0.8),14,IF(AND(AR15&lt;=0.6,AT15&lt;=1),15,IF(AND(AR15&lt;=0.8,AT15&lt;=0.2),16,IF(AND(AR15&lt;=0.8,AT15&lt;=0.4),17,IF(AND(AR15&lt;=0.8,AT15&lt;=0.6),18,IF(AND(AR15&lt;=0.8,AT15&lt;=0.8),19,IF(AND(AR15&lt;=0.8,AT15&lt;=1),20,IF(AND(AR15&lt;=1,AT15&lt;=0.2),21,IF(AND(AR15&lt;=1,AT15&lt;=0.4),22,IF(AND(AR15&lt;=1,AT15&lt;=0.6),23,IF(AND(AR15&lt;=1,AT15&lt;=0.8),24,IF(AND(AR15&lt;=1,AT15&lt;=1),25,""))))))))))))))))))))))))))</f>
        <v/>
      </c>
      <c r="B15" s="196">
        <f>IF(A15="","",(COUNTIF($A$8:A15,A15))/100)</f>
        <v/>
      </c>
      <c r="C15" s="196">
        <f>IFERROR(A15+B15,"")</f>
        <v/>
      </c>
      <c r="D15" s="432" t="n">
        <v>6</v>
      </c>
      <c r="E15" s="306" t="inlineStr">
        <is>
          <t>D4. Ubicación retirada y baja seguridad del archivo de historias laborales y expedientes, del personal y contratistas, respectivamente.</t>
        </is>
      </c>
      <c r="F15" s="316" t="inlineStr">
        <is>
          <t>Posibilidad de destrucción, pérdida o robo parcial o total del archivo de historias laborales por no contar con un espacio seguro para el resguardo de la información.</t>
        </is>
      </c>
      <c r="G15" s="316" t="inlineStr">
        <is>
          <t>Destrucción, pérdida, robo, parcial o total del archivo de historias laborales, al no contar con un espacio seguro para el resguardo de la información.</t>
        </is>
      </c>
      <c r="H15" s="16" t="inlineStr">
        <is>
          <t>DAÑOS A ACTIVOS FIJOS/ EVENTOS EXTERNOS: Pérdida por daños o extravíos de los activos fijos por desastres naturales u otros riesgos/eventos externos como atentados, vandalismo, orden público.</t>
        </is>
      </c>
      <c r="I15" s="334" t="n">
        <v>7200</v>
      </c>
      <c r="J15" s="316" t="inlineStr">
        <is>
          <t xml:space="preserve">Almacenamiento y digitalización de las historias laborales del personal activo y retirado </t>
        </is>
      </c>
      <c r="K15" s="15">
        <f>IF(I15&lt;=0,"",IF(I15&lt;=2,"Muy Baja",IF(I15&lt;=10,"Baja",IF(I15&lt;=30,"Media",IF(I15&lt;=100,"Alta",IF(I15&gt;100,"Muy Alta"))))))</f>
        <v/>
      </c>
      <c r="L15" s="317">
        <f>IF(K15="","",IF(K15="Muy Baja",0.2,IF(K15="Baja",0.4,IF(K15="Media",0.6,IF(K15="Alta",0.8,IF(K15="Muy Alta",1,))))))</f>
        <v/>
      </c>
      <c r="M15" s="16" t="inlineStr">
        <is>
          <t>Entre 100 y 500 SMLMV</t>
        </is>
      </c>
      <c r="N15" s="15">
        <f>IF(OR(M15=CRITERIOS!$C$182,M15=CRITERIOS!$D$182),"Leve",IF(OR(M15=CRITERIOS!$C$183,M15=CRITERIOS!$D$183),"Menor",IF(OR(M15=CRITERIOS!$C$184,M15=CRITERIOS!$D$184),"Moderado",IF(OR(M15=CRITERIOS!$C$185,M15=CRITERIOS!$D$185),"Mayor",IF(OR(M15=CRITERIOS!$C$186,M15=CRITERIOS!$D$186),"Catastrófico","")))))</f>
        <v/>
      </c>
      <c r="O15" s="317">
        <f>IF(N15="","",IF(N15="Leve",0.2,IF(N15="Menor",0.4,IF(N15="Moderado",0.6,IF(N15="Mayor",0.8,IF(N15="Catastrófico",1,))))))</f>
        <v/>
      </c>
      <c r="P15" s="926">
        <f>IF(OR(AND(K15="Muy Baja",N15="Leve"),AND(K15="Muy Baja",N15="Menor"),AND(K15="Baja",N15="Leve")),"BAJO",IF(OR(AND(K15="Muy baja",N15="Moderado"),AND(K15="Baja",N15="Menor"),AND(K15="Baja",N15="Moderado"),AND(K15="Media",N15="Leve"),AND(K15="Media",N15="Menor"),AND(K15="Media",N15="Moderado"),AND(K15="Alta",N15="Leve"),AND(K15="Alta",N15="Menor")),"MODERADO",IF(OR(AND(K15="Muy Baja",N15="Mayor"),AND(K15="Baja",N15="Mayor"),AND(K15="Media",N15="Mayor"),AND(K15="Alta",N15="Moderado"),AND(K15="Alta",N15="Mayor"),AND(K15="Muy Alta",N15="Leve"),AND(K15="Muy Alta",N15="Menor"),AND(K15="Muy Alta",N15="Moderado"),YI15="Muy Alta",N15="Mayor"),"ALTO",IF(OR(AND(K15="Muy Baja",N15="Catastrófico"),AND(K15="Baja",N15="Catastrófico"),AND(K15="Media",N15="Catastrófico"),AND(K15="Alta",N15="Catastrófico"),AND(K15="Muy Alta",N15="Catastrófico")),"EXTREMO",""))))</f>
        <v/>
      </c>
      <c r="Q15" s="325" t="inlineStr">
        <is>
          <t>El profesional encargado realiza la validación de los documentos que serán objeto de archivo en las historias laborales.</t>
        </is>
      </c>
      <c r="R15" s="326" t="inlineStr">
        <is>
          <t>CADA VEZ QUE SE PRESENTE LA NECESIDAD</t>
        </is>
      </c>
      <c r="S15" s="327" t="inlineStr">
        <is>
          <t>Inventario único documental de las historias laborales
Documentada:ATHP08 y ADOr021</t>
        </is>
      </c>
      <c r="T15" s="325" t="inlineStr">
        <is>
          <t>Inventario único documental de las historias laborales: ADOr021
Archivo digitalizado de las historias laborales.</t>
        </is>
      </c>
      <c r="U15" s="328" t="inlineStr">
        <is>
          <t>PREVENTIVO</t>
        </is>
      </c>
      <c r="V15" s="328" t="inlineStr">
        <is>
          <t>MANUAL</t>
        </is>
      </c>
      <c r="W15" s="328">
        <f>IF(OR(U15="PREVENTIVO",U15="DETECTIVO"),"PROBABILIDAD",IF(U15="CORRECTIVO","IMPACTO",""))</f>
        <v/>
      </c>
      <c r="X15" s="15">
        <f>IF(AND(U15="PREVENTIVO",V15="AUTOMÁTICO"),"50%",IF(AND(U15="PREVENTIVO",V15="MANUAL"),"40%",IF(AND(U15="DETECTIVO",V15="AUTOMÁTICO"),"40%",IF(AND(U15="DETECTIVO",V15="MANUAL"),"30%",IF(AND(U15="CORRECTIVO",V15="AUTOMÁTICO"),"35%",IF(AND(U15="CORRECTIVO",V15="MANUAL"),"25%",""))))))</f>
        <v/>
      </c>
      <c r="Y15" s="308">
        <f>IFERROR(IF(W15="Probabilidad",(L15-(L15*X15)),IF(W15="Impacto",L15,"")),"")</f>
        <v/>
      </c>
      <c r="Z15" s="308">
        <f>IFERROR(IF(Y15="","",IF(Y15&lt;=0.2,"MUY BAJA",IF(Y15&lt;=0.4,"BAJA",IF(Y15&lt;=0.6,"MEDIA",IF(Y15&lt;=0.8,"ALTA",IF(Y15=1,"MUY ALTA")))))),"")</f>
        <v/>
      </c>
      <c r="AA15" s="308">
        <f>IFERROR(IF(W15="Impacto",(O15-(O15*X15)),IF(W15="Probabilidad",O15,"")),"")</f>
        <v/>
      </c>
      <c r="AB15" s="308">
        <f>IFERROR(IF(AA15="","",IF(AA15&lt;=0.2,"LEVE",IF(AA15&lt;=0.4,"MENOR",IF(AA15&lt;=0.6,"MODERADO",IF(AA15&lt;=0.8,"MAYOR",IF(AA15=1,"CATASTRÓFICO")))))),"")</f>
        <v/>
      </c>
      <c r="AC15" s="277">
        <f>IFERROR(IF(OR(AND(Z15="Muy Baja",AB15="Leve"),AND(Z15="Muy Baja",AB15="Menor"),AND(Z15="Baja",AB15="Leve")),"BAJO",IF(OR(AND(Z15="Muy baja",AB15="Moderado"),AND(Z15="Baja",AB15="Menor"),AND(Z15="Baja",AB15="Moderado"),AND(Z15="Media",AB15="Leve"),AND(Z15="Media",AB15="Menor"),AND(Z15="Media",AB15="Moderado"),AND(Z15="Alta",AB15="Leve"),AND(Z15="Alta",AB15="Menor")),"MODERADO",IF(OR(AND(Z15="Muy Baja",AB15="Mayor"),AND(Z15="Baja",AB15="Mayor"),AND(Z15="Media",AB15="Mayor"),AND(Z15="Alta",AB15="Moderado"),AND(Z15="Alta",AB15="Mayor"),AND(Z15="Muy Alta",AB15="Leve"),AND(Z15="Muy Alta",AB15="Menor"),AND(Z15="Muy Alta",AB15="Moderado"),AND(Z15="Muy Alta",AB15="Mayor")),"ALTO",IF(OR(AND(Z15="Muy Baja",AB15="Catastrófico"),AND(Z15="Baja",AB15="Catastrófico"),AND(Z15="Media",AB15="Catastrófico"),AND(Z15="Alta",AB15="Catastrófico"),AND(Z15="Muy Alta",AB15="Catastrófico")),"EXTREMO","")))),"")</f>
        <v/>
      </c>
      <c r="AD15" s="373" t="n">
        <v>44677</v>
      </c>
      <c r="AE15" s="372" t="inlineStr">
        <is>
          <t>Se cuentan con dos espacios fuera del área de Talento Humano para el archivo en físico de las Hojas de vida. Se sugiere adecuar el espacio del archivo de hojas de vida de los contratos termino fijo, actualmente presenta problemas de humedad y problemas de hundimiento del suelo, (Bloque D) novedad ya reportada a Recursos Físicos. 
Actualmente se esta realizando la digitalización de las hojas de vida con el apoyo de Documental</t>
        </is>
      </c>
      <c r="AF15" s="613" t="n">
        <v>44874</v>
      </c>
      <c r="AG15" s="319" t="inlineStr">
        <is>
          <t xml:space="preserve">se evidencia el archivo de inventario unico documental de modalidades de documentación </t>
        </is>
      </c>
      <c r="AH15" s="373" t="n">
        <v>45076</v>
      </c>
      <c r="AI15" s="319" t="inlineStr">
        <is>
          <t>Con el apoyo de gestión documental en la vigencia 2022 se realizó el escaneado de los documentos de las historías laborales de personal planta activos a la fecha.
Se recomienda escalar el requerimiento de adecuación de los tres espacios destinados para archivo teniendo en cuenta que presentan problemas de estructura, humedad; adicional, que debería contar y unificar el archivo en un solo lugar.</t>
        </is>
      </c>
      <c r="AJ15" s="373" t="n">
        <v>45502</v>
      </c>
      <c r="AK15" s="319" t="inlineStr">
        <is>
          <t>Hasta el 2022 se escanearon las historias laborales de personal de planta porque no ha sido posible continuar con la actualización durante los últimos dos años por falta de herramientas tecnológicas y software licenciados. Cabe resaltar que desde la dirección de talento humano se realiza el escaneo de las historias laborales según la necesidad que se presente.
Teniendo en cuenta la posible materialización del riesgo, se ve la necesidad y se sugiere de manera urgente contar en primera instancia con la licencia en edición a documentos PDF lo que permitirá actualizar las historias laborales del personal de planta cada vez que se presente la necesidad.
Se trasladó el archivo que se encontraba en el bloque D al sótano del bloque F,  esto debido a las inspecciones realizadas por la Dirección de Planeación el cual determinó que el lugar no era óptimo para éste archivo.
Se mantiene la recomendación de que se cuente con un solo espacio unificando los tres archivos existentes.</t>
        </is>
      </c>
      <c r="AL15" s="373" t="n">
        <v>45713</v>
      </c>
      <c r="AM15" s="319" t="inlineStr">
        <is>
          <t>Se unificaron las historias laborales en el sótano del bloque F toda vez que através de la oficina de archivo y correspondencia se asignó el mobiliario necesario para su almacenamiento. 
En cuanto al escaneo de las historias laborales por parte de la oficina de Archivo y Correspondencia no se continuó con dicha actividad. Sin embargo, la dirección de Talento Humano realiza el escaneo cada vez que se presente la necesidad.</t>
        </is>
      </c>
      <c r="AN15" s="373" t="n">
        <v>45926</v>
      </c>
      <c r="AO15" s="757" t="inlineStr">
        <is>
          <t>Para el mes de septiembre (15/09/2025) se publicó en el MOD el procedimiento ATHP20 - CREACION, ORGANIZACION Y CONSERVACION DE HISTORIAS LABORALES; si bien hasta esta fecha se formalizó los criterios para la validación de la documentación que debe estar en las historias laborales, ya se estaba llevando a cabo de esta forma. 
Se verifica la historia laboral de Manuel Alexander Cadena Centeno, con cargo de Docente. Se hace el comparativo con lo descrito en el procedimiento vs. la historia laboral escaneada y se evidencia que, en su gran mayoría, los documentos se encuentran en el orden conforme la tipología de contratación en los Requisitos y Condiciones. Es importante mencionar, que la implementación del procedimiento está en proceso de estabilización.</t>
        </is>
      </c>
      <c r="AP15" s="438" t="n">
        <v>46077</v>
      </c>
      <c r="AQ15" s="319" t="inlineStr">
        <is>
          <t xml:space="preserve">Se toma de muestra dos historias laborales, la primera corresponde a un funcionario Administrativo del proceso de Proyectos Especiales y Relaciones Interinstitucionales; el funcionario de nombre Julián David Calderón Campos ingresó a la UCundinamarca el 14 de agosto. Se realiza el comparativo de la historia laboral del funcionario vs lo establecido en el procedimiento y se presenta en diferente orden. Se recomienda a los gestores, dar cumplimiento a lo establecido en Requisitos y Condiciones del procedimiento ATHP20-CREACION, ORGANIZACION Y CONSERVACION DE HISTORIAS.
Se toma dentro de la muestra un Gestor del Conocimiento y el Aprendizaje, y el resultado es igual; no se está cumpliendo con lo establecido en el procedimiento.
</t>
        </is>
      </c>
      <c r="AR15" s="290">
        <f>IF(Y15="","",MIN(Y15:Y16))</f>
        <v/>
      </c>
      <c r="AS15" s="281">
        <f>IFERROR(IF(AR15="","",IF(AR15&lt;=0.2,"MUY BAJA",IF(AR15&lt;=0.4,"BAJA",IF(AR15&lt;=0.6,"MEDIA",IF(AR15&lt;=0.8,"ALTA",IF(AR15=1,"MUY ALTA")))))),"")</f>
        <v/>
      </c>
      <c r="AT15" s="281">
        <f>IF(AA15="","",MIN(AA15:AA16))</f>
        <v/>
      </c>
      <c r="AU15" s="281">
        <f>IFERROR(IF(AT15="","",IF(AT15&lt;=0.2,"LEVE",IF(AT15&lt;=0.4,"MENOR",IF(AT15&lt;=0.6,"MODERADO",IF(AT15&lt;=0.8,"MAYOR",IF(AT15=1,"CATASTRÓFICO")))))),"")</f>
        <v/>
      </c>
      <c r="AV15" s="277">
        <f>IFERROR(IF(OR(AND(AS15="Muy Baja",AU15="Leve"),AND(AS15="Muy Baja",AU15="Menor"),AND(AS15="Baja",AU15="Leve")),"BAJO",IF(OR(AND(AS15="Muy baja",AU15="Moderado"),AND(AS15="Baja",AU15="Menor"),AND(AS15="Baja",AU15="Moderado"),AND(AS15="Media",AU15="Leve"),AND(AS15="Media",AU15="Menor"),AND(AS15="Media",AU15="Moderado"),AND(AS15="Alta",AU15="Leve"),AND(AS15="Alta",AU15="Menor")),"MODERADO",IF(OR(AND(AS15="Muy Baja",AU15="Mayor"),AND(AS15="Baja",AU15="Mayor"),AND(AS15="Media",AU15="Mayor"),AND(AS15="Alta",AU15="Moderado"),AND(AS15="Alta",AU15="Mayor"),AND(AS15="Muy Alta",AU15="Leve"),AND(AS15="Muy Alta",AU15="Menor"),AND(AS15="Muy Alta",AU15="Moderado"),AND(AS15="Muy Alta",AU15="Mayor")),"ALTO",IF(OR(AND(AS15="Muy Baja",AU15="Catastrófico"),AND(AS15="Baja",AU15="Catastrófico"),AND(AS15="Media",AU15="Catastrófico"),AND(AS15="Alta",AU15="Catastrófico"),AND(AS15="Muy Alta",AU15="Catastrófico")),"EXTREMO","")))),"")</f>
        <v/>
      </c>
      <c r="AW15" s="927" t="n">
        <v>43717</v>
      </c>
      <c r="AX15" s="288" t="inlineStr">
        <is>
          <t xml:space="preserve">No se evidencia materialización del riesgo. </t>
        </is>
      </c>
      <c r="AY15" s="287" t="inlineStr">
        <is>
          <t>29/01/2020</t>
        </is>
      </c>
      <c r="AZ15" s="288" t="inlineStr">
        <is>
          <t>No se evidencia la materialización del riesgo.</t>
        </is>
      </c>
      <c r="BA15" s="283" t="inlineStr">
        <is>
          <t>18-08-2020</t>
        </is>
      </c>
      <c r="BB15" s="284" t="inlineStr">
        <is>
          <t>No se evidencia materialización del riesgo</t>
        </is>
      </c>
      <c r="BC15" s="283" t="n">
        <v>44272</v>
      </c>
      <c r="BD15" s="284" t="inlineStr">
        <is>
          <t>No se evidencia materialización del riesgo</t>
        </is>
      </c>
      <c r="BE15" s="285" t="n">
        <v>44587</v>
      </c>
      <c r="BF15" s="928" t="inlineStr">
        <is>
          <t xml:space="preserve">No se realiza seguimiento toda vez que el riesgo tiene nivel bajo </t>
        </is>
      </c>
      <c r="BG15" s="339" t="n">
        <v>44795</v>
      </c>
      <c r="BH15" s="340" t="inlineStr">
        <is>
          <t>No se evidencia materialización del riesgo, sin embargo se sugiere revisar con la Dirección de Planeación una asignación de espacio físico de mayor amplitud y con recursos físicos el mantenimiento del mismo</t>
        </is>
      </c>
      <c r="BI15" s="339" t="n">
        <v>44959</v>
      </c>
      <c r="BJ15" s="340" t="inlineStr">
        <is>
          <t>Se sugiere revisar con la Dirección de Planeación una asignación de espacio físico de mayor amplitud y con recursos físicos el mantenimiento del mismo, con el fin de  minimizar riesgos de perdida de información. Se debe revisar el contexto con el fin de determinar riesgos posibles en relacion con las acciones tomadas para mantener la competencia del personal segun plan de mejoramiento 812 derivado de la auditoria interna de calidad.</t>
        </is>
      </c>
      <c r="BK15" s="339" t="n">
        <v>45132</v>
      </c>
      <c r="BL15" s="348" t="inlineStr">
        <is>
          <t>Se evidencia incidente de seguridad de la información frente al archivo, el cual fue reportado el dia 25-05-2023 mediante correo electrónico desde la oficina de seguridad de la información siendo pontencial la materialización del riesgo. Por otro lado, se  sugiere revisar una reasignación del espacio fisico de acuerdo al volumen de información que se esta manejando en el proceso.</t>
        </is>
      </c>
      <c r="BM15" s="339" t="n">
        <v>45400</v>
      </c>
      <c r="BN15" s="340" t="inlineStr">
        <is>
          <t xml:space="preserve">No se evidencia materialización de riesgo, esto debido al planteamiento de solución realizado por parte de la dirección de planeación Institucional de un nuevo espacio al cual se le hará seguimiento desde la Comisión de Control Interno. </t>
        </is>
      </c>
      <c r="BO15" s="341" t="n">
        <v>45544</v>
      </c>
      <c r="BP15" s="25" t="inlineStr">
        <is>
          <t>Se evidencia que el almacenamiento del archivo documental no cuenta con las condiciones técnicas y óptimas, para cuidado y conservación de los archivos, encontrando un espacio húmedo el cual posiblemente pueda conllevar al deterioro y perdida de la información documental tanto histórica como de consulta. Informe de Bienes y Servicios en la Seccional Ubaté.</t>
        </is>
      </c>
      <c r="BQ15" s="341" t="n">
        <v>45742</v>
      </c>
      <c r="BR15" s="25" t="inlineStr">
        <is>
          <t xml:space="preserve">No se evidencia materialización de riesgo. </t>
        </is>
      </c>
      <c r="BS15" s="341" t="inlineStr">
        <is>
          <t>25/08/2025</t>
        </is>
      </c>
      <c r="BT15" s="619" t="inlineStr">
        <is>
          <t>No se evidencia materialización de riesgo, teniendo en cuenta que en los procesos realizados no ocurrido caso alguno, de igual manera en seguimiento a la función preventiva realizada al archivo de la Seccional Ubaté, se evidencia que llevaron las acciones pertinentes para la custodia y el resguardo del mismo.</t>
        </is>
      </c>
      <c r="BU15" s="416" t="n"/>
      <c r="BV15" s="680" t="n"/>
      <c r="BW15" s="426" t="n"/>
    </row>
    <row r="16" ht="172.8" customHeight="1">
      <c r="D16" s="863" t="n"/>
      <c r="E16" s="315" t="inlineStr">
        <is>
          <t>D29. Manejo inadecuado de la información por personal ajeno a la Dirección de Talento Humano.</t>
        </is>
      </c>
      <c r="F16" s="922" t="n"/>
      <c r="G16" s="922" t="n"/>
      <c r="H16" s="922" t="n"/>
      <c r="I16" s="922" t="n"/>
      <c r="J16" s="922" t="n"/>
      <c r="K16" s="922" t="n"/>
      <c r="L16" s="922" t="n"/>
      <c r="M16" s="922" t="n"/>
      <c r="N16" s="922" t="n"/>
      <c r="O16" s="922" t="n"/>
      <c r="P16" s="929" t="n"/>
      <c r="Q16" s="325" t="inlineStr">
        <is>
          <t>La Directora de Talento Humano asigna al profesional encargado llave de acceso al archivo de historias laborales de la Dirección de Talento Humano, el cual realiza control de ingreso del personal ajeno por medio del formato ADOr030 - Ingreso a los depósitos de archivo.</t>
        </is>
      </c>
      <c r="R16" s="326" t="inlineStr">
        <is>
          <t>CADA VEZ QUE SE PRESENTE LA NECESIDAD</t>
        </is>
      </c>
      <c r="S16" s="327" t="inlineStr">
        <is>
          <t>TRD entregadas por la Oficina de Archivo Central
ADOPG02</t>
        </is>
      </c>
      <c r="T16" s="411" t="inlineStr">
        <is>
          <t>ADOr030
ADOr027</t>
        </is>
      </c>
      <c r="U16" s="328" t="inlineStr">
        <is>
          <t>PREVENTIVO</t>
        </is>
      </c>
      <c r="V16" s="328" t="inlineStr">
        <is>
          <t>MANUAL</t>
        </is>
      </c>
      <c r="W16" s="328">
        <f>IF(OR(U16="PREVENTIVO",U16="DETECTIVO"),"PROBABILIDAD",IF(U16="CORRECTIVO","IMPACTO",""))</f>
        <v/>
      </c>
      <c r="X16" s="15">
        <f>IF(AND(U16="PREVENTIVO",V16="AUTOMÁTICO"),"50%",IF(AND(U16="PREVENTIVO",V16="MANUAL"),"40%",IF(AND(U16="DETECTIVO",V16="AUTOMÁTICO"),"40%",IF(AND(U16="DETECTIVO",V16="MANUAL"),"30%",IF(AND(U16="CORRECTIVO",V16="AUTOMÁTICO"),"35%",IF(AND(U16="CORRECTIVO",V16="MANUAL"),"25%",""))))))</f>
        <v/>
      </c>
      <c r="Y16" s="317">
        <f>IFERROR(IF(AND(W15="Probabilidad",W16="Probabilidad"),(Y15-(Y15*X16)),IF(W16="Probabilidad",(L15-(L15*X16)),IF(W16="Impacto",Y15,""))),"")</f>
        <v/>
      </c>
      <c r="Z16" s="308">
        <f>IFERROR(IF(Y16="","",IF(Y16&lt;=0.2,"MUY BAJA",IF(Y16&lt;=0.4,"BAJA",IF(Y16&lt;=0.6,"MEDIA",IF(Y16&lt;=0.8,"ALTA",IF(Y16=1,"MUY ALTA")))))),"")</f>
        <v/>
      </c>
      <c r="AA16" s="308">
        <f>IFERROR(IF(AND(W15="Impacto",W16="Impacto"),(AA15-(AA15*X16)),IF(W16="Impacto",(O15-(+O15*X16)),IF(W16="Probabilidad",AA15,""))),"")</f>
        <v/>
      </c>
      <c r="AB16" s="308">
        <f>IFERROR(IF(AA16="","",IF(AA16&lt;=0.2,"LEVE",IF(AA16&lt;=0.4,"MENOR",IF(AA16&lt;=0.6,"MODERADO",IF(AA16&lt;=0.8,"MAYOR",IF(AA16=1,"CATASTRÓFICO")))))),"")</f>
        <v/>
      </c>
      <c r="AC16" s="277">
        <f>IFERROR(IF(OR(AND(Z16="Muy Baja",AB16="Leve"),AND(Z16="Muy Baja",AB16="Menor"),AND(Z16="Baja",AB16="Leve")),"BAJO",IF(OR(AND(Z16="Muy baja",AB16="Moderado"),AND(Z16="Baja",AB16="Menor"),AND(Z16="Baja",AB16="Moderado"),AND(Z16="Media",AB16="Leve"),AND(Z16="Media",AB16="Menor"),AND(Z16="Media",AB16="Moderado"),AND(Z16="Alta",AB16="Leve"),AND(Z16="Alta",AB16="Menor")),"MODERADO",IF(OR(AND(Z16="Muy Baja",AB16="Mayor"),AND(Z16="Baja",AB16="Mayor"),AND(Z16="Media",AB16="Mayor"),AND(Z16="Alta",AB16="Moderado"),AND(Z16="Alta",AB16="Mayor"),AND(Z16="Muy Alta",AB16="Leve"),AND(Z16="Muy Alta",AB16="Menor"),AND(Z16="Muy Alta",AB16="Moderado"),AND(Z16="Muy Alta",AB16="Mayor")),"ALTO",IF(OR(AND(Z16="Muy Baja",AB16="Catastrófico"),AND(Z16="Baja",AB16="Catastrófico"),AND(Z16="Media",AB16="Catastrófico"),AND(Z16="Alta",AB16="Catastrófico"),AND(Z16="Muy Alta",AB16="Catastrófico")),"EXTREMO","")))),"")</f>
        <v/>
      </c>
      <c r="AD16" s="371" t="n"/>
      <c r="AE16" s="370" t="n"/>
      <c r="AF16" s="371" t="n"/>
      <c r="AG16" s="370" t="n"/>
      <c r="AH16" s="374" t="n"/>
      <c r="AI16" s="375" t="n"/>
      <c r="AJ16" s="374" t="n"/>
      <c r="AK16" s="314" t="n"/>
      <c r="AL16" s="413" t="n"/>
      <c r="AM16" s="314" t="n"/>
      <c r="AN16" s="429" t="n">
        <v>45926</v>
      </c>
      <c r="AO16" s="436" t="inlineStr">
        <is>
          <t>Se evidencia Acta No. 09 del 10 de abril de 2025, en la cual se hace entrega de la llave de acceso al archivo de historias laborales, a la funcionaria encargada, por parte de la Dirección de Talento Humano.
Adicional, se evidencia el correcto diligenciamiento del registro ADOr030 para el control de ingreso al archivo de historias laborales. Se evidencia el correcto diligenciamiento del registro ADOr030 para el control de ingreso al archivo de historias laborales. El último ingreso de personal ajeno fue el 24 de septiembre de 2025.</t>
        </is>
      </c>
      <c r="AP16" s="438" t="n">
        <v>46077</v>
      </c>
      <c r="AQ16" s="314" t="inlineStr">
        <is>
          <t>Se evidencia el correcto diligenciamiento del registro ADOr030 para el control de ingreso al archivo de historias laborales. El último ingreso de personal ajeno fue el 02 de diciembre de 2025.</t>
        </is>
      </c>
      <c r="AR16" s="925" t="n"/>
      <c r="AS16" s="922" t="n"/>
      <c r="AT16" s="922" t="n"/>
      <c r="AU16" s="922" t="n"/>
      <c r="AV16" s="922" t="n"/>
      <c r="AW16" s="930" t="n"/>
      <c r="AX16" s="931" t="n"/>
      <c r="AY16" s="931" t="n"/>
      <c r="AZ16" s="931" t="n"/>
      <c r="BA16" s="931" t="n"/>
      <c r="BB16" s="931" t="n"/>
      <c r="BC16" s="931" t="n"/>
      <c r="BD16" s="931" t="n"/>
      <c r="BE16" s="931" t="n"/>
      <c r="BF16" s="932" t="n"/>
      <c r="BG16" s="863" t="n"/>
      <c r="BH16" s="863" t="n"/>
      <c r="BI16" s="863" t="n"/>
      <c r="BJ16" s="863" t="n"/>
      <c r="BK16" s="863" t="n"/>
      <c r="BL16" s="863" t="n"/>
      <c r="BM16" s="863" t="n"/>
      <c r="BN16" s="863" t="n"/>
      <c r="BO16" s="863" t="n"/>
      <c r="BP16" s="863" t="n"/>
      <c r="BQ16" s="863" t="n"/>
      <c r="BR16" s="863" t="n"/>
      <c r="BS16" s="863" t="n"/>
      <c r="BT16" s="862" t="n"/>
      <c r="BU16" s="924" t="n"/>
      <c r="BV16" s="921" t="n"/>
      <c r="BW16" s="426" t="n"/>
    </row>
    <row r="17" ht="248.4" customHeight="1">
      <c r="A17" s="196">
        <f>IF(OR(AR17=0,AT17=0),"",IF(AND(AR17&lt;=0.2,AT17&lt;=0.2),1,IF(AND(AR17&lt;=0.2,AT17&lt;=0.4),2,IF(AND(AR17&lt;=0.2,AT17&lt;=0.6),3,IF(AND(AR17&lt;=0.2,AT17&lt;=0.8),4,IF(AND(AR17&lt;=0.2,AT17&lt;=1),5,IF(AND(AR17&lt;=0.4,AT17&lt;=0.2),6,IF(AND(AR17&lt;=0.4,AT17&lt;=0.4),7,IF(AND(AR17&lt;=0.4,AT17&lt;=0.6),8,IF(AND(AR17&lt;=0.4,AT17&lt;=0.8),9,IF(AND(AR17&lt;=0.4,AT17&lt;=1),10,IF(AND(AR17&lt;=0.6,AT17&lt;=0.2),11,IF(AND(AR17&lt;=0.6,AT17&lt;=0.4),12,IF(AND(AR17&lt;=0.6,AT17&lt;=0.6),13,IF(AND(AR17&lt;=0.6,AT17&lt;=0.8),14,IF(AND(AR17&lt;=0.6,AT17&lt;=1),15,IF(AND(AR17&lt;=0.8,AT17&lt;=0.2),16,IF(AND(AR17&lt;=0.8,AT17&lt;=0.4),17,IF(AND(AR17&lt;=0.8,AT17&lt;=0.6),18,IF(AND(AR17&lt;=0.8,AT17&lt;=0.8),19,IF(AND(AR17&lt;=0.8,AT17&lt;=1),20,IF(AND(AR17&lt;=1,AT17&lt;=0.2),21,IF(AND(AR17&lt;=1,AT17&lt;=0.4),22,IF(AND(AR17&lt;=1,AT17&lt;=0.6),23,IF(AND(AR17&lt;=1,AT17&lt;=0.8),24,IF(AND(AR17&lt;=1,AT17&lt;=1),25,""))))))))))))))))))))))))))</f>
        <v/>
      </c>
      <c r="B17" s="196">
        <f>IF(A17="","",(COUNTIF($A$8:A17,A17))/100)</f>
        <v/>
      </c>
      <c r="C17" s="196">
        <f>IFERROR(A17+B17,"")</f>
        <v/>
      </c>
      <c r="D17" s="432" t="n">
        <v>7</v>
      </c>
      <c r="E17" s="306" t="inlineStr">
        <is>
          <t>D6. Falta de restricción del personal ajeno a la Dirección de Talento Humano y Dependencia significativa de otros procesos, que tardan la continuidad de las actividades de los diferentes procedimientos.</t>
        </is>
      </c>
      <c r="F17" s="316" t="inlineStr">
        <is>
          <t>Posibilidad de incumplimiento en los plazos para reportar a los entes de control la información requerida debido a fallas presentadas al acceder a las plataformas y/o debido a retrasos en la consolidación de información.</t>
        </is>
      </c>
      <c r="G17" s="933" t="inlineStr">
        <is>
          <t>Incurrir en procesos sancionatorios derivados por el incumplimiento en los plazos para la entrega de las obligaciones administrativas.</t>
        </is>
      </c>
      <c r="H17" s="15" t="inlineStr">
        <is>
          <t>EJECUCIÓN Y ADMINISTRACIÓN DE PROCESOS: Pérdidas derivadas de errores en la ejecución y administración de procesos.</t>
        </is>
      </c>
      <c r="I17" s="320" t="n">
        <v>2000</v>
      </c>
      <c r="J17" s="15" t="inlineStr">
        <is>
          <t>De acuerdo al personal contratado en cada vigencia, se realiza el cargue de información a los entes de control SECOP Y SIA OBSERVA.</t>
        </is>
      </c>
      <c r="K17" s="15">
        <f>IF(I17&lt;=0,"",IF(I17&lt;=2,"Muy Baja",IF(I17&lt;=10,"Baja",IF(I17&lt;=30,"Media",IF(I17&lt;=100,"Alta",IF(I17&gt;100,"Muy Alta"))))))</f>
        <v/>
      </c>
      <c r="L17" s="317">
        <f>IF(K17="","",IF(K17="Muy Baja",0.2,IF(K17="Baja",0.4,IF(K17="Media",0.6,IF(K17="Alta",0.8,IF(K17="Muy Alta",1,))))))</f>
        <v/>
      </c>
      <c r="M17" s="15" t="inlineStr">
        <is>
          <t>El riesgo afecta la imagen de la entidad con efecto publicitario sostenido a nivel de sector administrativo, nivel departamental o municipal.</t>
        </is>
      </c>
      <c r="N17" s="15">
        <f>IF(OR(M17=CRITERIOS!$C$182,M17=CRITERIOS!$D$182),"Leve",IF(OR(M17=CRITERIOS!$C$183,M17=CRITERIOS!$D$183),"Menor",IF(OR(M17=CRITERIOS!$C$184,M17=CRITERIOS!$D$184),"Moderado",IF(OR(M17=CRITERIOS!$C$185,M17=CRITERIOS!$D$185),"Mayor",IF(OR(M17=CRITERIOS!$C$186,M17=CRITERIOS!$D$186),"Catastrófico","")))))</f>
        <v/>
      </c>
      <c r="O17" s="317">
        <f>IF(N17="","",IF(N17="Leve",0.2,IF(N17="Menor",0.4,IF(N17="Moderado",0.6,IF(N17="Mayor",0.8,IF(N17="Catastrófico",1,))))))</f>
        <v/>
      </c>
      <c r="P17" s="277">
        <f>IF(OR(AND(K17="Muy Baja",N17="Leve"),AND(K17="Muy Baja",N17="Menor"),AND(K17="Baja",N17="Leve")),"BAJO",IF(OR(AND(K17="Muy baja",N17="Moderado"),AND(K17="Baja",N17="Menor"),AND(K17="Baja",N17="Moderado"),AND(K17="Media",N17="Leve"),AND(K17="Media",N17="Menor"),AND(K17="Media",N17="Moderado"),AND(K17="Alta",N17="Leve"),AND(K17="Alta",N17="Menor")),"MODERADO",IF(OR(AND(K17="Muy Baja",N17="Mayor"),AND(K17="Baja",N17="Mayor"),AND(K17="Media",N17="Mayor"),AND(K17="Alta",N17="Moderado"),AND(K17="Alta",N17="Mayor"),AND(K17="Muy Alta",N17="Leve"),AND(K17="Muy Alta",N17="Menor"),AND(K17="Muy Alta",N17="Moderado"),YI17="Muy Alta",N17="Mayor"),"ALTO",IF(OR(AND(K17="Muy Baja",N17="Catastrófico"),AND(K17="Baja",N17="Catastrófico"),AND(K17="Media",N17="Catastrófico"),AND(K17="Alta",N17="Catastrófico"),AND(K17="Muy Alta",N17="Catastrófico")),"EXTREMO",""))))</f>
        <v/>
      </c>
      <c r="Q17" s="316" t="inlineStr">
        <is>
          <t>El profesional encargado consolida la información de los contratos que deben ser cargados por los gestores de Talento Humano de las diferentes unidades regionales en las plataformas de SIA OBSERVA Y SECOP II y notifica mediante correo electrónico a la Dirección de Control Interno, quien a su vez realiza el seguimiento al proceso de cargue de contratos e información a las plataformas anteriormente mencionadas, a fin de dar cumplimiento a los tiempos establecidos.</t>
        </is>
      </c>
      <c r="R17" s="15" t="inlineStr">
        <is>
          <t>MENSUAL</t>
        </is>
      </c>
      <c r="S17" s="16" t="inlineStr">
        <is>
          <t xml:space="preserve">Informe de cargue de cada plataforma:
documentada:ATHP08  </t>
        </is>
      </c>
      <c r="T17" s="316" t="inlineStr">
        <is>
          <t xml:space="preserve">Notificación a Control Interno del cargue de información en cada plataforma o captura de pantalla del cargue de la información. </t>
        </is>
      </c>
      <c r="U17" s="15" t="inlineStr">
        <is>
          <t>PREVENTIVO</t>
        </is>
      </c>
      <c r="V17" s="15" t="inlineStr">
        <is>
          <t>MANUAL</t>
        </is>
      </c>
      <c r="W17" s="15">
        <f>IF(OR(U17="PREVENTIVO",U17="DETECTIVO"),"PROBABILIDAD",IF(U17="CORRECTIVO","IMPACTO",""))</f>
        <v/>
      </c>
      <c r="X17" s="15">
        <f>IF(AND(U17="PREVENTIVO",V17="AUTOMÁTICO"),"50%",IF(AND(U17="PREVENTIVO",V17="MANUAL"),"40%",IF(AND(U17="DETECTIVO",V17="AUTOMÁTICO"),"40%",IF(AND(U17="DETECTIVO",V17="MANUAL"),"30%",IF(AND(U17="CORRECTIVO",V17="AUTOMÁTICO"),"35%",IF(AND(U17="CORRECTIVO",V17="MANUAL"),"25%",""))))))</f>
        <v/>
      </c>
      <c r="Y17" s="308">
        <f>IFERROR(IF(W17="Probabilidad",(L17-(L17*X17)),IF(W17="Impacto",L17,"")),"")</f>
        <v/>
      </c>
      <c r="Z17" s="308">
        <f>IFERROR(IF(Y17="","",IF(Y17&lt;=0.2,"MUY BAJA",IF(Y17&lt;=0.4,"BAJA",IF(Y17&lt;=0.6,"MEDIA",IF(Y17&lt;=0.8,"ALTA",IF(Y17=1,"MUY ALTA")))))),"")</f>
        <v/>
      </c>
      <c r="AA17" s="308">
        <f>IFERROR(IF(W17="Impacto",(O17-(O17*X17)),IF(W17="Probabilidad",O17,"")),"")</f>
        <v/>
      </c>
      <c r="AB17" s="308">
        <f>IFERROR(IF(AA17="","",IF(AA17&lt;=0.2,"LEVE",IF(AA17&lt;=0.4,"MENOR",IF(AA17&lt;=0.6,"MODERADO",IF(AA17&lt;=0.8,"MAYOR",IF(AA17=1,"CATASTRÓFICO")))))),"")</f>
        <v/>
      </c>
      <c r="AC17" s="277">
        <f>IFERROR(IF(OR(AND(Z17="Muy Baja",AB17="Leve"),AND(Z17="Muy Baja",AB17="Menor"),AND(Z17="Baja",AB17="Leve")),"BAJO",IF(OR(AND(Z17="Muy baja",AB17="Moderado"),AND(Z17="Baja",AB17="Menor"),AND(Z17="Baja",AB17="Moderado"),AND(Z17="Media",AB17="Leve"),AND(Z17="Media",AB17="Menor"),AND(Z17="Media",AB17="Moderado"),AND(Z17="Alta",AB17="Leve"),AND(Z17="Alta",AB17="Menor")),"MODERADO",IF(OR(AND(Z17="Muy Baja",AB17="Mayor"),AND(Z17="Baja",AB17="Mayor"),AND(Z17="Media",AB17="Mayor"),AND(Z17="Alta",AB17="Moderado"),AND(Z17="Alta",AB17="Mayor"),AND(Z17="Muy Alta",AB17="Leve"),AND(Z17="Muy Alta",AB17="Menor"),AND(Z17="Muy Alta",AB17="Moderado"),AND(Z17="Muy Alta",AB17="Mayor")),"ALTO",IF(OR(AND(Z17="Muy Baja",AB17="Catastrófico"),AND(Z17="Baja",AB17="Catastrófico"),AND(Z17="Media",AB17="Catastrófico"),AND(Z17="Alta",AB17="Catastrófico"),AND(Z17="Muy Alta",AB17="Catastrófico")),"EXTREMO","")))),"")</f>
        <v/>
      </c>
      <c r="AD17" s="245" t="n">
        <v>44677</v>
      </c>
      <c r="AE17" s="16" t="inlineStr">
        <is>
          <t>Se evidencia el cargue de la información correspondiente al mes de marzo de 2022</t>
        </is>
      </c>
      <c r="AF17" s="309" t="n">
        <v>44874</v>
      </c>
      <c r="AG17" s="649" t="inlineStr">
        <is>
          <t xml:space="preserve">En SIA OBSERVA se realiza el cargue de contratos de las modalidades personal académico OPS, TF, y docente y en el SECOP se realiza el cargue de contratos bajo modalidad,OPS se evidencia el cargue de la información de Natalia Becerra Andrade (OPS)  liquidado anticipado el 31 de julio de 2022, y al verificar en el SECOP no se pudo evidenciar por fallas en la pagina </t>
        </is>
      </c>
      <c r="AH17" s="750" t="n">
        <v>45076</v>
      </c>
      <c r="AI17" s="757" t="inlineStr">
        <is>
          <t>Se realiza envío de correos notificando a la Dirección de Control Interno  del cargue realizado a las plataformas de SIA Observa en mayo pertenecientes a la contratación de abril de 2023</t>
        </is>
      </c>
      <c r="AJ17" s="750" t="n">
        <v>45502</v>
      </c>
      <c r="AK17" s="319" t="inlineStr">
        <is>
          <t>Se evidencia correo del 04/07/2024 desde Talento Humano a Control Interno notificando la relación oficial de los contratos del mes de junio cargados al aplicativo SIA Observa.</t>
        </is>
      </c>
      <c r="AL17" s="750" t="n">
        <v>45713</v>
      </c>
      <c r="AM17" s="319" t="inlineStr">
        <is>
          <t>Se solicita la evidencia de la notificación enviada a Control Interno sobre la relación oficial de los contratos cargados de la modalidad docente durante el mes de octubre en el aplicativo SIA Observa, el cual fue enviado el 29/10/2024, cumpliendo con lo establecido en el control.</t>
        </is>
      </c>
      <c r="AN17" s="750" t="n">
        <v>45926</v>
      </c>
      <c r="AO17" s="437" t="inlineStr">
        <is>
          <t>Se toma para la verificación de la implementación del control, la modalidad OPS del mes de marzo, modalidad término fijo de mayo y modalidad docente ocasional del mes de abril de 2025. De OPS se evidencia correo del 01/04/2025 enviado por el profesional asignado por la Dirección de Talento Humano a Control Interno, notificando la relación oficial de los contratos suscritos en el mes de marzo y cargados en SIA Observa.
Asimismo, se evidencia correo del 21/04/2025 notificando los contratos para docentes ocasionales, suscritos y cargados a SIA Observa durante el mes de abril.
Por último, se evidencia correo de 27/05/2025 por parte del profesional asignado por la Dirección deTalento Humano a Control Interno notificando la relación oficial de los contratos del mes de mayo cargados al aplicativo SIA Observa.</t>
        </is>
      </c>
      <c r="AP17" s="438" t="n">
        <v>46077</v>
      </c>
      <c r="AQ17" s="440" t="inlineStr">
        <is>
          <t>Para la verificación de la implementación del control se toma para la modalidad OPS del mes de agosto, modalidad término fijo de septiembre y modalidad docente ocasional del mes de julio de 2025. De OPS se evidencia correo del 27/08/2025 enviado por el profesional asignado por la Dirección de Talento Humano a Control Interno, notificando la relación oficial de los contratos suscritos en el mes de agosto y cargados en SIA Observa.
Asimismo, se evidencia correo del 17/07/2025 notificando los contratos para docentes ocasionales, suscritos y cargados a SIA Observa durante el mes de julio.
Por último, se evidencia correo de 01/10/2025 por parte del profesional asignado por la Dirección de Talento Humano a Control Interno notificando la relación oficial de los contratos del mes de septiembre cargados al aplicativo SIA Observa, incluidos los término fijo.</t>
        </is>
      </c>
      <c r="AR17" s="290">
        <f>IF(Y17="","",MIN(Y17:Y18))</f>
        <v/>
      </c>
      <c r="AS17" s="281">
        <f>IFERROR(IF(AR17="","",IF(AR17&lt;=0.2,"MUY BAJA",IF(AR17&lt;=0.4,"BAJA",IF(AR17&lt;=0.6,"MEDIA",IF(AR17&lt;=0.8,"ALTA",IF(AR17=1,"MUY ALTA")))))),"")</f>
        <v/>
      </c>
      <c r="AT17" s="281">
        <f>IF(AA17="","",MIN(AA17:AA18))</f>
        <v/>
      </c>
      <c r="AU17" s="281">
        <f>IFERROR(IF(AT17="","",IF(AT17&lt;=0.2,"LEVE",IF(AT17&lt;=0.4,"MENOR",IF(AT17&lt;=0.6,"MODERADO",IF(AT17&lt;=0.8,"MAYOR",IF(AT17=1,"CATASTRÓFICO")))))),"")</f>
        <v/>
      </c>
      <c r="AV17" s="277">
        <f>IFERROR(IF(OR(AND(AS17="Muy Baja",AU17="Leve"),AND(AS17="Muy Baja",AU17="Menor"),AND(AS17="Baja",AU17="Leve")),"BAJO",IF(OR(AND(AS17="Muy baja",AU17="Moderado"),AND(AS17="Baja",AU17="Menor"),AND(AS17="Baja",AU17="Moderado"),AND(AS17="Media",AU17="Leve"),AND(AS17="Media",AU17="Menor"),AND(AS17="Media",AU17="Moderado"),AND(AS17="Alta",AU17="Leve"),AND(AS17="Alta",AU17="Menor")),"MODERADO",IF(OR(AND(AS17="Muy Baja",AU17="Mayor"),AND(AS17="Baja",AU17="Mayor"),AND(AS17="Media",AU17="Mayor"),AND(AS17="Alta",AU17="Moderado"),AND(AS17="Alta",AU17="Mayor"),AND(AS17="Muy Alta",AU17="Leve"),AND(AS17="Muy Alta",AU17="Menor"),AND(AS17="Muy Alta",AU17="Moderado"),AND(AS17="Muy Alta",AU17="Mayor")),"ALTO",IF(OR(AND(AS17="Muy Baja",AU17="Catastrófico"),AND(AS17="Baja",AU17="Catastrófico"),AND(AS17="Media",AU17="Catastrófico"),AND(AS17="Alta",AU17="Catastrófico"),AND(AS17="Muy Alta",AU17="Catastrófico")),"EXTREMO","")))),"")</f>
        <v/>
      </c>
      <c r="AW17" s="239" t="n">
        <v>43717</v>
      </c>
      <c r="AX17" s="288" t="inlineStr">
        <is>
          <t xml:space="preserve">Se evidencia materialización del riesgo frente a las solicitudes de prórroga para la habilitación del aplicativo SIA Observa, esto debido a contratos rendidos en la modalidad extemporánea. </t>
        </is>
      </c>
      <c r="AY17" s="239" t="inlineStr">
        <is>
          <t>29/01/2020</t>
        </is>
      </c>
      <c r="AZ17" s="288" t="inlineStr">
        <is>
          <t>No se evidencia la materialización del riesgo.</t>
        </is>
      </c>
      <c r="BA17" s="240" t="inlineStr">
        <is>
          <t>18-08-2020</t>
        </is>
      </c>
      <c r="BB17" s="284" t="inlineStr">
        <is>
          <t>No se evidencia materialización del riesgo, conforme el plazo establecido ante los entes de control, en términos.</t>
        </is>
      </c>
      <c r="BC17" s="283" t="n">
        <v>44272</v>
      </c>
      <c r="BD17" s="284" t="inlineStr">
        <is>
          <t xml:space="preserve">No se realiza seguimiento debido a que su nivel es moderado </t>
        </is>
      </c>
      <c r="BE17" s="240" t="n">
        <v>44587</v>
      </c>
      <c r="BF17" s="284" t="inlineStr">
        <is>
          <t xml:space="preserve">No se evidencia materialización del riesgo </t>
        </is>
      </c>
      <c r="BG17" s="335" t="n">
        <v>44795</v>
      </c>
      <c r="BH17" s="342" t="inlineStr">
        <is>
          <t>No se evidencia materialización del riesgo, conforme el plazo establecido ante los entes de control, en términos.</t>
        </is>
      </c>
      <c r="BI17" s="335" t="n">
        <v>44959</v>
      </c>
      <c r="BJ17" s="342" t="inlineStr">
        <is>
          <t>No se evidencia materialización del riesgo.</t>
        </is>
      </c>
      <c r="BK17" s="343" t="n">
        <v>45132</v>
      </c>
      <c r="BL17" s="344" t="inlineStr">
        <is>
          <t>Se reporta a 9 plataformas en diferentes periodos a fecha de corte, entre estos encontramos el  RUTEC, SIA OBSERVA, SECOP, SNIES, SIREP, etc. Una vez  validado en mesa de trabajo con la directora de la oficina de talento Humano el dia 25 de julio del 2023,  no se evidencia materialización del riesgo.</t>
        </is>
      </c>
      <c r="BM17" s="343" t="n">
        <v>45400</v>
      </c>
      <c r="BN17" s="342" t="inlineStr">
        <is>
          <t>Se identifican diferentes plataformas como lo son SECOP, SNIES, SIREP, RUTEC etc, Pero no se evidencia materialización del riesgo.</t>
        </is>
      </c>
      <c r="BO17" s="345" t="n">
        <v>45544</v>
      </c>
      <c r="BP17" s="346" t="inlineStr">
        <is>
          <t>No se evidencia materialización del riesgo por fallas en las plataformas de los entes de control, sin embargo si se evidencia rendición extemporánea en los reportes a los entes de control SIA OBSERVA y SECOP II evidenciando la materialización del riesgo en los reportes.</t>
        </is>
      </c>
      <c r="BQ17" s="345" t="n">
        <v>45742</v>
      </c>
      <c r="BR17" s="414" t="inlineStr">
        <is>
          <t>Se evidencia materialización del riesgo. Rendición extemporánea SIA observa Soacha (jul) y Girardot (jul, ago, oct). Se recomienda mayores controles en la rendición de SIA observa de las seccionales y extensiones. La probabilidad del riesgo es sancionatoria de acuerdo con la normativa externa.</t>
        </is>
      </c>
      <c r="BS17" s="934" t="inlineStr">
        <is>
          <t>25/08/2025</t>
        </is>
      </c>
      <c r="BT17" s="623" t="inlineStr">
        <is>
          <t>Se materializa el riesgo de acuerdo con los reportes realizados de SIA Observa que se realiza se desde la Dirección de Control Interno, se evidencia una rendición extemporánea de la vigencia anterior de la Seccional Girardot con los siguientes: 
G-ANEXO-001-2024
G-ANEXO-002-2024
G-ANEXO-003-2024</t>
        </is>
      </c>
      <c r="BU17" s="935" t="n"/>
      <c r="BV17" s="659" t="n"/>
      <c r="BW17" s="426" t="n"/>
    </row>
    <row r="18" ht="90.75" customHeight="1">
      <c r="A18" s="196" t="n"/>
      <c r="B18" s="196" t="n"/>
      <c r="C18" s="196" t="n"/>
      <c r="D18" s="863" t="n"/>
      <c r="E18" s="415" t="inlineStr">
        <is>
          <t>D30. Alta rotación de personal en los diferentes procesos que incrementa considerablemente la fuga de conocimiento, afectando la ejecución de las acciones planificadas en la Dirección de Talento Humano.</t>
        </is>
      </c>
      <c r="F18" s="922" t="n"/>
      <c r="G18" s="922" t="n"/>
      <c r="H18" s="922" t="n"/>
      <c r="I18" s="922" t="n"/>
      <c r="J18" s="922" t="n"/>
      <c r="K18" s="922" t="n"/>
      <c r="L18" s="922" t="n"/>
      <c r="M18" s="922" t="n"/>
      <c r="N18" s="922" t="n"/>
      <c r="O18" s="922" t="n"/>
      <c r="P18" s="922" t="n"/>
      <c r="Q18" s="316" t="inlineStr">
        <is>
          <t>El profesional encargado realiza capacitación a los gestores de Talento Humano frente al proceso del cargue en la plataforma SIA OBSERVA y/o actualizaciones a que haya lugar.</t>
        </is>
      </c>
      <c r="R18" s="15" t="inlineStr">
        <is>
          <t>CADA VEZ QUE SE PRESENTE LA NECESIDAD</t>
        </is>
      </c>
      <c r="S18" s="16" t="inlineStr">
        <is>
          <t xml:space="preserve">Cambios y/o actualizaciones en la página de SÍA OBSERVA.
Documentada: ATHP08  </t>
        </is>
      </c>
      <c r="T18" s="316" t="inlineStr">
        <is>
          <t>Registro de asistencia</t>
        </is>
      </c>
      <c r="U18" s="15" t="inlineStr">
        <is>
          <t>PREVENTIVO</t>
        </is>
      </c>
      <c r="V18" s="15" t="inlineStr">
        <is>
          <t>MANUAL</t>
        </is>
      </c>
      <c r="W18" s="15">
        <f>IF(OR(U18="PREVENTIVO",U18="DETECTIVO"),"PROBABILIDAD",IF(U18="CORRECTIVO","IMPACTO",""))</f>
        <v/>
      </c>
      <c r="X18" s="15">
        <f>IF(AND(U18="PREVENTIVO",V18="AUTOMÁTICO"),"50%",IF(AND(U18="PREVENTIVO",V18="MANUAL"),"40%",IF(AND(U18="DETECTIVO",V18="AUTOMÁTICO"),"40%",IF(AND(U18="DETECTIVO",V18="MANUAL"),"30%",IF(AND(U18="CORRECTIVO",V18="AUTOMÁTICO"),"35%",IF(AND(U18="CORRECTIVO",V18="MANUAL"),"25%",""))))))</f>
        <v/>
      </c>
      <c r="Y18" s="317">
        <f>IFERROR(IF(AND(W17="Probabilidad",W18="Probabilidad"),(Y17-(Y17*X18)),IF(W18="Probabilidad",(L17-(L17*X18)),IF(W18="Impacto",Y17,""))),"")</f>
        <v/>
      </c>
      <c r="Z18" s="308">
        <f>IFERROR(IF(Y18="","",IF(Y18&lt;=0.2,"MUY BAJA",IF(Y18&lt;=0.4,"BAJA",IF(Y18&lt;=0.6,"MEDIA",IF(Y18&lt;=0.8,"ALTA",IF(Y18=1,"MUY ALTA")))))),"")</f>
        <v/>
      </c>
      <c r="AA18" s="308">
        <f>IFERROR(IF(AND(W17="Impacto",W18="Impacto"),(AA17-(AA17*X18)),IF(W18="Impacto",(O17-(+O17*X18)),IF(W18="Probabilidad",AA17,""))),"")</f>
        <v/>
      </c>
      <c r="AB18" s="308">
        <f>IFERROR(IF(AA18="","",IF(AA18&lt;=0.2,"LEVE",IF(AA18&lt;=0.4,"MENOR",IF(AA18&lt;=0.6,"MODERADO",IF(AA18&lt;=0.8,"MAYOR",IF(AA18=1,"CATASTRÓFICO")))))),"")</f>
        <v/>
      </c>
      <c r="AC18" s="277">
        <f>IFERROR(IF(OR(AND(Z18="Muy Baja",AB18="Leve"),AND(Z18="Muy Baja",AB18="Menor"),AND(Z18="Baja",AB18="Leve")),"BAJO",IF(OR(AND(Z18="Muy baja",AB18="Moderado"),AND(Z18="Baja",AB18="Menor"),AND(Z18="Baja",AB18="Moderado"),AND(Z18="Media",AB18="Leve"),AND(Z18="Media",AB18="Menor"),AND(Z18="Media",AB18="Moderado"),AND(Z18="Alta",AB18="Leve"),AND(Z18="Alta",AB18="Menor")),"MODERADO",IF(OR(AND(Z18="Muy Baja",AB18="Mayor"),AND(Z18="Baja",AB18="Mayor"),AND(Z18="Media",AB18="Mayor"),AND(Z18="Alta",AB18="Moderado"),AND(Z18="Alta",AB18="Mayor"),AND(Z18="Muy Alta",AB18="Leve"),AND(Z18="Muy Alta",AB18="Menor"),AND(Z18="Muy Alta",AB18="Moderado"),AND(Z18="Muy Alta",AB18="Mayor")),"ALTO",IF(OR(AND(Z18="Muy Baja",AB18="Catastrófico"),AND(Z18="Baja",AB18="Catastrófico"),AND(Z18="Media",AB18="Catastrófico"),AND(Z18="Alta",AB18="Catastrófico"),AND(Z18="Muy Alta",AB18="Catastrófico")),"EXTREMO","")))),"")</f>
        <v/>
      </c>
      <c r="AD18" s="402" t="n"/>
      <c r="AE18" s="403" t="n"/>
      <c r="AF18" s="402" t="n"/>
      <c r="AG18" s="403" t="n"/>
      <c r="AH18" s="750" t="n"/>
      <c r="AI18" s="757" t="n"/>
      <c r="AJ18" s="750" t="n"/>
      <c r="AK18" s="319" t="n"/>
      <c r="AL18" s="750" t="n"/>
      <c r="AM18" s="319" t="n"/>
      <c r="AN18" s="750" t="n">
        <v>45926</v>
      </c>
      <c r="AO18" s="757" t="inlineStr">
        <is>
          <t>Teniendo en cuenta que el control se estableció durante junio de 2025, hasta ahora se está implementando; por tal razón, no hay evidencia para el primer semestre.</t>
        </is>
      </c>
      <c r="AP18" s="438" t="n">
        <v>46077</v>
      </c>
      <c r="AQ18" s="314" t="inlineStr">
        <is>
          <t>Para el segundo semestre de 2025 no se llevaron a cabo capacitaciones.</t>
        </is>
      </c>
      <c r="AR18" s="925" t="n"/>
      <c r="AS18" s="922" t="n"/>
      <c r="AT18" s="922" t="n"/>
      <c r="AU18" s="922" t="n"/>
      <c r="AV18" s="922" t="n"/>
      <c r="AW18" s="239" t="n"/>
      <c r="AX18" s="288" t="n"/>
      <c r="AY18" s="239" t="n"/>
      <c r="AZ18" s="288" t="n"/>
      <c r="BA18" s="240" t="n"/>
      <c r="BB18" s="284" t="n"/>
      <c r="BC18" s="283" t="n"/>
      <c r="BD18" s="284" t="n"/>
      <c r="BE18" s="240" t="n"/>
      <c r="BF18" s="284" t="n"/>
      <c r="BG18" s="404" t="n"/>
      <c r="BH18" s="405" t="n"/>
      <c r="BI18" s="404" t="n"/>
      <c r="BJ18" s="405" t="n"/>
      <c r="BK18" s="406" t="n"/>
      <c r="BL18" s="407" t="n"/>
      <c r="BM18" s="406" t="n"/>
      <c r="BN18" s="405" t="n"/>
      <c r="BO18" s="408" t="n"/>
      <c r="BP18" s="409" t="n"/>
      <c r="BQ18" s="408" t="n"/>
      <c r="BR18" s="409" t="n"/>
      <c r="BS18" s="936" t="n"/>
      <c r="BT18" s="884" t="n"/>
      <c r="BU18" s="937" t="n"/>
      <c r="BV18" s="897" t="n"/>
      <c r="BW18" s="426" t="n"/>
    </row>
    <row r="19" ht="157.5" customHeight="1">
      <c r="A19" s="196">
        <f>IF(OR(AR19=0,AT19=0),"",IF(AND(AR19&lt;=0.2,AT19&lt;=0.2),1,IF(AND(AR19&lt;=0.2,AT19&lt;=0.4),2,IF(AND(AR19&lt;=0.2,AT19&lt;=0.6),3,IF(AND(AR19&lt;=0.2,AT19&lt;=0.8),4,IF(AND(AR19&lt;=0.2,AT19&lt;=1),5,IF(AND(AR19&lt;=0.4,AT19&lt;=0.2),6,IF(AND(AR19&lt;=0.4,AT19&lt;=0.4),7,IF(AND(AR19&lt;=0.4,AT19&lt;=0.6),8,IF(AND(AR19&lt;=0.4,AT19&lt;=0.8),9,IF(AND(AR19&lt;=0.4,AT19&lt;=1),10,IF(AND(AR19&lt;=0.6,AT19&lt;=0.2),11,IF(AND(AR19&lt;=0.6,AT19&lt;=0.4),12,IF(AND(AR19&lt;=0.6,AT19&lt;=0.6),13,IF(AND(AR19&lt;=0.6,AT19&lt;=0.8),14,IF(AND(AR19&lt;=0.6,AT19&lt;=1),15,IF(AND(AR19&lt;=0.8,AT19&lt;=0.2),16,IF(AND(AR19&lt;=0.8,AT19&lt;=0.4),17,IF(AND(AR19&lt;=0.8,AT19&lt;=0.6),18,IF(AND(AR19&lt;=0.8,AT19&lt;=0.8),19,IF(AND(AR19&lt;=0.8,AT19&lt;=1),20,IF(AND(AR19&lt;=1,AT19&lt;=0.2),21,IF(AND(AR19&lt;=1,AT19&lt;=0.4),22,IF(AND(AR19&lt;=1,AT19&lt;=0.6),23,IF(AND(AR19&lt;=1,AT19&lt;=0.8),24,IF(AND(AR19&lt;=1,AT19&lt;=1),25,""))))))))))))))))))))))))))</f>
        <v/>
      </c>
      <c r="B19" s="196">
        <f>IF(A19="","",(COUNTIF($A$8:A19,A19))/100)</f>
        <v/>
      </c>
      <c r="C19" s="196">
        <f>IFERROR(A19+B19,"")</f>
        <v/>
      </c>
      <c r="D19" s="432" t="n">
        <v>9</v>
      </c>
      <c r="E19" s="306" t="inlineStr">
        <is>
          <t>D10. Incumplimiento de la normatividad legal vigente, relacionada con la afiliación del personal al sistema de seguridad social.</t>
        </is>
      </c>
      <c r="F19" s="16" t="inlineStr">
        <is>
          <t>Posibilidad de incumplimiento a la Normatividad legal vigente por la dinámica establecida en las instituciones.</t>
        </is>
      </c>
      <c r="G19" s="316" t="inlineStr">
        <is>
          <t>Incumplimiento a la normatividad legal vigente, debido a la dinámica establecida en las instituciones.
Incurrir en procesos sancionatorios.</t>
        </is>
      </c>
      <c r="H19" s="16" t="inlineStr">
        <is>
          <t>RELACIONES LABORALES: Pérdidas que surgen de acciones contrarias a las leyes o acuerdos de empleo, salud o seguridad, del pago de demandas por daños personales o de discriminación.</t>
        </is>
      </c>
      <c r="I19" s="320" t="n">
        <v>2000</v>
      </c>
      <c r="J19" s="16" t="inlineStr">
        <is>
          <t>Se realiza la afiliación de la totalidad del personal vinculado a la institución durante la vigencia para cada proceso de contratación.</t>
        </is>
      </c>
      <c r="K19" s="15">
        <f>IF(I19&lt;=0,"",IF(I19&lt;=2,"Muy Baja",IF(I19&lt;=10,"Baja",IF(I19&lt;=30,"Media",IF(I19&lt;=100,"Alta",IF(I19&gt;100,"Muy Alta"))))))</f>
        <v/>
      </c>
      <c r="L19" s="317">
        <f>IF(K19="","",IF(K19="Muy Baja",0.2,IF(K19="Baja",0.4,IF(K19="Media",0.6,IF(K19="Alta",0.8,IF(K19="Muy Alta",1,))))))</f>
        <v/>
      </c>
      <c r="M19" s="16" t="inlineStr">
        <is>
          <t>Mayor a 500 SMLMV</t>
        </is>
      </c>
      <c r="N19" s="15">
        <f>IF(OR(M19=CRITERIOS!$C$182,M19=CRITERIOS!$D$182),"Leve",IF(OR(M19=CRITERIOS!$C$183,M19=CRITERIOS!$D$183),"Menor",IF(OR(M19=CRITERIOS!$C$184,M19=CRITERIOS!$D$184),"Moderado",IF(OR(M19=CRITERIOS!$C$185,M19=CRITERIOS!$D$185),"Mayor",IF(OR(M19=CRITERIOS!$C$186,M19=CRITERIOS!$D$186),"Catastrófico","")))))</f>
        <v/>
      </c>
      <c r="O19" s="317">
        <f>IF(N19="","",IF(N19="Leve",0.2,IF(N19="Menor",0.4,IF(N19="Moderado",0.6,IF(N19="Mayor",0.8,IF(N19="Catastrófico",1,))))))</f>
        <v/>
      </c>
      <c r="P19" s="277">
        <f>IF(OR(AND(K19="Muy Baja",N19="Leve"),AND(K19="Muy Baja",N19="Menor"),AND(K19="Baja",N19="Leve")),"BAJO",IF(OR(AND(K19="Muy baja",N19="Moderado"),AND(K19="Baja",N19="Menor"),AND(K19="Baja",N19="Moderado"),AND(K19="Media",N19="Leve"),AND(K19="Media",N19="Menor"),AND(K19="Media",N19="Moderado"),AND(K19="Alta",N19="Leve"),AND(K19="Alta",N19="Menor")),"MODERADO",IF(OR(AND(K19="Muy Baja",N19="Mayor"),AND(K19="Baja",N19="Mayor"),AND(K19="Media",N19="Mayor"),AND(K19="Alta",N19="Moderado"),AND(K19="Alta",N19="Mayor"),AND(K19="Muy Alta",N19="Leve"),AND(K19="Muy Alta",N19="Menor"),AND(K19="Muy Alta",N19="Moderado"),YI19="Muy Alta",N19="Mayor"),"ALTO",IF(OR(AND(K19="Muy Baja",N19="Catastrófico"),AND(K19="Baja",N19="Catastrófico"),AND(K19="Media",N19="Catastrófico"),AND(K19="Alta",N19="Catastrófico"),AND(K19="Muy Alta",N19="Catastrófico")),"EXTREMO",""))))</f>
        <v/>
      </c>
      <c r="Q19" s="16" t="inlineStr">
        <is>
          <t>El profesional encargado realiza el seguimiento al proceso de afiliación ARL en la tabla de afiliaciones en Seguridad Social realizando el cruce con las bases de datos que arroja la plataforma de la ARL.</t>
        </is>
      </c>
      <c r="R19" s="15" t="inlineStr">
        <is>
          <t>CADA VEZ QUE SE PRESENTE LA NECESIDAD</t>
        </is>
      </c>
      <c r="S19" s="16" t="inlineStr">
        <is>
          <t xml:space="preserve">Informe de cargue de cada plataforma:
documentada:ATHP08 </t>
        </is>
      </c>
      <c r="T19" s="16" t="inlineStr">
        <is>
          <t>Tabla Afiliaciones a la Seguridad Social</t>
        </is>
      </c>
      <c r="U19" s="15" t="inlineStr">
        <is>
          <t>PREVENTIVO</t>
        </is>
      </c>
      <c r="V19" s="15" t="inlineStr">
        <is>
          <t>MANUAL</t>
        </is>
      </c>
      <c r="W19" s="15">
        <f>IF(OR(U19="PREVENTIVO",U19="DETECTIVO"),"PROBABILIDAD",IF(U19="CORRECTIVO","IMPACTO",""))</f>
        <v/>
      </c>
      <c r="X19" s="15">
        <f>IF(AND(U19="PREVENTIVO",V19="AUTOMÁTICO"),"50%",IF(AND(U19="PREVENTIVO",V19="MANUAL"),"40%",IF(AND(U19="DETECTIVO",V19="AUTOMÁTICO"),"40%",IF(AND(U19="DETECTIVO",V19="MANUAL"),"30%",IF(AND(U19="CORRECTIVO",V19="AUTOMÁTICO"),"35%",IF(AND(U19="CORRECTIVO",V19="MANUAL"),"25%",""))))))</f>
        <v/>
      </c>
      <c r="Y19" s="308">
        <f>IFERROR(IF(W19="Probabilidad",(L19-(L19*X19)),IF(W19="Impacto",L19,"")),"")</f>
        <v/>
      </c>
      <c r="Z19" s="308">
        <f>IFERROR(IF(Y19="","",IF(Y19&lt;=0.2,"MUY BAJA",IF(Y19&lt;=0.4,"BAJA",IF(Y19&lt;=0.6,"MEDIA",IF(Y19&lt;=0.8,"ALTA",IF(Y19=1,"MUY ALTA")))))),"")</f>
        <v/>
      </c>
      <c r="AA19" s="308">
        <f>IFERROR(IF(W19="Impacto",(O19-(O19*X19)),IF(W19="Probabilidad",O19,"")),"")</f>
        <v/>
      </c>
      <c r="AB19" s="308">
        <f>IFERROR(IF(AA19="","",IF(AA19&lt;=0.2,"LEVE",IF(AA19&lt;=0.4,"MENOR",IF(AA19&lt;=0.6,"MODERADO",IF(AA19&lt;=0.8,"MAYOR",IF(AA19=1,"CATASTRÓFICO")))))),"")</f>
        <v/>
      </c>
      <c r="AC19" s="277">
        <f>IFERROR(IF(OR(AND(Z19="Muy Baja",AB19="Leve"),AND(Z19="Muy Baja",AB19="Menor"),AND(Z19="Baja",AB19="Leve")),"BAJO",IF(OR(AND(Z19="Muy baja",AB19="Moderado"),AND(Z19="Baja",AB19="Menor"),AND(Z19="Baja",AB19="Moderado"),AND(Z19="Media",AB19="Leve"),AND(Z19="Media",AB19="Menor"),AND(Z19="Media",AB19="Moderado"),AND(Z19="Alta",AB19="Leve"),AND(Z19="Alta",AB19="Menor")),"MODERADO",IF(OR(AND(Z19="Muy Baja",AB19="Mayor"),AND(Z19="Baja",AB19="Mayor"),AND(Z19="Media",AB19="Mayor"),AND(Z19="Alta",AB19="Moderado"),AND(Z19="Alta",AB19="Mayor"),AND(Z19="Muy Alta",AB19="Leve"),AND(Z19="Muy Alta",AB19="Menor"),AND(Z19="Muy Alta",AB19="Moderado"),AND(Z19="Muy Alta",AB19="Mayor")),"ALTO",IF(OR(AND(Z19="Muy Baja",AB19="Catastrófico"),AND(Z19="Baja",AB19="Catastrófico"),AND(Z19="Media",AB19="Catastrófico"),AND(Z19="Alta",AB19="Catastrófico"),AND(Z19="Muy Alta",AB19="Catastrófico")),"EXTREMO","")))),"")</f>
        <v/>
      </c>
      <c r="AD19" s="330" t="n">
        <v>44677</v>
      </c>
      <c r="AE19" s="331" t="inlineStr">
        <is>
          <t xml:space="preserve">Se evidencia el proceso de afiliación en seguridad social para el personal contratado al inicio de la vigencia </t>
        </is>
      </c>
      <c r="AF19" s="750" t="n">
        <v>44874</v>
      </c>
      <c r="AG19" s="319" t="inlineStr">
        <is>
          <t>Se verifica que para el segundo semestre de 2022 se empezó a implementar la afiliación a la ARL 2 días antes de la contratación</t>
        </is>
      </c>
      <c r="AH19" s="750" t="n">
        <v>45076</v>
      </c>
      <c r="AI19" s="757" t="inlineStr">
        <is>
          <t>Se ejecuta el control de acuerdo a lo planteado.
Adicional, se recomienda realizar cruce de información con reporte arrojado de la plataforma Vs. el cuadro de control.</t>
        </is>
      </c>
      <c r="AJ19" s="750" t="n">
        <v>45502</v>
      </c>
      <c r="AK19" s="319" t="inlineStr">
        <is>
          <t>El control se ejecuta de acuerdo a lo descrito; se evidencia la tabla Afiliaciones de seguridad social del mes de junio de 2024. Se toma como ejemplo la funcionaria Jessica Andrea Ramírez y se evidencia la afiliación de ARL cubierta desde el 01 de agosto de 2024 (certificado).</t>
        </is>
      </c>
      <c r="AL19" s="750" t="n">
        <v>45713</v>
      </c>
      <c r="AM19" s="319" t="inlineStr">
        <is>
          <t>Se evidencia herramienta de trabajo interno (Base de datos Excel) por parte del profesional encargado de las afiliaciones de ARL en la cual lleva el control de la actividad; sin embargo, no es posible acceder a las afiliaciones realizadas durante el IIPA2024 en la página de la ARL para verificar el cumplimiento total del control, puesto que ya es una vigencia vencida. Por tal razón, se sugiere consultar a la ARL si es posible desde la plataforma administrada por ellos el poder generar reportes de afiliaciones de periodos anteriores o trazabilidad si aplica.</t>
        </is>
      </c>
      <c r="AN19" s="750" t="n">
        <v>45926</v>
      </c>
      <c r="AO19" s="757" t="inlineStr">
        <is>
          <t>Se evidencia herramienta de trabajo interno (Base de datos Excel) por parte del profesional encargado de las afiliaciones de ARL en la cual lleva el control de la actividad.</t>
        </is>
      </c>
      <c r="AP19" s="438" t="n">
        <v>46077</v>
      </c>
      <c r="AQ19" s="439" t="inlineStr">
        <is>
          <t>Se está implementando el control conforme lo descrito. Se sugiere al proceso, realizar consulta a la ARL, en cuanto si es posible descargar un reporte de las afiliaciones de un periodo en específico, toda vez que, durante las auditorías no es posible presentar los soportes de afiliaciones de periodos anteriores a las de la fecha o periodo de la auditoría.</t>
        </is>
      </c>
      <c r="AR19" s="290">
        <f>IF(Y19="","",MIN(Y19:Y19))</f>
        <v/>
      </c>
      <c r="AS19" s="603">
        <f>IFERROR(IF(AR19="","",IF(AR19&lt;=0.2,"MUY BAJA",IF(AR19&lt;=0.4,"BAJA",IF(AR19&lt;=0.6,"MEDIA",IF(AR19&lt;=0.8,"ALTA",IF(AR19=1,"MUY ALTA")))))),"")</f>
        <v/>
      </c>
      <c r="AT19" s="281">
        <f>IF(AA19="","",MIN(AA19:AA19))</f>
        <v/>
      </c>
      <c r="AU19" s="603">
        <f>IFERROR(IF(AT19="","",IF(AT19&lt;=0.2,"LEVE",IF(AT19&lt;=0.4,"MENOR",IF(AT19&lt;=0.6,"MODERADO",IF(AT19&lt;=0.8,"MAYOR",IF(AT19=1,"CATASTRÓFICO")))))),"")</f>
        <v/>
      </c>
      <c r="AV19" s="612">
        <f>IFERROR(IF(OR(AND(AS19="Muy Baja",AU19="Leve"),AND(AS19="Muy Baja",AU19="Menor"),AND(AS19="Baja",AU19="Leve")),"BAJO",IF(OR(AND(AS19="Muy baja",AU19="Moderado"),AND(AS19="Baja",AU19="Menor"),AND(AS19="Baja",AU19="Moderado"),AND(AS19="Media",AU19="Leve"),AND(AS19="Media",AU19="Menor"),AND(AS19="Media",AU19="Moderado"),AND(AS19="Alta",AU19="Leve"),AND(AS19="Alta",AU19="Menor")),"MODERADO",IF(OR(AND(AS19="Muy Baja",AU19="Mayor"),AND(AS19="Baja",AU19="Mayor"),AND(AS19="Media",AU19="Mayor"),AND(AS19="Alta",AU19="Moderado"),AND(AS19="Alta",AU19="Mayor"),AND(AS19="Muy Alta",AU19="Leve"),AND(AS19="Muy Alta",AU19="Menor"),AND(AS19="Muy Alta",AU19="Moderado"),AND(AS19="Muy Alta",AU19="Mayor")),"ALTO",IF(OR(AND(AS19="Muy Baja",AU19="Catastrófico"),AND(AS19="Baja",AU19="Catastrófico"),AND(AS19="Media",AU19="Catastrófico"),AND(AS19="Alta",AU19="Catastrófico"),AND(AS19="Muy Alta",AU19="Catastrófico")),"EXTREMO","")))),"")</f>
        <v/>
      </c>
      <c r="AW19" s="242" t="n">
        <v>43717</v>
      </c>
      <c r="AX19" s="244" t="inlineStr">
        <is>
          <t xml:space="preserve">Se evidencia materialización del riesgo en informe producto de la auditoria especial realizada al proceso de talento humano, toda vez que para el periodo de mayo de 2018 no se reportó la novedad de retiro de la docente Ángela Patricia Amado de acuerdo al procedimiento de seguridad social ATHP11. 
OTROS RIESGOS QUE SE PUEDAN PRESENTAR. 
1. Constitución del COPASST.
2. Casos especiales. 
3. Oportunidad en la selección. 
4. Verificación de los soportes posterior al ingreso. 
5. Garantizar condiciones de elementos de trabajo para la prestación del servicio.
</t>
        </is>
      </c>
      <c r="AY19" s="242" t="inlineStr">
        <is>
          <t>29/01/2020</t>
        </is>
      </c>
      <c r="AZ19" s="244" t="inlineStr">
        <is>
          <t>No se evidencia la materialización del riesgo.</t>
        </is>
      </c>
      <c r="BA19" s="240" t="inlineStr">
        <is>
          <t>18-08-2020</t>
        </is>
      </c>
      <c r="BB19" s="284" t="inlineStr">
        <is>
          <t>No se evidencia materialización del riesgo</t>
        </is>
      </c>
      <c r="BC19" s="240" t="n">
        <v>44272</v>
      </c>
      <c r="BD19" s="284" t="inlineStr">
        <is>
          <t xml:space="preserve">No se realiza seguimiento debido a que su nivel es moderado </t>
        </is>
      </c>
      <c r="BE19" s="241" t="n">
        <v>44587</v>
      </c>
      <c r="BF19" s="286" t="inlineStr">
        <is>
          <t>No se realiza seguimiento toda vez que el riesgo tiene nivel moderado</t>
        </is>
      </c>
      <c r="BG19" s="347" t="n">
        <v>44795</v>
      </c>
      <c r="BH19" s="340" t="inlineStr">
        <is>
          <t>No se evidencia materialización del riesgo</t>
        </is>
      </c>
      <c r="BI19" s="347" t="n">
        <v>44959</v>
      </c>
      <c r="BJ19" s="340" t="inlineStr">
        <is>
          <t>No se evidencia materialización del riesgo.</t>
        </is>
      </c>
      <c r="BK19" s="339" t="n">
        <v>45132</v>
      </c>
      <c r="BL19" s="348" t="inlineStr">
        <is>
          <t>No se evidencia matarialización del riesgo.</t>
        </is>
      </c>
      <c r="BM19" s="339" t="n">
        <v>45400</v>
      </c>
      <c r="BN19" s="348" t="inlineStr">
        <is>
          <t xml:space="preserve">Teniendo en cuenta los resultados de las fuentes de información mencionadas y matriz de valoración de los riesgos residuales del proceso, la tercera línea de defensa realiza seguimiento a los riesgos con nivel Alto y Extremo, entonces para este proceso no se evidencia niveles alto, ni extremo, por lo tanto, no se requiere evaluación de controles por parte de Control Interno, tal como lo indica el procedimiento ESGP-05. </t>
        </is>
      </c>
      <c r="BO19" s="341" t="n">
        <v>45544</v>
      </c>
      <c r="BP19" s="225" t="inlineStr">
        <is>
          <t>No se evidencia materialización del riesgo, no obstante en la última de auditoria se evidencia Plan de mejoramiento 911 producto del hallazgo 05 con 100% estando en proceso de calificación del proceso.</t>
        </is>
      </c>
      <c r="BQ19" s="341" t="n">
        <v>45742</v>
      </c>
      <c r="BR19" s="225" t="inlineStr">
        <is>
          <t xml:space="preserve">No se evidencia materialización de riesgo. </t>
        </is>
      </c>
      <c r="BS19" s="621" t="inlineStr">
        <is>
          <t>25/08/2025</t>
        </is>
      </c>
      <c r="BT19" s="808" t="inlineStr">
        <is>
          <t>No se evidencia materialización del riesgo.</t>
        </is>
      </c>
      <c r="BU19" s="416" t="n"/>
      <c r="BV19" s="417" t="n"/>
      <c r="BW19" s="426" t="n"/>
    </row>
    <row r="20" ht="145.95" customHeight="1">
      <c r="A20" s="196">
        <f>IF(OR(AR20=0,AT20=0),"",IF(AND(AR20&lt;=0.2,AT20&lt;=0.2),1,IF(AND(AR20&lt;=0.2,AT20&lt;=0.4),2,IF(AND(AR20&lt;=0.2,AT20&lt;=0.6),3,IF(AND(AR20&lt;=0.2,AT20&lt;=0.8),4,IF(AND(AR20&lt;=0.2,AT20&lt;=1),5,IF(AND(AR20&lt;=0.4,AT20&lt;=0.2),6,IF(AND(AR20&lt;=0.4,AT20&lt;=0.4),7,IF(AND(AR20&lt;=0.4,AT20&lt;=0.6),8,IF(AND(AR20&lt;=0.4,AT20&lt;=0.8),9,IF(AND(AR20&lt;=0.4,AT20&lt;=1),10,IF(AND(AR20&lt;=0.6,AT20&lt;=0.2),11,IF(AND(AR20&lt;=0.6,AT20&lt;=0.4),12,IF(AND(AR20&lt;=0.6,AT20&lt;=0.6),13,IF(AND(AR20&lt;=0.6,AT20&lt;=0.8),14,IF(AND(AR20&lt;=0.6,AT20&lt;=1),15,IF(AND(AR20&lt;=0.8,AT20&lt;=0.2),16,IF(AND(AR20&lt;=0.8,AT20&lt;=0.4),17,IF(AND(AR20&lt;=0.8,AT20&lt;=0.6),18,IF(AND(AR20&lt;=0.8,AT20&lt;=0.8),19,IF(AND(AR20&lt;=0.8,AT20&lt;=1),20,IF(AND(AR20&lt;=1,AT20&lt;=0.2),21,IF(AND(AR20&lt;=1,AT20&lt;=0.4),22,IF(AND(AR20&lt;=1,AT20&lt;=0.6),23,IF(AND(AR20&lt;=1,AT20&lt;=0.8),24,IF(AND(AR20&lt;=1,AT20&lt;=1),25,""))))))))))))))))))))))))))</f>
        <v/>
      </c>
      <c r="B20" s="196">
        <f>IF(A20="","",(COUNTIF($A$8:A20,A20))/100)</f>
        <v/>
      </c>
      <c r="C20" s="196">
        <f>IFERROR(A20+B20,"")</f>
        <v/>
      </c>
      <c r="D20" s="432" t="n">
        <v>13</v>
      </c>
      <c r="E20" s="332" t="inlineStr">
        <is>
          <t>D27. Cargue extemporáneo del personal extranjero en la plataforma RUTEC</t>
        </is>
      </c>
      <c r="F20" s="16" t="inlineStr">
        <is>
          <t>Posibilidad de incumplimiento por no reportar en la plataforma RUTEC las personas extranjeras que presten sus servicios y/o se encuentren vinculadas a la Universidad</t>
        </is>
      </c>
      <c r="G20" s="333" t="inlineStr">
        <is>
          <t>Incurrir en multas, sanciones, procesos disciplinarios o legales por no reportar contrato</t>
        </is>
      </c>
      <c r="H20" s="333" t="inlineStr">
        <is>
          <t>EJECUCIÓN Y ADMINISTRACIÓN DE PROCESOS: Pérdidas derivadas de errores en la ejecución y administración de procesos.</t>
        </is>
      </c>
      <c r="I20" s="334" t="n">
        <v>6</v>
      </c>
      <c r="J20" s="333" t="inlineStr">
        <is>
          <t>La cantidad de reportes al año depende del área solicitante de contratación</t>
        </is>
      </c>
      <c r="K20" s="15">
        <f>IF(I20&lt;=0,"",IF(I20&lt;=2,"Muy Baja",IF(I20&lt;=10,"Baja",IF(I20&lt;=30,"Media",IF(I20&lt;=100,"Alta",IF(I20&gt;100,"Muy Alta"))))))</f>
        <v/>
      </c>
      <c r="L20" s="317">
        <f>IF(K20="","",IF(K20="Muy Baja",0.2,IF(K20="Baja",0.4,IF(K20="Media",0.6,IF(K20="Alta",0.8,IF(K20="Muy Alta",1,))))))</f>
        <v/>
      </c>
      <c r="M20" s="333" t="inlineStr">
        <is>
          <t>Mayor a 500 SMLMV</t>
        </is>
      </c>
      <c r="N20" s="333">
        <f>IF(OR(M20=CRITERIOS!$C$182,M20=CRITERIOS!$D$182),"Leve",IF(OR(M20=CRITERIOS!$C$183,M20=CRITERIOS!$D$183),"Menor",IF(OR(M20=CRITERIOS!$C$184,M20=CRITERIOS!$D$184),"Moderado",IF(OR(M20=CRITERIOS!$C$185,M20=CRITERIOS!$D$185),"Mayor",IF(OR(M20=CRITERIOS!$C$186,M20=CRITERIOS!$D$186),"Catastrófico","")))))</f>
        <v/>
      </c>
      <c r="O20" s="317">
        <f>IF(N20="","",IF(N20="Leve",0.2,IF(N20="Menor",0.4,IF(N20="Moderado",0.6,IF(N20="Mayor",0.8,IF(N20="Catastrófico",1,))))))</f>
        <v/>
      </c>
      <c r="P20" s="277">
        <f>IF(OR(AND(K20="Muy Baja",N20="Leve"),AND(K20="Muy Baja",N20="Menor"),AND(K20="Baja",N20="Leve")),"BAJO",IF(OR(AND(K20="Muy baja",N20="Moderado"),AND(K20="Baja",N20="Menor"),AND(K20="Baja",N20="Moderado"),AND(K20="Media",N20="Leve"),AND(K20="Media",N20="Menor"),AND(K20="Media",N20="Moderado"),AND(K20="Alta",N20="Leve"),AND(K20="Alta",N20="Menor")),"MODERADO",IF(OR(AND(K20="Muy Baja",N20="Mayor"),AND(K20="Baja",N20="Mayor"),AND(K20="Media",N20="Mayor"),AND(K20="Alta",N20="Moderado"),AND(K20="Alta",N20="Mayor"),AND(K20="Muy Alta",N20="Leve"),AND(K20="Muy Alta",N20="Menor"),AND(K20="Muy Alta",N20="Moderado"),YI20="Muy Alta",N20="Mayor"),"ALTO",IF(OR(AND(K20="Muy Baja",N20="Catastrófico"),AND(K20="Baja",N20="Catastrófico"),AND(K20="Media",N20="Catastrófico"),AND(K20="Alta",N20="Catastrófico"),AND(K20="Muy Alta",N20="Catastrófico")),"EXTREMO",""))))</f>
        <v/>
      </c>
      <c r="Q20" s="410" t="inlineStr">
        <is>
          <t>El profesional encargado realiza el cargue de los contratos de personal extranjero en la plataforma RUTEC.</t>
        </is>
      </c>
      <c r="R20" s="16" t="inlineStr">
        <is>
          <t>CADA VEZ QUE SE PRESENTE LA NECESIDAD</t>
        </is>
      </c>
      <c r="S20" s="333" t="inlineStr">
        <is>
          <t>Circular No. 004
ATHP08</t>
        </is>
      </c>
      <c r="T20" s="316" t="inlineStr">
        <is>
          <t>Reporte de cargue en la plataforma RUTEC
Notificación herramienta Integradoc (Término Fijo)</t>
        </is>
      </c>
      <c r="U20" s="15" t="inlineStr">
        <is>
          <t>PREVENTIVO</t>
        </is>
      </c>
      <c r="V20" s="15" t="inlineStr">
        <is>
          <t>MANUAL</t>
        </is>
      </c>
      <c r="W20" s="15">
        <f>IF(OR(U20="PREVENTIVO",U20="DETECTIVO"),"PROBABILIDAD",IF(U20="CORRECTIVO","IMPACTO",""))</f>
        <v/>
      </c>
      <c r="X20" s="15">
        <f>IF(AND(U20="PREVENTIVO",V20="AUTOMÁTICO"),"50%",IF(AND(U20="PREVENTIVO",V20="MANUAL"),"40%",IF(AND(U20="DETECTIVO",V20="AUTOMÁTICO"),"40%",IF(AND(U20="DETECTIVO",V20="MANUAL"),"30%",IF(AND(U20="CORRECTIVO",V20="AUTOMÁTICO"),"35%",IF(AND(U20="CORRECTIVO",V20="MANUAL"),"25%",""))))))</f>
        <v/>
      </c>
      <c r="Y20" s="308">
        <f>IFERROR(IF(W20="Probabilidad",(L20-(L20*X20)),IF(W20="Impacto",L20,"")),"")</f>
        <v/>
      </c>
      <c r="Z20" s="308">
        <f>IFERROR(IF(Y20="","",IF(Y20&lt;=0.2,"MUY BAJA",IF(Y20&lt;=0.4,"BAJA",IF(Y20&lt;=0.6,"MEDIA",IF(Y20&lt;=0.8,"ALTA",IF(Y20=1,"MUY ALTA")))))),"")</f>
        <v/>
      </c>
      <c r="AA20" s="308">
        <f>IFERROR(IF(W20="Impacto",(O20-(O20*X20)),IF(W20="Probabilidad",O20,"")),"")</f>
        <v/>
      </c>
      <c r="AB20" s="308">
        <f>IFERROR(IF(AA20="","",IF(AA20&lt;=0.2,"LEVE",IF(AA20&lt;=0.4,"MENOR",IF(AA20&lt;=0.6,"MODERADO",IF(AA20&lt;=0.8,"MAYOR",IF(AA20=1,"CATASTRÓFICO")))))),"")</f>
        <v/>
      </c>
      <c r="AC20" s="277">
        <f>IFERROR(IF(OR(AND(Z20="Muy Baja",AB20="Leve"),AND(Z20="Muy Baja",AB20="Menor"),AND(Z20="Baja",AB20="Leve")),"BAJO",IF(OR(AND(Z20="Muy baja",AB20="Moderado"),AND(Z20="Baja",AB20="Menor"),AND(Z20="Baja",AB20="Moderado"),AND(Z20="Media",AB20="Leve"),AND(Z20="Media",AB20="Menor"),AND(Z20="Media",AB20="Moderado"),AND(Z20="Alta",AB20="Leve"),AND(Z20="Alta",AB20="Menor")),"MODERADO",IF(OR(AND(Z20="Muy Baja",AB20="Mayor"),AND(Z20="Baja",AB20="Mayor"),AND(Z20="Media",AB20="Mayor"),AND(Z20="Alta",AB20="Moderado"),AND(Z20="Alta",AB20="Mayor"),AND(Z20="Muy Alta",AB20="Leve"),AND(Z20="Muy Alta",AB20="Menor"),AND(Z20="Muy Alta",AB20="Moderado"),AND(Z20="Muy Alta",AB20="Mayor")),"ALTO",IF(OR(AND(Z20="Muy Baja",AB20="Catastrófico"),AND(Z20="Baja",AB20="Catastrófico"),AND(Z20="Media",AB20="Catastrófico"),AND(Z20="Alta",AB20="Catastrófico"),AND(Z20="Muy Alta",AB20="Catastrófico")),"EXTREMO","")))),"")</f>
        <v/>
      </c>
      <c r="AD20" s="277" t="n"/>
      <c r="AE20" s="277" t="n"/>
      <c r="AF20" s="612" t="n"/>
      <c r="AG20" s="612" t="n"/>
      <c r="AH20" s="750" t="n">
        <v>45076</v>
      </c>
      <c r="AI20" s="757" t="inlineStr">
        <is>
          <t>Parte del control se está ejucutando, teniendo en cuenta que se acaba de implementar, como lo son los correos solicitando la información a las áreas encargadas de suministrarla.
Se encuentra en construcción formatos y actualización de doumentación.</t>
        </is>
      </c>
      <c r="AJ20" s="750" t="n">
        <v>45502</v>
      </c>
      <c r="AK20" s="319" t="inlineStr">
        <is>
          <t>Se evidencia correo reenvío de la Circular No. 004 de 16/03 de 2023 notificando la importancia en cuanto al reporte de extranjeros en las plataformas correspondientes de manera pertinente; además, se realizó la socialización del ATHP08 el cual se actualizó incluyendo lo referente en la Circular.
Adicional, se evidencia el soporte generado por la platoforma RUTEC para el funcionario extranjero Maximiliano Gines Velásquez; en el se encuentra que el cargue de la información está dentro de los tiempos establecidos desde el inicio de sus labores.</t>
        </is>
      </c>
      <c r="AL20" s="750" t="n">
        <v>45713</v>
      </c>
      <c r="AM20" s="319" t="inlineStr">
        <is>
          <t>Se evidencia el soporte generado por la platoforma RUTEC para la funcionaria extranjera Gabriela Mercedes Strauss Ramos; se encuentra que el cargue de la información está dentro de los tiempos establecidos desde el inicio de sus labores que fue el 07/06/2024 al 13/12/2024, cumpliendo con lo establecido en el control.</t>
        </is>
      </c>
      <c r="AN20" s="750" t="n">
        <v>45926</v>
      </c>
      <c r="AO20" s="757" t="inlineStr">
        <is>
          <t>Durante el IPA2025 se presentaron 3 contrataciones de personal extranjero. Se evidencian soportes del reporte en la plataforma RUTEC, dando cumplimiento al control.</t>
        </is>
      </c>
      <c r="AP20" s="438" t="n">
        <v>46077</v>
      </c>
      <c r="AQ20" s="319" t="inlineStr">
        <is>
          <t>Para el IIPA 2025, no se presentaron contrataciones de personal extranjero nuevo. En cuanto al personal extranjero que fueron contratados en los dos semestres del 2025, solo se realiza un reporte al año ante el RUTEC; este se realiza en el primer semestre.</t>
        </is>
      </c>
      <c r="AR20" s="290">
        <f>IF(Y20="","",MIN(Y20:Y20))</f>
        <v/>
      </c>
      <c r="AS20" s="603">
        <f>IFERROR(IF(AR20="","",IF(AR20&lt;=0.2,"MUY BAJA",IF(AR20&lt;=0.4,"BAJA",IF(AR20&lt;=0.6,"MEDIA",IF(AR20&lt;=0.8,"ALTA",IF(AR20=1,"MUY ALTA")))))),"")</f>
        <v/>
      </c>
      <c r="AT20" s="281">
        <f>IF(AA20="","",MIN(AA20:AA20))</f>
        <v/>
      </c>
      <c r="AU20" s="603">
        <f>IFERROR(IF(AT20="","",IF(AT20&lt;=0.2,"LEVE",IF(AT20&lt;=0.4,"MENOR",IF(AT20&lt;=0.6,"MODERADO",IF(AT20&lt;=0.8,"MAYOR",IF(AT20=1,"CATASTRÓFICO")))))),"")</f>
        <v/>
      </c>
      <c r="AV20" s="673">
        <f>IFERROR(IF(OR(AND(AS20="Muy Baja",AU20="Leve"),AND(AS20="Muy Baja",AU20="Menor"),AND(AS20="Baja",AU20="Leve")),"BAJO",IF(OR(AND(AS20="Muy baja",AU20="Moderado"),AND(AS20="Baja",AU20="Menor"),AND(AS20="Baja",AU20="Moderado"),AND(AS20="Media",AU20="Leve"),AND(AS20="Media",AU20="Menor"),AND(AS20="Media",AU20="Moderado"),AND(AS20="Alta",AU20="Leve"),AND(AS20="Alta",AU20="Menor")),"MODERADO",IF(OR(AND(AS20="Muy Baja",AU20="Mayor"),AND(AS20="Baja",AU20="Mayor"),AND(AS20="Media",AU20="Mayor"),AND(AS20="Alta",AU20="Moderado"),AND(AS20="Alta",AU20="Mayor"),AND(AS20="Muy Alta",AU20="Leve"),AND(AS20="Muy Alta",AU20="Menor"),AND(AS20="Muy Alta",AU20="Moderado"),AND(AS20="Muy Alta",AU20="Mayor")),"ALTO",IF(OR(AND(AS20="Muy Baja",AU20="Catastrófico"),AND(AS20="Baja",AU20="Catastrófico"),AND(AS20="Media",AU20="Catastrófico"),AND(AS20="Alta",AU20="Catastrófico"),AND(AS20="Muy Alta",AU20="Catastrófico")),"EXTREMO","")))),"")</f>
        <v/>
      </c>
      <c r="AW20" s="266" t="n"/>
      <c r="AX20" s="266" t="n"/>
      <c r="AY20" s="266" t="n"/>
      <c r="AZ20" s="266" t="n"/>
      <c r="BA20" s="266" t="n"/>
      <c r="BB20" s="266" t="n"/>
      <c r="BC20" s="266" t="n"/>
      <c r="BD20" s="266" t="n"/>
      <c r="BE20" s="266" t="n"/>
      <c r="BF20" s="266" t="n"/>
      <c r="BG20" s="349" t="n"/>
      <c r="BH20" s="349" t="n"/>
      <c r="BI20" s="349" t="n"/>
      <c r="BJ20" s="349" t="n"/>
      <c r="BK20" s="350" t="n">
        <v>45132</v>
      </c>
      <c r="BL20" s="351" t="inlineStr">
        <is>
          <t>No se evidencia materialización del riesgo. Actualmente se articula con los decanos de cada facultad y jefes de oficina con la finalidad de optimizar el proceso del reporte en RUTEC.</t>
        </is>
      </c>
      <c r="BM20" s="236" t="n">
        <v>45400</v>
      </c>
      <c r="BN20" s="352" t="inlineStr">
        <is>
          <t xml:space="preserve">No se evidencia materialización del riesgo. Actualmente se articula con los decanos de cada facultad y jefes de oficina con la finalidad de optimizar el proceso del reporte en RUTEC. </t>
        </is>
      </c>
      <c r="BO20" s="236" t="n">
        <v>45544</v>
      </c>
      <c r="BP20" s="353" t="inlineStr">
        <is>
          <t>No se evidencia materialización del riesgo.</t>
        </is>
      </c>
      <c r="BQ20" s="341" t="n">
        <v>45742</v>
      </c>
      <c r="BR20" s="225" t="inlineStr">
        <is>
          <t xml:space="preserve">No se evidencia materialización de riesgo. </t>
        </is>
      </c>
      <c r="BS20" s="621" t="inlineStr">
        <is>
          <t>25/08/2025</t>
        </is>
      </c>
      <c r="BT20" s="808" t="inlineStr">
        <is>
          <t>No se evidencia materialización del riesgo.</t>
        </is>
      </c>
      <c r="BU20" s="416" t="n"/>
      <c r="BV20" s="89" t="n"/>
      <c r="BW20" s="426" t="n"/>
    </row>
    <row r="21" ht="76.8" customHeight="1">
      <c r="A21" s="196">
        <f>IF(OR(AR21=0,AT21=0),"",IF(AND(AR21&lt;=0.2,AT21&lt;=0.2),1,IF(AND(AR21&lt;=0.2,AT21&lt;=0.4),2,IF(AND(AR21&lt;=0.2,AT21&lt;=0.6),3,IF(AND(AR21&lt;=0.2,AT21&lt;=0.8),4,IF(AND(AR21&lt;=0.2,AT21&lt;=1),5,IF(AND(AR21&lt;=0.4,AT21&lt;=0.2),6,IF(AND(AR21&lt;=0.4,AT21&lt;=0.4),7,IF(AND(AR21&lt;=0.4,AT21&lt;=0.6),8,IF(AND(AR21&lt;=0.4,AT21&lt;=0.8),9,IF(AND(AR21&lt;=0.4,AT21&lt;=1),10,IF(AND(AR21&lt;=0.6,AT21&lt;=0.2),11,IF(AND(AR21&lt;=0.6,AT21&lt;=0.4),12,IF(AND(AR21&lt;=0.6,AT21&lt;=0.6),13,IF(AND(AR21&lt;=0.6,AT21&lt;=0.8),14,IF(AND(AR21&lt;=0.6,AT21&lt;=1),15,IF(AND(AR21&lt;=0.8,AT21&lt;=0.2),16,IF(AND(AR21&lt;=0.8,AT21&lt;=0.4),17,IF(AND(AR21&lt;=0.8,AT21&lt;=0.6),18,IF(AND(AR21&lt;=0.8,AT21&lt;=0.8),19,IF(AND(AR21&lt;=0.8,AT21&lt;=1),20,IF(AND(AR21&lt;=1,AT21&lt;=0.2),21,IF(AND(AR21&lt;=1,AT21&lt;=0.4),22,IF(AND(AR21&lt;=1,AT21&lt;=0.6),23,IF(AND(AR21&lt;=1,AT21&lt;=0.8),24,IF(AND(AR21&lt;=1,AT21&lt;=1),25,""))))))))))))))))))))))))))</f>
        <v/>
      </c>
      <c r="B21" s="196">
        <f>IF(A21="","",(COUNTIF($A$8:A21,A21))/100)</f>
        <v/>
      </c>
      <c r="C21" s="196">
        <f>IFERROR(A21+B21,"")</f>
        <v/>
      </c>
      <c r="D21" s="938" t="n">
        <v>14</v>
      </c>
      <c r="E21" s="306" t="inlineStr">
        <is>
          <t>D3. Equipo de trabajo insuficiente para el volumen de trabajo.</t>
        </is>
      </c>
      <c r="F21" s="316" t="inlineStr">
        <is>
          <t>Posibilidad de incumplir con las actividades establecidas en la Política de Talento Humano derivadas de MIPG-FURAG por entregas extemporáneas que impiden el logro de los objetivos.</t>
        </is>
      </c>
      <c r="G21" s="16" t="inlineStr">
        <is>
          <t>Incurrir en procesos disciplinarios o legales derivados por el incumplimiento en los plazos para la entrega de las obligaciones administrativas.</t>
        </is>
      </c>
      <c r="H21" s="15" t="inlineStr">
        <is>
          <t>EJECUCIÓN Y ADMINISTRACIÓN DE PROCESOS: Pérdidas derivadas de errores en la ejecución y administración de procesos.</t>
        </is>
      </c>
      <c r="I21" s="320" t="n">
        <v>34</v>
      </c>
      <c r="J21" s="15" t="inlineStr">
        <is>
          <t>El total de actividades establecidas en la Política de Talento Humano derivadas de MIPG-FURAG</t>
        </is>
      </c>
      <c r="K21" s="15">
        <f>IF(I21&lt;=0,"",IF(I21&lt;=2,"Muy Baja",IF(I21&lt;=10,"Baja",IF(I21&lt;=30,"Media",IF(I21&lt;=100,"Alta",IF(I21&gt;100,"Muy Alta"))))))</f>
        <v/>
      </c>
      <c r="L21" s="317">
        <f>IF(K21="","",IF(K21="Muy Baja",0.2,IF(K21="Baja",0.4,IF(K21="Media",0.6,IF(K21="Alta",0.8,IF(K21="Muy Alta",1,))))))</f>
        <v/>
      </c>
      <c r="M21" s="15" t="inlineStr">
        <is>
          <t>El riesgo afecta la imagen de la entidad con algunos usuarios de relevancia frente al logro de los objetivos.</t>
        </is>
      </c>
      <c r="N21" s="15">
        <f>IF(OR(M21=CRITERIOS!$C$182,M21=CRITERIOS!$D$182),"Leve",IF(OR(M21=CRITERIOS!$C$183,M21=CRITERIOS!$D$183),"Menor",IF(OR(M21=CRITERIOS!$C$184,M21=CRITERIOS!$D$184),"Moderado",IF(OR(M21=CRITERIOS!$C$185,M21=CRITERIOS!$D$185),"Mayor",IF(OR(M21=CRITERIOS!$C$186,M21=CRITERIOS!$D$186),"Catastrófico","")))))</f>
        <v/>
      </c>
      <c r="O21" s="317">
        <f>IF(N21="","",IF(N21="Leve",0.2,IF(N21="Menor",0.4,IF(N21="Moderado",0.6,IF(N21="Mayor",0.8,IF(N21="Catastrófico",1,))))))</f>
        <v/>
      </c>
      <c r="P21" s="277">
        <f>IF(OR(AND(K21="Muy Baja",N21="Leve"),AND(K21="Muy Baja",N21="Menor"),AND(K21="Baja",N21="Leve")),"BAJO",IF(OR(AND(K21="Muy baja",N21="Moderado"),AND(K21="Baja",N21="Menor"),AND(K21="Baja",N21="Moderado"),AND(K21="Media",N21="Leve"),AND(K21="Media",N21="Menor"),AND(K21="Media",N21="Moderado"),AND(K21="Alta",N21="Leve"),AND(K21="Alta",N21="Menor")),"MODERADO",IF(OR(AND(K21="Muy Baja",N21="Mayor"),AND(K21="Baja",N21="Mayor"),AND(K21="Media",N21="Mayor"),AND(K21="Alta",N21="Moderado"),AND(K21="Alta",N21="Mayor"),AND(K21="Muy Alta",N21="Leve"),AND(K21="Muy Alta",N21="Menor"),AND(K21="Muy Alta",N21="Moderado"),YI21="Muy Alta",N21="Mayor"),"ALTO",IF(OR(AND(K21="Muy Baja",N21="Catastrófico"),AND(K21="Baja",N21="Catastrófico"),AND(K21="Media",N21="Catastrófico"),AND(K21="Alta",N21="Catastrófico"),AND(K21="Muy Alta",N21="Catastrófico")),"EXTREMO",""))))</f>
        <v/>
      </c>
      <c r="Q21" s="433" t="inlineStr">
        <is>
          <t>El profesional encargado presenta ante la Alta Dirección los proyectos o propuestas a que haya lugar a fin de ser revisados y aprobados, esto con el fin de dar cumplimiento a los objetivos establecidos a través de la herramienta MIPG-FURAG.</t>
        </is>
      </c>
      <c r="R21" s="16" t="inlineStr">
        <is>
          <t>CADA VEZ QUE SE PRESENTE LA NECESIDAD</t>
        </is>
      </c>
      <c r="S21" s="333" t="inlineStr">
        <is>
          <t>EPIP19</t>
        </is>
      </c>
      <c r="T21" s="16" t="inlineStr">
        <is>
          <t>Correo electrónico.</t>
        </is>
      </c>
      <c r="U21" s="15" t="inlineStr">
        <is>
          <t>PREVENTIVO</t>
        </is>
      </c>
      <c r="V21" s="15" t="inlineStr">
        <is>
          <t>MANUAL</t>
        </is>
      </c>
      <c r="W21" s="15">
        <f>IF(OR(U21="PREVENTIVO",U21="DETECTIVO"),"PROBABILIDAD",IF(U21="CORRECTIVO","IMPACTO",""))</f>
        <v/>
      </c>
      <c r="X21" s="15">
        <f>IF(AND(U21="PREVENTIVO",V21="AUTOMÁTICO"),"50%",IF(AND(U21="PREVENTIVO",V21="MANUAL"),"40%",IF(AND(U21="DETECTIVO",V21="AUTOMÁTICO"),"40%",IF(AND(U21="DETECTIVO",V21="MANUAL"),"30%",IF(AND(U21="CORRECTIVO",V21="AUTOMÁTICO"),"35%",IF(AND(U21="CORRECTIVO",V21="MANUAL"),"25%",""))))))</f>
        <v/>
      </c>
      <c r="Y21" s="308">
        <f>IFERROR(IF(W21="Probabilidad",(L21-(L21*X21)),IF(W21="Impacto",L21,"")),"")</f>
        <v/>
      </c>
      <c r="Z21" s="308">
        <f>IFERROR(IF(Y21="","",IF(Y21&lt;=0.2,"MUY BAJA",IF(Y21&lt;=0.4,"BAJA",IF(Y21&lt;=0.6,"MEDIA",IF(Y21&lt;=0.8,"ALTA",IF(Y21=1,"MUY ALTA")))))),"")</f>
        <v/>
      </c>
      <c r="AA21" s="308">
        <f>IFERROR(IF(W21="Impacto",(O21-(O21*X21)),IF(W21="Probabilidad",O21,"")),"")</f>
        <v/>
      </c>
      <c r="AB21" s="308">
        <f>IFERROR(IF(AA21="","",IF(AA21&lt;=0.2,"LEVE",IF(AA21&lt;=0.4,"MENOR",IF(AA21&lt;=0.6,"MODERADO",IF(AA21&lt;=0.8,"MAYOR",IF(AA21=1,"CATASTRÓFICO")))))),"")</f>
        <v/>
      </c>
      <c r="AC21" s="277">
        <f>IFERROR(IF(OR(AND(Z21="Muy Baja",AB21="Leve"),AND(Z21="Muy Baja",AB21="Menor"),AND(Z21="Baja",AB21="Leve")),"BAJO",IF(OR(AND(Z21="Muy baja",AB21="Moderado"),AND(Z21="Baja",AB21="Menor"),AND(Z21="Baja",AB21="Moderado"),AND(Z21="Media",AB21="Leve"),AND(Z21="Media",AB21="Menor"),AND(Z21="Media",AB21="Moderado"),AND(Z21="Alta",AB21="Leve"),AND(Z21="Alta",AB21="Menor")),"MODERADO",IF(OR(AND(Z21="Muy Baja",AB21="Mayor"),AND(Z21="Baja",AB21="Mayor"),AND(Z21="Media",AB21="Mayor"),AND(Z21="Alta",AB21="Moderado"),AND(Z21="Alta",AB21="Mayor"),AND(Z21="Muy Alta",AB21="Leve"),AND(Z21="Muy Alta",AB21="Menor"),AND(Z21="Muy Alta",AB21="Moderado"),AND(Z21="Muy Alta",AB21="Mayor")),"ALTO",IF(OR(AND(Z21="Muy Baja",AB21="Catastrófico"),AND(Z21="Baja",AB21="Catastrófico"),AND(Z21="Media",AB21="Catastrófico"),AND(Z21="Alta",AB21="Catastrófico"),AND(Z21="Muy Alta",AB21="Catastrófico")),"EXTREMO","")))),"")</f>
        <v/>
      </c>
      <c r="AD21" s="277" t="n"/>
      <c r="AE21" s="277" t="n"/>
      <c r="AF21" s="277" t="n"/>
      <c r="AG21" s="277" t="n"/>
      <c r="AH21" s="277" t="n"/>
      <c r="AI21" s="277" t="n"/>
      <c r="AJ21" s="277" t="n"/>
      <c r="AK21" s="277" t="n"/>
      <c r="AL21" s="277" t="n"/>
      <c r="AM21" s="277" t="n"/>
      <c r="AN21" s="642" t="n">
        <v>45926</v>
      </c>
      <c r="AO21" s="763" t="inlineStr">
        <is>
          <t>Teniendo en cuenta que el riesgo 14 fue identificado y aprobado por la Dirección de Talento Humano en el mes de junio, la implementación de los controles asociados no han iniciado su ejecución.</t>
        </is>
      </c>
      <c r="AP21" s="438" t="n">
        <v>46077</v>
      </c>
      <c r="AQ21" s="319" t="inlineStr">
        <is>
          <t>Los controles no se están ejecutando. Se insta al proceso a implementarlo.</t>
        </is>
      </c>
      <c r="AR21" s="290">
        <f>IF(Y21="","",MIN(Y21:Y22))</f>
        <v/>
      </c>
      <c r="AS21" s="281">
        <f>IFERROR(IF(AR21="","",IF(AR21&lt;=0.2,"MUY BAJA",IF(AR21&lt;=0.4,"BAJA",IF(AR21&lt;=0.6,"MEDIA",IF(AR21&lt;=0.8,"ALTA",IF(AR21=1,"MUY ALTA")))))),"")</f>
        <v/>
      </c>
      <c r="AT21" s="281">
        <f>IF(AA21="","",MIN(AA21:AA22))</f>
        <v/>
      </c>
      <c r="AU21" s="281">
        <f>IFERROR(IF(AT21="","",IF(AT21&lt;=0.2,"LEVE",IF(AT21&lt;=0.4,"MENOR",IF(AT21&lt;=0.6,"MODERADO",IF(AT21&lt;=0.8,"MAYOR",IF(AT21=1,"CATASTRÓFICO")))))),"")</f>
        <v/>
      </c>
      <c r="AV21" s="939">
        <f>IFERROR(IF(OR(AND(AS21="Muy Baja",AU21="Leve"),AND(AS21="Muy Baja",AU21="Menor"),AND(AS21="Baja",AU21="Leve")),"BAJO",IF(OR(AND(AS21="Muy baja",AU21="Moderado"),AND(AS21="Baja",AU21="Menor"),AND(AS21="Baja",AU21="Moderado"),AND(AS21="Media",AU21="Leve"),AND(AS21="Media",AU21="Menor"),AND(AS21="Media",AU21="Moderado"),AND(AS21="Alta",AU21="Leve"),AND(AS21="Alta",AU21="Menor")),"MODERADO",IF(OR(AND(AS21="Muy Baja",AU21="Mayor"),AND(AS21="Baja",AU21="Mayor"),AND(AS21="Media",AU21="Mayor"),AND(AS21="Alta",AU21="Moderado"),AND(AS21="Alta",AU21="Mayor"),AND(AS21="Muy Alta",AU21="Leve"),AND(AS21="Muy Alta",AU21="Menor"),AND(AS21="Muy Alta",AU21="Moderado"),AND(AS21="Muy Alta",AU21="Mayor")),"ALTO",IF(OR(AND(AS21="Muy Baja",AU21="Catastrófico"),AND(AS21="Baja",AU21="Catastrófico"),AND(AS21="Media",AU21="Catastrófico"),AND(AS21="Alta",AU21="Catastrófico"),AND(AS21="Muy Alta",AU21="Catastrófico")),"EXTREMO","")))),"")</f>
        <v/>
      </c>
      <c r="AW21" s="434" t="n"/>
      <c r="AX21" s="434" t="n"/>
      <c r="AY21" s="434" t="n"/>
      <c r="AZ21" s="434" t="n"/>
      <c r="BA21" s="434" t="n"/>
      <c r="BB21" s="434" t="n"/>
      <c r="BC21" s="434" t="n"/>
      <c r="BD21" s="434" t="n"/>
      <c r="BE21" s="434" t="n"/>
      <c r="BF21" s="434" t="n"/>
      <c r="BG21" s="434" t="n"/>
      <c r="BH21" s="434" t="n"/>
      <c r="BI21" s="434" t="n"/>
      <c r="BJ21" s="434" t="n"/>
      <c r="BK21" s="434" t="n"/>
      <c r="BL21" s="434" t="n"/>
      <c r="BM21" s="434" t="n"/>
      <c r="BN21" s="434" t="n"/>
      <c r="BO21" s="434" t="n"/>
      <c r="BP21" s="434" t="n"/>
      <c r="BQ21" s="434" t="n"/>
      <c r="BR21" s="434" t="n"/>
      <c r="BS21" s="940" t="inlineStr">
        <is>
          <t>25/08/2025</t>
        </is>
      </c>
      <c r="BT21" s="941" t="inlineStr">
        <is>
          <t>Una vez analizado y consultado el puntaje obtenido a través del formulario de la evaluación del FURAG en las políticas del MIPG la dimensión del Talento Humano obtiene una calificación del 89.3 agilizando y evidenciando avance y cierre de brechas en cuanta la medición realizada por la función pública.</t>
        </is>
      </c>
      <c r="BU21" s="942" t="n"/>
      <c r="BV21" s="942" t="n"/>
      <c r="BW21" s="426" t="n"/>
    </row>
    <row r="22" ht="64.8" customHeight="1">
      <c r="D22" s="922" t="n"/>
      <c r="E22" s="306" t="inlineStr">
        <is>
          <t>D28. Retraso en la ejecución de acciones planificadas por demoras en la aprobación por parte de la Alta Dirección.</t>
        </is>
      </c>
      <c r="F22" s="922" t="n"/>
      <c r="G22" s="922" t="n"/>
      <c r="H22" s="922" t="n"/>
      <c r="I22" s="922" t="n"/>
      <c r="J22" s="922" t="n"/>
      <c r="K22" s="922" t="n"/>
      <c r="L22" s="922" t="n"/>
      <c r="M22" s="922" t="n"/>
      <c r="N22" s="922" t="n"/>
      <c r="O22" s="922" t="n"/>
      <c r="P22" s="922" t="n"/>
      <c r="Q22" s="435" t="inlineStr">
        <is>
          <t>El profesional encargado realiza mesas de trabajo con el gestor encargado de la Dirección de Planeación, en la cual se establecen los lineamientos o actividades por realizar para el cumplimiento de las metas MIPG-FURAG.</t>
        </is>
      </c>
      <c r="R22" s="16" t="inlineStr">
        <is>
          <t>CADA VEZ QUE SE PRESENTE LA NECESIDAD</t>
        </is>
      </c>
      <c r="S22" s="333" t="inlineStr">
        <is>
          <t>EPIP19</t>
        </is>
      </c>
      <c r="T22" s="16" t="inlineStr">
        <is>
          <t>Registro de asistencia</t>
        </is>
      </c>
      <c r="U22" s="15" t="inlineStr">
        <is>
          <t>DETECTIVO</t>
        </is>
      </c>
      <c r="V22" s="15" t="inlineStr">
        <is>
          <t>MANUAL</t>
        </is>
      </c>
      <c r="W22" s="15">
        <f>IF(OR(U22="PREVENTIVO",U22="DETECTIVO"),"PROBABILIDAD",IF(U22="CORRECTIVO","IMPACTO",""))</f>
        <v/>
      </c>
      <c r="X22" s="15">
        <f>IF(AND(U22="PREVENTIVO",V22="AUTOMÁTICO"),"50%",IF(AND(U22="PREVENTIVO",V22="MANUAL"),"40%",IF(AND(U22="DETECTIVO",V22="AUTOMÁTICO"),"40%",IF(AND(U22="DETECTIVO",V22="MANUAL"),"30%",IF(AND(U22="CORRECTIVO",V22="AUTOMÁTICO"),"35%",IF(AND(U22="CORRECTIVO",V22="MANUAL"),"25%",""))))))</f>
        <v/>
      </c>
      <c r="Y22" s="317">
        <f>IFERROR(IF(AND(W21="Probabilidad",W22="Probabilidad"),(Y21-(Y21*X22)),IF(W22="Probabilidad",(L21-(L21*X22)),IF(W22="Impacto",Y21,""))),"")</f>
        <v/>
      </c>
      <c r="Z22" s="308">
        <f>IFERROR(IF(Y22="","",IF(Y22&lt;=0.2,"MUY BAJA",IF(Y22&lt;=0.4,"BAJA",IF(Y22&lt;=0.6,"MEDIA",IF(Y22&lt;=0.8,"ALTA",IF(Y22=1,"MUY ALTA")))))),"")</f>
        <v/>
      </c>
      <c r="AA22" s="308">
        <f>IFERROR(IF(AND(W21="Impacto",W22="Impacto"),(AA21-(AA21*X22)),IF(W22="Impacto",(O21-(+O21*X22)),IF(W22="Probabilidad",AA21,""))),"")</f>
        <v/>
      </c>
      <c r="AB22" s="308">
        <f>IFERROR(IF(AA22="","",IF(AA22&lt;=0.2,"LEVE",IF(AA22&lt;=0.4,"MENOR",IF(AA22&lt;=0.6,"MODERADO",IF(AA22&lt;=0.8,"MAYOR",IF(AA22=1,"CATASTRÓFICO")))))),"")</f>
        <v/>
      </c>
      <c r="AC22" s="277">
        <f>IFERROR(IF(OR(AND(Z22="Muy Baja",AB22="Leve"),AND(Z22="Muy Baja",AB22="Menor"),AND(Z22="Baja",AB22="Leve")),"BAJO",IF(OR(AND(Z22="Muy baja",AB22="Moderado"),AND(Z22="Baja",AB22="Menor"),AND(Z22="Baja",AB22="Moderado"),AND(Z22="Media",AB22="Leve"),AND(Z22="Media",AB22="Menor"),AND(Z22="Media",AB22="Moderado"),AND(Z22="Alta",AB22="Leve"),AND(Z22="Alta",AB22="Menor")),"MODERADO",IF(OR(AND(Z22="Muy Baja",AB22="Mayor"),AND(Z22="Baja",AB22="Mayor"),AND(Z22="Media",AB22="Mayor"),AND(Z22="Alta",AB22="Moderado"),AND(Z22="Alta",AB22="Mayor"),AND(Z22="Muy Alta",AB22="Leve"),AND(Z22="Muy Alta",AB22="Menor"),AND(Z22="Muy Alta",AB22="Moderado"),AND(Z22="Muy Alta",AB22="Mayor")),"ALTO",IF(OR(AND(Z22="Muy Baja",AB22="Catastrófico"),AND(Z22="Baja",AB22="Catastrófico"),AND(Z22="Media",AB22="Catastrófico"),AND(Z22="Alta",AB22="Catastrófico"),AND(Z22="Muy Alta",AB22="Catastrófico")),"EXTREMO","")))),"")</f>
        <v/>
      </c>
      <c r="AD22" s="277" t="n"/>
      <c r="AE22" s="277" t="n"/>
      <c r="AF22" s="277" t="n"/>
      <c r="AG22" s="277" t="n"/>
      <c r="AH22" s="277" t="n"/>
      <c r="AI22" s="277" t="n"/>
      <c r="AJ22" s="277" t="n"/>
      <c r="AK22" s="277" t="n"/>
      <c r="AL22" s="277" t="n"/>
      <c r="AM22" s="277" t="n"/>
      <c r="AN22" s="919" t="n"/>
      <c r="AO22" s="943" t="n"/>
      <c r="AP22" s="918" t="n"/>
      <c r="AQ22" s="918" t="n"/>
      <c r="AR22" s="925" t="n"/>
      <c r="AS22" s="922" t="n"/>
      <c r="AT22" s="922" t="n"/>
      <c r="AU22" s="922" t="n"/>
      <c r="AV22" s="944" t="n"/>
      <c r="AW22" s="434" t="n"/>
      <c r="AX22" s="434" t="n"/>
      <c r="AY22" s="434" t="n"/>
      <c r="AZ22" s="434" t="n"/>
      <c r="BA22" s="434" t="n"/>
      <c r="BB22" s="434" t="n"/>
      <c r="BC22" s="434" t="n"/>
      <c r="BD22" s="434" t="n"/>
      <c r="BE22" s="434" t="n"/>
      <c r="BF22" s="434" t="n"/>
      <c r="BG22" s="434" t="n"/>
      <c r="BH22" s="434" t="n"/>
      <c r="BI22" s="434" t="n"/>
      <c r="BJ22" s="434" t="n"/>
      <c r="BK22" s="434" t="n"/>
      <c r="BL22" s="434" t="n"/>
      <c r="BM22" s="434" t="n"/>
      <c r="BN22" s="434" t="n"/>
      <c r="BO22" s="434" t="n"/>
      <c r="BP22" s="434" t="n"/>
      <c r="BQ22" s="434" t="n"/>
      <c r="BR22" s="434" t="n"/>
      <c r="BS22" s="918" t="n"/>
      <c r="BT22" s="918" t="n"/>
      <c r="BU22" s="897" t="n"/>
      <c r="BV22" s="897" t="n"/>
      <c r="BW22" s="426" t="n"/>
    </row>
    <row r="23" ht="118.8" customHeight="1">
      <c r="A23" s="196">
        <f>IF(OR(AR23=0,AT23=0),"",IF(AND(AR23&lt;=0.2,AT23&lt;=0.2),1,IF(AND(AR23&lt;=0.2,AT23&lt;=0.4),2,IF(AND(AR23&lt;=0.2,AT23&lt;=0.6),3,IF(AND(AR23&lt;=0.2,AT23&lt;=0.8),4,IF(AND(AR23&lt;=0.2,AT23&lt;=1),5,IF(AND(AR23&lt;=0.4,AT23&lt;=0.2),6,IF(AND(AR23&lt;=0.4,AT23&lt;=0.4),7,IF(AND(AR23&lt;=0.4,AT23&lt;=0.6),8,IF(AND(AR23&lt;=0.4,AT23&lt;=0.8),9,IF(AND(AR23&lt;=0.4,AT23&lt;=1),10,IF(AND(AR23&lt;=0.6,AT23&lt;=0.2),11,IF(AND(AR23&lt;=0.6,AT23&lt;=0.4),12,IF(AND(AR23&lt;=0.6,AT23&lt;=0.6),13,IF(AND(AR23&lt;=0.6,AT23&lt;=0.8),14,IF(AND(AR23&lt;=0.6,AT23&lt;=1),15,IF(AND(AR23&lt;=0.8,AT23&lt;=0.2),16,IF(AND(AR23&lt;=0.8,AT23&lt;=0.4),17,IF(AND(AR23&lt;=0.8,AT23&lt;=0.6),18,IF(AND(AR23&lt;=0.8,AT23&lt;=0.8),19,IF(AND(AR23&lt;=0.8,AT23&lt;=1),20,IF(AND(AR23&lt;=1,AT23&lt;=0.2),21,IF(AND(AR23&lt;=1,AT23&lt;=0.4),22,IF(AND(AR23&lt;=1,AT23&lt;=0.6),23,IF(AND(AR23&lt;=1,AT23&lt;=0.8),24,IF(AND(AR23&lt;=1,AT23&lt;=1),25,""))))))))))))))))))))))))))</f>
        <v/>
      </c>
      <c r="B23" s="196">
        <f>IF(A23="","",(COUNTIF($A$8:A23,A23))/100)</f>
        <v/>
      </c>
      <c r="C23" s="196">
        <f>IFERROR(A23+B23,"")</f>
        <v/>
      </c>
      <c r="D23" s="667" t="n">
        <v>15</v>
      </c>
      <c r="E23" s="306" t="inlineStr">
        <is>
          <t>D30. Alta rotación de personal en los diferentes procesos que incrementa considerablemente la fuga de conocimiento, afectando la ejecución de las acciones planificadas en la Dirección de Talento Humano.</t>
        </is>
      </c>
      <c r="F23" s="698" t="inlineStr">
        <is>
          <t>Posibilidad de afectación en el cumplimiento de las actividades propias del proceso, debido a la pérdida y/o fuga de conocimiento de los colaboradores.</t>
        </is>
      </c>
      <c r="G23" s="649" t="inlineStr">
        <is>
          <t>Incurrir en procesos disciplinarios o legales derivados por el incumplimiento en los plazos para la entrega de las obligaciones administrativas.</t>
        </is>
      </c>
      <c r="H23" s="654" t="inlineStr">
        <is>
          <t>EJECUCIÓN Y ADMINISTRACIÓN DE PROCESOS: Pérdidas derivadas de errores en la ejecución y administración de procesos.</t>
        </is>
      </c>
      <c r="I23" s="669" t="n">
        <v>35</v>
      </c>
      <c r="J23" s="654" t="inlineStr">
        <is>
          <t>Corresponde al número aproximado de colaboradores adscritos a la Dirección de Talento Humano (Incluidos gestores de SST y colaboradores de las distintas seccionales y extensiones de la institución).</t>
        </is>
      </c>
      <c r="K23" s="15">
        <f>IF(I23&lt;=0,"",IF(I23&lt;=2,"Muy Baja",IF(I23&lt;=10,"Baja",IF(I23&lt;=30,"Media",IF(I23&lt;=100,"Alta",IF(I23&gt;100,"Muy Alta"))))))</f>
        <v/>
      </c>
      <c r="L23" s="656">
        <f>IF(K23="","",IF(K23="Muy Baja",0.2,IF(K23="Baja",0.4,IF(K23="Media",0.6,IF(K23="Alta",0.8,IF(K23="Muy Alta",1,))))))</f>
        <v/>
      </c>
      <c r="M23" s="654" t="inlineStr">
        <is>
          <t>El riesgo afecta la imagen de la entidad con algunos usuarios de relevancia frente al logro de los objetivos.</t>
        </is>
      </c>
      <c r="N23" s="654">
        <f>IF(OR(M23=CRITERIOS!$C$182,M23=CRITERIOS!$D$182),"Leve",IF(OR(M23=CRITERIOS!$C$183,M23=CRITERIOS!$D$183),"Menor",IF(OR(M23=CRITERIOS!$C$184,M23=CRITERIOS!$D$184),"Moderado",IF(OR(M23=CRITERIOS!$C$185,M23=CRITERIOS!$D$185),"Mayor",IF(OR(M23=CRITERIOS!$C$186,M23=CRITERIOS!$D$186),"Catastrófico","")))))</f>
        <v/>
      </c>
      <c r="O23" s="656">
        <f>IF(N23="","",IF(N23="Leve",0.2,IF(N23="Menor",0.4,IF(N23="Moderado",0.6,IF(N23="Mayor",0.8,IF(N23="Catastrófico",1,))))))</f>
        <v/>
      </c>
      <c r="P23" s="610">
        <f>IF(OR(AND(K23="Muy Baja",N23="Leve"),AND(K23="Muy Baja",N23="Menor"),AND(K23="Baja",N23="Leve")),"BAJO",IF(OR(AND(K23="Muy baja",N23="Moderado"),AND(K23="Baja",N23="Menor"),AND(K23="Baja",N23="Moderado"),AND(K23="Media",N23="Leve"),AND(K23="Media",N23="Menor"),AND(K23="Media",N23="Moderado"),AND(K23="Alta",N23="Leve"),AND(K23="Alta",N23="Menor")),"MODERADO",IF(OR(AND(K23="Muy Baja",N23="Mayor"),AND(K23="Baja",N23="Mayor"),AND(K23="Media",N23="Mayor"),AND(K23="Alta",N23="Moderado"),AND(K23="Alta",N23="Mayor"),AND(K23="Muy Alta",N23="Leve"),AND(K23="Muy Alta",N23="Menor"),AND(K23="Muy Alta",N23="Moderado"),YI23="Muy Alta",N23="Mayor"),"ALTO",IF(OR(AND(K23="Muy Baja",N23="Catastrófico"),AND(K23="Baja",N23="Catastrófico"),AND(K23="Media",N23="Catastrófico"),AND(K23="Alta",N23="Catastrófico"),AND(K23="Muy Alta",N23="Catastrófico")),"EXTREMO",""))))</f>
        <v/>
      </c>
      <c r="Q23" s="16" t="inlineStr">
        <is>
          <t>Los profesionales de la Dirección de Talento Humano, relacionan el estado de avance de las actividades del proceso a cargo, mediante informe de gestión al finalizar su contrato.</t>
        </is>
      </c>
      <c r="R23" s="16" t="inlineStr">
        <is>
          <t>CADA VEZ QUE SE PRESENTE LA NECESIDAD</t>
        </is>
      </c>
      <c r="S23" s="333" t="inlineStr">
        <is>
          <t>ATHP17
ATHI014
ESG-SSI-P19</t>
        </is>
      </c>
      <c r="T23" s="16" t="inlineStr">
        <is>
          <t>ADOr006 - Informe
ADOr010 - Acta
ATHr270 - Informe de entrega de cargo
ATHr272 - Acta de entrega del cargo</t>
        </is>
      </c>
      <c r="U23" s="15" t="inlineStr">
        <is>
          <t>PREVENTIVO</t>
        </is>
      </c>
      <c r="V23" s="15" t="inlineStr">
        <is>
          <t>MANUAL</t>
        </is>
      </c>
      <c r="W23" s="15">
        <f>IF(OR(U23="PREVENTIVO",U23="DETECTIVO"),"PROBABILIDAD",IF(U23="CORRECTIVO","IMPACTO",""))</f>
        <v/>
      </c>
      <c r="X23" s="15">
        <f>IF(AND(U23="PREVENTIVO",V23="AUTOMÁTICO"),"50%",IF(AND(U23="PREVENTIVO",V23="MANUAL"),"40%",IF(AND(U23="DETECTIVO",V23="AUTOMÁTICO"),"40%",IF(AND(U23="DETECTIVO",V23="MANUAL"),"30%",IF(AND(U23="CORRECTIVO",V23="AUTOMÁTICO"),"35%",IF(AND(U23="CORRECTIVO",V23="MANUAL"),"25%",""))))))</f>
        <v/>
      </c>
      <c r="Y23" s="308">
        <f>IFERROR(IF(W23="Probabilidad",(L23-(L23*X23)),IF(W23="Impacto",L23,"")),"")</f>
        <v/>
      </c>
      <c r="Z23" s="308">
        <f>IFERROR(IF(Y23="","",IF(Y23&lt;=0.2,"MUY BAJA",IF(Y23&lt;=0.4,"BAJA",IF(Y23&lt;=0.6,"MEDIA",IF(Y23&lt;=0.8,"ALTA",IF(Y23=1,"MUY ALTA")))))),"")</f>
        <v/>
      </c>
      <c r="AA23" s="308">
        <f>IFERROR(IF(W23="Impacto",(O23-(O23*X23)),IF(W23="Probabilidad",O23,"")),"")</f>
        <v/>
      </c>
      <c r="AB23" s="308">
        <f>IFERROR(IF(AA23="","",IF(AA23&lt;=0.2,"LEVE",IF(AA23&lt;=0.4,"MENOR",IF(AA23&lt;=0.6,"MODERADO",IF(AA23&lt;=0.8,"MAYOR",IF(AA23=1,"CATASTRÓFICO")))))),"")</f>
        <v/>
      </c>
      <c r="AC23" s="277">
        <f>IFERROR(IF(OR(AND(Z23="Muy Baja",AB23="Leve"),AND(Z23="Muy Baja",AB23="Menor"),AND(Z23="Baja",AB23="Leve")),"BAJO",IF(OR(AND(Z23="Muy baja",AB23="Moderado"),AND(Z23="Baja",AB23="Menor"),AND(Z23="Baja",AB23="Moderado"),AND(Z23="Media",AB23="Leve"),AND(Z23="Media",AB23="Menor"),AND(Z23="Media",AB23="Moderado"),AND(Z23="Alta",AB23="Leve"),AND(Z23="Alta",AB23="Menor")),"MODERADO",IF(OR(AND(Z23="Muy Baja",AB23="Mayor"),AND(Z23="Baja",AB23="Mayor"),AND(Z23="Media",AB23="Mayor"),AND(Z23="Alta",AB23="Moderado"),AND(Z23="Alta",AB23="Mayor"),AND(Z23="Muy Alta",AB23="Leve"),AND(Z23="Muy Alta",AB23="Menor"),AND(Z23="Muy Alta",AB23="Moderado"),AND(Z23="Muy Alta",AB23="Mayor")),"ALTO",IF(OR(AND(Z23="Muy Baja",AB23="Catastrófico"),AND(Z23="Baja",AB23="Catastrófico"),AND(Z23="Media",AB23="Catastrófico"),AND(Z23="Alta",AB23="Catastrófico"),AND(Z23="Muy Alta",AB23="Catastrófico")),"EXTREMO","")))),"")</f>
        <v/>
      </c>
      <c r="AD23" s="277" t="n"/>
      <c r="AE23" s="277" t="n"/>
      <c r="AF23" s="277" t="n"/>
      <c r="AG23" s="277" t="n"/>
      <c r="AH23" s="277" t="n"/>
      <c r="AI23" s="277" t="n"/>
      <c r="AJ23" s="277" t="n"/>
      <c r="AK23" s="277" t="n"/>
      <c r="AL23" s="277" t="n"/>
      <c r="AM23" s="268" t="n"/>
      <c r="AN23" s="750" t="n">
        <v>45926</v>
      </c>
      <c r="AO23" s="757" t="inlineStr">
        <is>
          <t>Se evidencia informe de actividades de la funcionaria Andrea Tangarife del 20 de junio de 2025 entregado a la Doctora Luz Etelvina Lozano Soto, Directora de Talento Humano, en el cual hace relación del avance de las actividades realizadas durante el IPA2025.</t>
        </is>
      </c>
      <c r="AP23" s="438" t="n">
        <v>46077</v>
      </c>
      <c r="AQ23" s="314" t="inlineStr">
        <is>
          <t>Se toma de muestra dos informes de dos gestores adscritos a la Dirección de Talento Humano para verificar la implementación del control. Se solicita el informe de actividades de la funcionaria Adriana Beltrán, encontrando que fue entregado el Informe a la Dirección de Talento Humano el 19/01/2026. Adicional, se evidencia el informe del funcionario Miguel Fandiño entregado a la Dirección de Talento Humano el 24/12/2025, cumpliendo con el control.</t>
        </is>
      </c>
      <c r="AR23" s="676">
        <f>IF(Y23="","",MIN(Y23:Y25))</f>
        <v/>
      </c>
      <c r="AS23" s="601">
        <f>IFERROR(IF(AR23="","",IF(Y23&lt;=0.2,"MUY BAJA",IF(AR23&lt;=0.4,"BAJA",IF(AR23&lt;=0.6,"MEDIA",IF(AR23&lt;=0.8,"ALTA",IF(AR23=1,"MUY ALTA")))))),"")</f>
        <v/>
      </c>
      <c r="AT23" s="601">
        <f>IF(AA23="","",MIN(AA23:AA25))</f>
        <v/>
      </c>
      <c r="AU23" s="601">
        <f>IFERROR(IF(AT23="","",IF(AT23&lt;=0.2,"LEVE",IF(AT23&lt;=0.4,"MENOR",IF(AT23&lt;=0.6,"MODERADO",IF(AT23&lt;=0.8,"MAYOR",IF(AT23=1,"CATASTRÓFICO")))))),"")</f>
        <v/>
      </c>
      <c r="AV23" s="610">
        <f>IFERROR(IF(OR(AND(AS23="Muy Baja",AU23="Leve"),AND(AS23="Muy Baja",AU23="Menor"),AND(AS23="Baja",AU23="Leve")),"BAJO",IF(OR(AND(AS23="Muy baja",AU23="Moderado"),AND(AS23="Baja",AU23="Menor"),AND(AS23="Baja",AU23="Moderado"),AND(AS23="Media",AU23="Leve"),AND(AS23="Media",AU23="Menor"),AND(AS23="Media",AU23="Moderado"),AND(AS23="Alta",AU23="Leve"),AND(AS23="Alta",AU23="Menor")),"MODERADO",IF(OR(AND(AS23="Muy Baja",AU23="Mayor"),AND(AS23="Baja",AU23="Mayor"),AND(AS23="Media",AU23="Mayor"),AND(AS23="Alta",AU23="Moderado"),AND(AS23="Alta",AU23="Mayor"),AND(AS23="Muy Alta",AU23="Leve"),AND(AS23="Muy Alta",AU23="Menor"),AND(AS23="Muy Alta",AU23="Moderado"),AND(AS23="Muy Alta",AU23="Mayor")),"ALTO",IF(OR(AND(AS23="Muy Baja",AU23="Catastrófico"),AND(AS23="Baja",AU23="Catastrófico"),AND(AS23="Media",AU23="Catastrófico"),AND(AS23="Alta",AU23="Catastrófico"),AND(AS23="Muy Alta",AU23="Catastrófico")),"EXTREMO","")))),"")</f>
        <v/>
      </c>
      <c r="AW23" s="615" t="n"/>
      <c r="AX23" s="599" t="n"/>
      <c r="AY23" s="613" t="n"/>
      <c r="AZ23" s="599" t="n"/>
      <c r="BA23" s="613" t="n"/>
      <c r="BB23" s="599" t="n"/>
      <c r="BC23" s="613" t="n"/>
      <c r="BD23" s="599" t="n"/>
      <c r="BE23" s="613" t="n"/>
      <c r="BF23" s="599" t="n"/>
      <c r="BG23" s="613" t="n"/>
      <c r="BH23" s="599" t="n"/>
      <c r="BI23" s="613" t="n"/>
      <c r="BJ23" s="599" t="n"/>
      <c r="BK23" s="613" t="n"/>
      <c r="BL23" s="599" t="n"/>
      <c r="BM23" s="613" t="n"/>
      <c r="BN23" s="599" t="n"/>
      <c r="BO23" s="613" t="n"/>
      <c r="BP23" s="599" t="n"/>
      <c r="BQ23" s="613" t="n"/>
      <c r="BR23" s="599" t="n"/>
      <c r="BS23" s="613" t="inlineStr">
        <is>
          <t>25/08/2025</t>
        </is>
      </c>
      <c r="BT23" s="629" t="inlineStr">
        <is>
          <t>Teniendo en cuenta los resultados de las fuentes de información mencionadas y la matriz de valoración de los riesgos residuales del proceso, la tercera línea de defensa realiza seguimiento a los riesgos identificados con nivel Alto y Extremo, en caso de este riesgo no se evidencia a nivel alto, ni extremo, por lo tanto, no se requiere evaluación de controles de parte de la Dirección de Control Interno, tal como lo indica el procedimiento ESGP05_V22 GESTIÓN DEL RIESGO Y LAS OPORTUNIDADES.</t>
        </is>
      </c>
      <c r="BU23" s="660" t="n"/>
      <c r="BV23" s="741" t="n"/>
      <c r="BW23" s="426" t="n"/>
    </row>
    <row r="24" ht="66" customHeight="1">
      <c r="D24" s="917" t="n"/>
      <c r="E24" s="306" t="inlineStr">
        <is>
          <t>D3. Equipo de trabajo insuficiente para el volumen de trabajo.</t>
        </is>
      </c>
      <c r="F24" s="945" t="n"/>
      <c r="G24" s="917" t="n"/>
      <c r="H24" s="917" t="n"/>
      <c r="I24" s="917" t="n"/>
      <c r="J24" s="917" t="n"/>
      <c r="K24" s="917" t="n"/>
      <c r="L24" s="917" t="n"/>
      <c r="M24" s="917" t="n"/>
      <c r="N24" s="917" t="n"/>
      <c r="O24" s="917" t="n"/>
      <c r="P24" s="917" t="n"/>
      <c r="Q24" s="16" t="inlineStr">
        <is>
          <t>El encargado del proceso planifica las actividades necesarias para implementar la metodología de pares, a fin de gestionar el conocimiento del proceso, mediante acta, cronograma y ejecución de actividades.</t>
        </is>
      </c>
      <c r="R24" s="15" t="inlineStr">
        <is>
          <t>SEMESTRAL</t>
        </is>
      </c>
      <c r="S24" s="15" t="inlineStr">
        <is>
          <t>ATHP05</t>
        </is>
      </c>
      <c r="T24" s="15" t="inlineStr">
        <is>
          <t>ADOr010 - Acta
EPIr001
Registro de Asistencia</t>
        </is>
      </c>
      <c r="U24" s="15" t="inlineStr">
        <is>
          <t>PREVENTIVO</t>
        </is>
      </c>
      <c r="V24" s="15" t="inlineStr">
        <is>
          <t>MANUAL</t>
        </is>
      </c>
      <c r="W24" s="15">
        <f>IF(OR(U24="PREVENTIVO",U24="DETECTIVO"),"PROBABILIDAD",IF(U24="CORRECTIVO","IMPACTO",""))</f>
        <v/>
      </c>
      <c r="X24" s="15">
        <f>IF(AND(U24="PREVENTIVO",V24="AUTOMÁTICO"),"50%",IF(AND(U24="PREVENTIVO",V24="MANUAL"),"40%",IF(AND(U24="DETECTIVO",V24="AUTOMÁTICO"),"40%",IF(AND(U24="DETECTIVO",V24="MANUAL"),"30%",IF(AND(U24="CORRECTIVO",V24="AUTOMÁTICO"),"35%",IF(AND(U24="CORRECTIVO",V24="MANUAL"),"25%",""))))))</f>
        <v/>
      </c>
      <c r="Y24" s="317">
        <f>IFERROR(IF(AND(W23="Probabilidad",W24="Probabilidad"),(Y23-(Y23*X24)),IF(W24="Probabilidad",(L23-(L23*X24)),IF(W24="Impacto",Y23,""))),"")</f>
        <v/>
      </c>
      <c r="Z24" s="308">
        <f>IFERROR(IF(Y24="","",IF(Y24&lt;=0.2,"MUY BAJA",IF(Y24&lt;=0.4,"BAJA",IF(Y24&lt;=0.6,"MEDIA",IF(Y24&lt;=0.8,"ALTA",IF(Y24=1,"MUY ALTA")))))),"")</f>
        <v/>
      </c>
      <c r="AA24" s="308">
        <f>IFERROR(IF(AND(W23="Impacto",W24="Impacto"),(AA23-(AA23*X24)),IF(W24="Impacto",(O23-(+O23*X24)),IF(W24="Probabilidad",AA23,""))),"")</f>
        <v/>
      </c>
      <c r="AB24" s="308">
        <f>IFERROR(IF(AA24="","",IF(AA24&lt;=0.2,"LEVE",IF(AA24&lt;=0.4,"MENOR",IF(AA24&lt;=0.6,"MODERADO",IF(AA24&lt;=0.8,"MAYOR",IF(AA24=1,"CATASTRÓFICO")))))),"")</f>
        <v/>
      </c>
      <c r="AC24" s="277">
        <f>IFERROR(IF(OR(AND(Z24="Muy Baja",AB24="Leve"),AND(Z24="Muy Baja",AB24="Menor"),AND(Z24="Baja",AB24="Leve")),"BAJO",IF(OR(AND(Z24="Muy baja",AB24="Moderado"),AND(Z24="Baja",AB24="Menor"),AND(Z24="Baja",AB24="Moderado"),AND(Z24="Media",AB24="Leve"),AND(Z24="Media",AB24="Menor"),AND(Z24="Media",AB24="Moderado"),AND(Z24="Alta",AB24="Leve"),AND(Z24="Alta",AB24="Menor")),"MODERADO",IF(OR(AND(Z24="Muy Baja",AB24="Mayor"),AND(Z24="Baja",AB24="Mayor"),AND(Z24="Media",AB24="Mayor"),AND(Z24="Alta",AB24="Moderado"),AND(Z24="Alta",AB24="Mayor"),AND(Z24="Muy Alta",AB24="Leve"),AND(Z24="Muy Alta",AB24="Menor"),AND(Z24="Muy Alta",AB24="Moderado"),AND(Z24="Muy Alta",AB24="Mayor")),"ALTO",IF(OR(AND(Z24="Muy Baja",AB24="Catastrófico"),AND(Z24="Baja",AB24="Catastrófico"),AND(Z24="Media",AB24="Catastrófico"),AND(Z24="Alta",AB24="Catastrófico"),AND(Z24="Muy Alta",AB24="Catastrófico")),"EXTREMO","")))),"")</f>
        <v/>
      </c>
      <c r="AD24" s="277" t="n"/>
      <c r="AE24" s="277" t="n"/>
      <c r="AF24" s="277" t="n"/>
      <c r="AG24" s="277" t="n"/>
      <c r="AH24" s="277" t="n"/>
      <c r="AI24" s="277" t="n"/>
      <c r="AJ24" s="917" t="n"/>
      <c r="AK24" s="917" t="n"/>
      <c r="AL24" s="917" t="n"/>
      <c r="AM24" s="946" t="n"/>
      <c r="AN24" s="750" t="n">
        <v>45926</v>
      </c>
      <c r="AO24" s="757" t="inlineStr">
        <is>
          <t>Siendo un riesgo nuevo identificado por el proceso, sí presentan evidencias de ejecución del control; sin embargo, se verificaría durante el seguimiento para el IIPA2025.</t>
        </is>
      </c>
      <c r="AP24" s="438" t="n">
        <v>46077</v>
      </c>
      <c r="AQ24" s="314" t="inlineStr">
        <is>
          <t>Se evidencia Acta No. 051 del 14/08/2025, en la cual se hace relación de la actividad de "Asignación de pares referentes internos para las actividades críticas del proceso de Gestión de Talento Humano, cumpliendo con el control establecido.</t>
        </is>
      </c>
      <c r="AR24" s="945" t="n"/>
      <c r="AS24" s="917" t="n"/>
      <c r="AT24" s="917" t="n"/>
      <c r="AU24" s="917" t="n"/>
      <c r="AV24" s="917" t="n"/>
      <c r="AW24" s="917" t="n"/>
      <c r="AX24" s="917" t="n"/>
      <c r="AY24" s="917" t="n"/>
      <c r="AZ24" s="917" t="n"/>
      <c r="BA24" s="917" t="n"/>
      <c r="BB24" s="917" t="n"/>
      <c r="BC24" s="917" t="n"/>
      <c r="BD24" s="917" t="n"/>
      <c r="BE24" s="917" t="n"/>
      <c r="BF24" s="917" t="n"/>
      <c r="BG24" s="917" t="n"/>
      <c r="BH24" s="917" t="n"/>
      <c r="BI24" s="917" t="n"/>
      <c r="BJ24" s="917" t="n"/>
      <c r="BK24" s="917" t="n"/>
      <c r="BL24" s="917" t="n"/>
      <c r="BM24" s="917" t="n"/>
      <c r="BN24" s="917" t="n"/>
      <c r="BO24" s="917" t="n"/>
      <c r="BP24" s="917" t="n"/>
      <c r="BQ24" s="917" t="n"/>
      <c r="BR24" s="917" t="n"/>
      <c r="BS24" s="917" t="n"/>
      <c r="BT24" s="917" t="n"/>
      <c r="BU24" s="921" t="n"/>
      <c r="BV24" s="921" t="n"/>
      <c r="BW24" s="426" t="n"/>
    </row>
    <row r="25" ht="61.2" customHeight="1">
      <c r="D25" s="917" t="n"/>
      <c r="E25" s="306" t="inlineStr">
        <is>
          <t>D19. No se cuenta con política o mecanismo para gestionar y conservar el conocimiento de los funcionarios que se retiran de la UCundinamarca.</t>
        </is>
      </c>
      <c r="F25" s="945" t="n"/>
      <c r="G25" s="917" t="n"/>
      <c r="H25" s="917" t="n"/>
      <c r="I25" s="917" t="n"/>
      <c r="J25" s="917" t="n"/>
      <c r="K25" s="922" t="n"/>
      <c r="L25" s="917" t="n"/>
      <c r="M25" s="917" t="n"/>
      <c r="N25" s="917" t="n"/>
      <c r="O25" s="917" t="n"/>
      <c r="P25" s="917" t="n"/>
      <c r="Q25" s="922" t="n"/>
      <c r="R25" s="922" t="n"/>
      <c r="S25" s="922" t="n"/>
      <c r="T25" s="922" t="n"/>
      <c r="U25" s="922" t="n"/>
      <c r="V25" s="922" t="n"/>
      <c r="W25" s="922" t="n"/>
      <c r="X25" s="922" t="n"/>
      <c r="Y25" s="922" t="n"/>
      <c r="Z25" s="922" t="n"/>
      <c r="AA25" s="922" t="n"/>
      <c r="AB25" s="922" t="n"/>
      <c r="AC25" s="922" t="n"/>
      <c r="AD25" s="277" t="n"/>
      <c r="AE25" s="277" t="n"/>
      <c r="AF25" s="277" t="n"/>
      <c r="AG25" s="277" t="n"/>
      <c r="AH25" s="277" t="n"/>
      <c r="AI25" s="277" t="n"/>
      <c r="AJ25" s="922" t="n"/>
      <c r="AK25" s="922" t="n"/>
      <c r="AL25" s="922" t="n"/>
      <c r="AM25" s="947" t="n"/>
      <c r="AN25" s="918" t="n"/>
      <c r="AO25" s="948" t="n"/>
      <c r="AP25" s="918" t="n"/>
      <c r="AQ25" s="918" t="n"/>
      <c r="AR25" s="945" t="n"/>
      <c r="AS25" s="917" t="n"/>
      <c r="AT25" s="917" t="n"/>
      <c r="AU25" s="917" t="n"/>
      <c r="AV25" s="917" t="n"/>
      <c r="AW25" s="917" t="n"/>
      <c r="AX25" s="917" t="n"/>
      <c r="AY25" s="917" t="n"/>
      <c r="AZ25" s="917" t="n"/>
      <c r="BA25" s="917" t="n"/>
      <c r="BB25" s="917" t="n"/>
      <c r="BC25" s="917" t="n"/>
      <c r="BD25" s="917" t="n"/>
      <c r="BE25" s="917" t="n"/>
      <c r="BF25" s="917" t="n"/>
      <c r="BG25" s="917" t="n"/>
      <c r="BH25" s="917" t="n"/>
      <c r="BI25" s="917" t="n"/>
      <c r="BJ25" s="917" t="n"/>
      <c r="BK25" s="917" t="n"/>
      <c r="BL25" s="917" t="n"/>
      <c r="BM25" s="917" t="n"/>
      <c r="BN25" s="917" t="n"/>
      <c r="BO25" s="917" t="n"/>
      <c r="BP25" s="917" t="n"/>
      <c r="BQ25" s="917" t="n"/>
      <c r="BR25" s="917" t="n"/>
      <c r="BS25" s="917" t="n"/>
      <c r="BT25" s="917" t="n"/>
      <c r="BU25" s="921" t="n"/>
      <c r="BV25" s="921" t="n"/>
      <c r="BW25" s="426" t="n"/>
    </row>
    <row r="26" ht="16.5" customHeight="1">
      <c r="A26" s="196">
        <f>IF(OR(AR26=0,AT26=0),"",IF(AND(AR26&lt;=0.2,AT26&lt;=0.2),1,IF(AND(AR26&lt;=0.2,AT26&lt;=0.4),2,IF(AND(AR26&lt;=0.2,AT26&lt;=0.6),3,IF(AND(AR26&lt;=0.2,AT26&lt;=0.8),4,IF(AND(AR26&lt;=0.2,AT26&lt;=1),5,IF(AND(AR26&lt;=0.4,AT26&lt;=0.2),6,IF(AND(AR26&lt;=0.4,AT26&lt;=0.4),7,IF(AND(AR26&lt;=0.4,AT26&lt;=0.6),8,IF(AND(AR26&lt;=0.4,AT26&lt;=0.8),9,IF(AND(AR26&lt;=0.4,AT26&lt;=1),10,IF(AND(AR26&lt;=0.6,AT26&lt;=0.2),11,IF(AND(AR26&lt;=0.6,AT26&lt;=0.4),12,IF(AND(AR26&lt;=0.6,AT26&lt;=0.6),13,IF(AND(AR26&lt;=0.6,AT26&lt;=0.8),14,IF(AND(AR26&lt;=0.6,AT26&lt;=1),15,IF(AND(AR26&lt;=0.8,AT26&lt;=0.2),16,IF(AND(AR26&lt;=0.8,AT26&lt;=0.4),17,IF(AND(AR26&lt;=0.8,AT26&lt;=0.6),18,IF(AND(AR26&lt;=0.8,AT26&lt;=0.8),19,IF(AND(AR26&lt;=0.8,AT26&lt;=1),20,IF(AND(AR26&lt;=1,AT26&lt;=0.2),21,IF(AND(AR26&lt;=1,AT26&lt;=0.4),22,IF(AND(AR26&lt;=1,AT26&lt;=0.6),23,IF(AND(AR26&lt;=1,AT26&lt;=0.8),24,IF(AND(AR26&lt;=1,AT26&lt;=1),25,""))))))))))))))))))))))))))</f>
        <v/>
      </c>
      <c r="B26" s="196">
        <f>IF(A26="","",1/100)</f>
        <v/>
      </c>
      <c r="C26" s="196">
        <f>IFERROR(A26+B26,"")</f>
        <v/>
      </c>
      <c r="D26" s="280" t="n">
        <v>10</v>
      </c>
      <c r="E26" s="89" t="n"/>
      <c r="F26" s="3" t="n"/>
      <c r="G26" s="3" t="n"/>
      <c r="H26" s="3" t="n"/>
      <c r="I26" s="949" t="n"/>
      <c r="J26" s="3" t="n"/>
      <c r="K26" s="39">
        <f>IF(I26&lt;=0,"",IF(I26&lt;=2,"Muy Baja",IF(I26&lt;=24,"Baja",IF(I26&lt;=500,"Media",IF(I26&lt;=5000,"Alta",IF(I26&gt;5000,"Muy Alta"))))))</f>
        <v/>
      </c>
      <c r="L26" s="279">
        <f>IF(K26="","",IF(K26="Muy Baja",0.2,IF(K26="Baja",0.4,IF(K26="Media",0.6,IF(K26="Alta",0.8,IF(K26="Muy Alta",1,))))))</f>
        <v/>
      </c>
      <c r="M26" s="4" t="n"/>
      <c r="N26" s="39">
        <f>IF(OR(M26=CRITERIOS!$C$182,M26=CRITERIOS!$D$182),"Leve",IF(OR(M26=CRITERIOS!$C$183,M26=CRITERIOS!$D$183),"Menor",IF(OR(M26=CRITERIOS!$C$184,M26=CRITERIOS!$D$184),"Moderado",IF(OR(M26=CRITERIOS!$C$185,M26=CRITERIOS!$D$185),"Mayor",IF(OR(M26=CRITERIOS!$C$186,M26=CRITERIOS!$D$186),"Catastrófico","")))))</f>
        <v/>
      </c>
      <c r="O26" s="279">
        <f>IF(N26="","",IF(N26="Leve",0.2,IF(N26="Menor",0.4,IF(N26="Moderado",0.6,IF(N26="Mayor",0.8,IF(N26="Catastrófico",1,))))))</f>
        <v/>
      </c>
      <c r="P26" s="277">
        <f>IF(OR(AND(K26="Muy Baja",N26="Leve"),AND(K26="Muy Baja",N26="Menor"),AND(K26="Baja",N26="Leve")),"BAJO",IF(OR(AND(K26="Muy baja",N26="Moderado"),AND(K26="Baja",N26="Menor"),AND(K26="Baja",N26="Moderado"),AND(K26="Media",N26="Leve"),AND(K26="Media",N26="Menor"),AND(K26="Media",N26="Moderado"),AND(K26="Alta",N26="Leve"),AND(K26="Alta",N26="Menor")),"MODERADO",IF(OR(AND(K26="Muy Baja",N26="Mayor"),AND(K26="Baja",N26="Mayor"),AND(K26="Media",N26="Mayor"),AND(K26="Alta",N26="Moderado"),AND(K26="Alta",N26="Mayor"),AND(K26="Muy Alta",N26="Leve"),AND(K26="Muy Alta",N26="Menor"),AND(K26="Muy Alta",N26="Moderado"),YI26="Muy Alta",N26="Mayor"),"ALTO",IF(OR(AND(K26="Muy Baja",N26="Catastrófico"),AND(K26="Baja",N26="Catastrófico"),AND(K26="Media",N26="Catastrófico"),AND(K26="Alta",N26="Catastrófico"),AND(K26="Muy Alta",N26="Catastrófico")),"EXTREMO",""))))</f>
        <v/>
      </c>
      <c r="Q26" s="3" t="n"/>
      <c r="R26" s="3" t="n"/>
      <c r="S26" s="36" t="n"/>
      <c r="T26" s="3" t="n"/>
      <c r="U26" s="4" t="n"/>
      <c r="V26" s="4" t="n"/>
      <c r="W26" s="39">
        <f>IF(OR(U26="PREVENTIVO",U26="DETECTIVO"),"PROBABILIDAD",IF(U26="CORRECTIVO","IMPACTO",""))</f>
        <v/>
      </c>
      <c r="X26" s="39">
        <f>IF(AND(U26="PREVENTIVO",V26="AUTOMÁTICO"),"50%",IF(AND(U26="PREVENTIVO",V26="MANUAL"),"40%",IF(AND(U26="DETECTIVO",V26="AUTOMÁTICO"),"40%",IF(AND(U26="DETECTIVO",V26="MANUAL"),"30%",IF(AND(U26="CORRECTIVO",V26="AUTOMÁTICO"),"35%",IF(AND(U26="CORRECTIVO",V26="MANUAL"),"25%",""))))))</f>
        <v/>
      </c>
      <c r="Y26" s="189">
        <f>IFERROR(IF(W26="Probabilidad",(L26-(L26*X26)),IF(W26="Impacto",L26,"")),"")</f>
        <v/>
      </c>
      <c r="Z26" s="189">
        <f>IFERROR(IF(Y26="","",IF(Y26&lt;=0.2,"MUY BAJA",IF(Y26&lt;=0.4,"BAJA",IF(Y26&lt;=0.6,"MEDIA",IF(Y26&lt;=0.8,"ALTA",IF(Y26=1,"MUY ALTA")))))),"")</f>
        <v/>
      </c>
      <c r="AA26" s="189">
        <f>IFERROR(IF(W26="Impacto",(O26-(O26*X26)),IF(W26="Probabilidad",O26,"")),"")</f>
        <v/>
      </c>
      <c r="AB26" s="189">
        <f>IFERROR(IF(AA26="","",IF(AA26&lt;=0.2,"LEVE",IF(AA26&lt;=0.4,"MENOR",IF(AA26&lt;=0.6,"MODERADO",IF(AA26&lt;=0.8,"MAYOR",IF(AA26=1,"CATASTRÓFICO")))))),"")</f>
        <v/>
      </c>
      <c r="AC26" s="278">
        <f>IFERROR(IF(OR(AND(Z26="Muy Baja",AB26="Leve"),AND(Z26="Muy Baja",AB26="Menor"),AND(Z26="Baja",AB26="Leve")),"BAJO",IF(OR(AND(Z26="Muy baja",AB26="Moderado"),AND(Z26="Baja",AB26="Menor"),AND(Z26="Baja",AB26="Moderado"),AND(Z26="Media",AB26="Leve"),AND(Z26="Media",AB26="Menor"),AND(Z26="Media",AB26="Moderado"),AND(Z26="Alta",AB26="Leve"),AND(Z26="Alta",AB26="Menor")),"MODERADO",IF(OR(AND(Z26="Muy Baja",AB26="Mayor"),AND(Z26="Baja",AB26="Mayor"),AND(Z26="Media",AB26="Mayor"),AND(Z26="Alta",AB26="Moderado"),AND(Z26="Alta",AB26="Mayor"),AND(Z26="Muy Alta",AB26="Leve"),AND(Z26="Muy Alta",AB26="Menor"),AND(Z26="Muy Alta",AB26="Moderado"),AND(Z26="Muy Alta",AB26="Mayor")),"ALTO",IF(OR(AND(Z26="Muy Baja",AB26="Catastrófico"),AND(Z26="Baja",AB26="Catastrófico"),AND(Z26="Media",AB26="Catastrófico"),AND(Z26="Alta",AB26="Catastrófico"),AND(Z26="Muy Alta",AB26="Catastrófico")),"EXTREMO","")))),"")</f>
        <v/>
      </c>
      <c r="AD26" s="278" t="n"/>
      <c r="AE26" s="278" t="n"/>
      <c r="AF26" s="278" t="n"/>
      <c r="AG26" s="278" t="n"/>
      <c r="AH26" s="278" t="n"/>
      <c r="AI26" s="278" t="n"/>
      <c r="AJ26" s="299" t="n"/>
      <c r="AK26" s="299" t="n"/>
      <c r="AL26" s="299" t="n"/>
      <c r="AM26" s="299" t="n"/>
      <c r="AN26" s="300" t="n"/>
      <c r="AO26" s="300" t="n"/>
      <c r="AP26" s="300" t="n"/>
      <c r="AQ26" s="300" t="n"/>
      <c r="AR26" s="281">
        <f>IF(Y26="","",MIN(Y26:Y30))</f>
        <v/>
      </c>
      <c r="AS26" s="281">
        <f>IFERROR(IF(AR26="","",IF(Y26&lt;=0.2,"MUY BAJA",IF(AR26&lt;=0.4,"BAJA",IF(AR26&lt;=0.6,"MEDIA",IF(AR26&lt;=0.8,"ALTA",IF(AR26=1,"MUY ALTA")))))),"")</f>
        <v/>
      </c>
      <c r="AT26" s="281">
        <f>IF(AA26="","",MIN(AA26:AA30))</f>
        <v/>
      </c>
      <c r="AU26" s="281">
        <f>IFERROR(IF(AT26="","",IF(AT26&lt;=0.2,"LEVE",IF(AT26&lt;=0.4,"MENOR",IF(AT26&lt;=0.6,"MODERADO",IF(AT26&lt;=0.8,"MAYOR",IF(AT26=1,"CATASTRÓFICO")))))),"")</f>
        <v/>
      </c>
      <c r="AV26" s="277">
        <f>IFERROR(IF(OR(AND(AS26="Muy Baja",AU26="Leve"),AND(AS26="Muy Baja",AU26="Menor"),AND(AS26="Baja",AU26="Leve")),"BAJO",IF(OR(AND(AS26="Muy baja",AU26="Moderado"),AND(AS26="Baja",AU26="Menor"),AND(AS26="Baja",AU26="Moderado"),AND(AS26="Media",AU26="Leve"),AND(AS26="Media",AU26="Menor"),AND(AS26="Media",AU26="Moderado"),AND(AS26="Alta",AU26="Leve"),AND(AS26="Alta",AU26="Menor")),"MODERADO",IF(OR(AND(AS26="Muy Baja",AU26="Mayor"),AND(AS26="Baja",AU26="Mayor"),AND(AS26="Media",AU26="Mayor"),AND(AS26="Alta",AU26="Moderado"),AND(AS26="Alta",AU26="Mayor"),AND(AS26="Muy Alta",AU26="Leve"),AND(AS26="Muy Alta",AU26="Menor"),AND(AS26="Muy Alta",AU26="Moderado"),AND(AS26="Muy Alta",AU26="Mayor")),"ALTO",IF(OR(AND(AS26="Muy Baja",AU26="Catastrófico"),AND(AS26="Baja",AU26="Catastrófico"),AND(AS26="Media",AU26="Catastrófico"),AND(AS26="Alta",AU26="Catastrófico"),AND(AS26="Muy Alta",AU26="Catastrófico")),"EXTREMO","")))),"")</f>
        <v/>
      </c>
      <c r="AW26" s="282" t="n"/>
      <c r="AX26" s="4" t="n"/>
      <c r="AY26" s="416" t="n"/>
      <c r="AZ26" s="4" t="n"/>
      <c r="BA26" s="416" t="n"/>
      <c r="BB26" s="4" t="n"/>
      <c r="BC26" s="416" t="n"/>
      <c r="BD26" s="4" t="n"/>
      <c r="BE26" s="416" t="n"/>
      <c r="BF26" s="4" t="n"/>
      <c r="BG26" s="416" t="n"/>
      <c r="BH26" s="4" t="n"/>
      <c r="BI26" s="416" t="n"/>
      <c r="BJ26" s="4" t="n"/>
      <c r="BK26" s="416" t="n"/>
      <c r="BL26" s="4" t="n"/>
      <c r="BM26" s="416" t="n"/>
      <c r="BN26" s="4" t="n"/>
      <c r="BO26" s="416" t="n"/>
      <c r="BP26" s="4" t="n"/>
      <c r="BQ26" s="416" t="n"/>
      <c r="BR26" s="4" t="n"/>
      <c r="BS26" s="416" t="n"/>
      <c r="BT26" s="4" t="n"/>
      <c r="BU26" s="416" t="n"/>
      <c r="BV26" s="4" t="n"/>
      <c r="BW26" s="426" t="n"/>
    </row>
    <row r="27" ht="18.75" customHeight="1">
      <c r="D27" s="862" t="n"/>
      <c r="E27" s="89" t="n"/>
      <c r="F27" s="921" t="n"/>
      <c r="G27" s="921" t="n"/>
      <c r="H27" s="921" t="n"/>
      <c r="I27" s="921" t="n"/>
      <c r="J27" s="921" t="n"/>
      <c r="K27" s="862" t="n"/>
      <c r="L27" s="862" t="n"/>
      <c r="M27" s="921" t="n"/>
      <c r="N27" s="862" t="n"/>
      <c r="O27" s="862" t="n"/>
      <c r="P27" s="917" t="n"/>
      <c r="Q27" s="3" t="n"/>
      <c r="R27" s="3" t="n"/>
      <c r="S27" s="36" t="n"/>
      <c r="T27" s="3" t="n"/>
      <c r="U27" s="4" t="n"/>
      <c r="V27" s="4" t="n"/>
      <c r="W27" s="39">
        <f>IF(OR(U27="PREVENTIVO",U27="DETECTIVO"),"PROBABILIDAD",IF(U27="CORRECTIVO","IMPACTO",""))</f>
        <v/>
      </c>
      <c r="X27" s="39">
        <f>IF(AND(U27="PREVENTIVO",V27="AUTOMÁTICO"),"50%",IF(AND(U27="PREVENTIVO",V27="MANUAL"),"40%",IF(AND(U27="DETECTIVO",V27="AUTOMÁTICO"),"40%",IF(AND(U27="DETECTIVO",V27="MANUAL"),"30%",IF(AND(U27="CORRECTIVO",V27="AUTOMÁTICO"),"35%",IF(AND(U27="CORRECTIVO",V27="MANUAL"),"25%",""))))))</f>
        <v/>
      </c>
      <c r="Y27" s="279">
        <f>IFERROR(IF(AND(W26="Probabilidad",W27="Probabilidad"),(Y26-(Y26*X27)),IF(W27="Probabilidad",(L26-(L26*X27)),IF(W27="Impacto",Y26,""))),"")</f>
        <v/>
      </c>
      <c r="Z27" s="189">
        <f>IFERROR(IF(Y27="","",IF(Y27&lt;=0.2,"MUY BAJA",IF(Y27&lt;=0.4,"BAJA",IF(Y27&lt;=0.6,"MEDIA",IF(Y27&lt;=0.8,"ALTA",IF(Y27=1,"MUY ALTA")))))),"")</f>
        <v/>
      </c>
      <c r="AA27" s="189">
        <f>IFERROR(IF(AND(W26="Impacto",W27="Impacto"),(AA26-(AA26*X27)),IF(W27="Impacto",(O26-(+O26*X27)),IF(W27="Probabilidad",AA26,""))),"")</f>
        <v/>
      </c>
      <c r="AB27" s="189">
        <f>IFERROR(IF(AA27="","",IF(AA27&lt;=0.2,"LEVE",IF(AA27&lt;=0.4,"MENOR",IF(AA27&lt;=0.6,"MODERADO",IF(AA27&lt;=0.8,"MAYOR",IF(AA27=1,"CATASTRÓFICO")))))),"")</f>
        <v/>
      </c>
      <c r="AC27" s="278">
        <f>IFERROR(IF(OR(AND(Z27="Muy Baja",AB27="Leve"),AND(Z27="Muy Baja",AB27="Menor"),AND(Z27="Baja",AB27="Leve")),"BAJO",IF(OR(AND(Z27="Muy baja",AB27="Moderado"),AND(Z27="Baja",AB27="Menor"),AND(Z27="Baja",AB27="Moderado"),AND(Z27="Media",AB27="Leve"),AND(Z27="Media",AB27="Menor"),AND(Z27="Media",AB27="Moderado"),AND(Z27="Alta",AB27="Leve"),AND(Z27="Alta",AB27="Menor")),"MODERADO",IF(OR(AND(Z27="Muy Baja",AB27="Mayor"),AND(Z27="Baja",AB27="Mayor"),AND(Z27="Media",AB27="Mayor"),AND(Z27="Alta",AB27="Moderado"),AND(Z27="Alta",AB27="Mayor"),AND(Z27="Muy Alta",AB27="Leve"),AND(Z27="Muy Alta",AB27="Menor"),AND(Z27="Muy Alta",AB27="Moderado"),AND(Z27="Muy Alta",AB27="Mayor")),"ALTO",IF(OR(AND(Z27="Muy Baja",AB27="Catastrófico"),AND(Z27="Baja",AB27="Catastrófico"),AND(Z27="Media",AB27="Catastrófico"),AND(Z27="Alta",AB27="Catastrófico"),AND(Z27="Muy Alta",AB27="Catastrófico")),"EXTREMO","")))),"")</f>
        <v/>
      </c>
      <c r="AD27" s="278" t="n"/>
      <c r="AE27" s="278" t="n"/>
      <c r="AF27" s="278" t="n"/>
      <c r="AG27" s="278" t="n"/>
      <c r="AH27" s="278" t="n"/>
      <c r="AI27" s="278" t="n"/>
      <c r="AJ27" s="300" t="n"/>
      <c r="AK27" s="300" t="n"/>
      <c r="AL27" s="300" t="n"/>
      <c r="AM27" s="300" t="n"/>
      <c r="AN27" s="300" t="n"/>
      <c r="AO27" s="300" t="n"/>
      <c r="AP27" s="300" t="n"/>
      <c r="AQ27" s="300" t="n"/>
      <c r="AR27" s="917" t="n"/>
      <c r="AS27" s="917" t="n"/>
      <c r="AT27" s="917" t="n"/>
      <c r="AU27" s="917" t="n"/>
      <c r="AV27" s="917" t="n"/>
      <c r="AW27" s="921" t="n"/>
      <c r="AX27" s="921" t="n"/>
      <c r="AY27" s="921" t="n"/>
      <c r="AZ27" s="921" t="n"/>
      <c r="BA27" s="921" t="n"/>
      <c r="BB27" s="921" t="n"/>
      <c r="BC27" s="921" t="n"/>
      <c r="BD27" s="921" t="n"/>
      <c r="BE27" s="921" t="n"/>
      <c r="BF27" s="921" t="n"/>
      <c r="BG27" s="921" t="n"/>
      <c r="BH27" s="921" t="n"/>
      <c r="BI27" s="921" t="n"/>
      <c r="BJ27" s="921" t="n"/>
      <c r="BK27" s="921" t="n"/>
      <c r="BL27" s="921" t="n"/>
      <c r="BM27" s="921" t="n"/>
      <c r="BN27" s="921" t="n"/>
      <c r="BO27" s="921" t="n"/>
      <c r="BP27" s="921" t="n"/>
      <c r="BQ27" s="921" t="n"/>
      <c r="BR27" s="921" t="n"/>
      <c r="BS27" s="921" t="n"/>
      <c r="BT27" s="921" t="n"/>
      <c r="BU27" s="921" t="n"/>
      <c r="BV27" s="921" t="n"/>
      <c r="BW27" s="426" t="n"/>
    </row>
    <row r="28" ht="18.75" customHeight="1">
      <c r="D28" s="862" t="n"/>
      <c r="E28" s="89" t="n"/>
      <c r="F28" s="921" t="n"/>
      <c r="G28" s="921" t="n"/>
      <c r="H28" s="921" t="n"/>
      <c r="I28" s="921" t="n"/>
      <c r="J28" s="921" t="n"/>
      <c r="K28" s="862" t="n"/>
      <c r="L28" s="862" t="n"/>
      <c r="M28" s="921" t="n"/>
      <c r="N28" s="862" t="n"/>
      <c r="O28" s="862" t="n"/>
      <c r="P28" s="917" t="n"/>
      <c r="Q28" s="430" t="n"/>
      <c r="R28" s="3" t="n"/>
      <c r="S28" s="36" t="n"/>
      <c r="T28" s="3" t="n"/>
      <c r="U28" s="4" t="n"/>
      <c r="V28" s="4" t="n"/>
      <c r="W28" s="39">
        <f>IF(OR(U28="PREVENTIVO",U28="DETECTIVO"),"PROBABILIDAD",IF(U28="CORRECTIVO","IMPACTO",""))</f>
        <v/>
      </c>
      <c r="X28" s="39">
        <f>IF(AND(U28="PREVENTIVO",V28="AUTOMÁTICO"),"50%",IF(AND(U28="PREVENTIVO",V28="MANUAL"),"40%",IF(AND(U28="DETECTIVO",V28="AUTOMÁTICO"),"40%",IF(AND(U28="DETECTIVO",V28="MANUAL"),"30%",IF(AND(U28="CORRECTIVO",V28="AUTOMÁTICO"),"35%",IF(AND(U28="CORRECTIVO",V28="MANUAL"),"25%",""))))))</f>
        <v/>
      </c>
      <c r="Y28" s="279">
        <f>IFERROR(IF(AND(W27="Probabilidad",W28="Probabilidad"),(Y27-(Y27*X28)),IF(AND(W27="Impacto",W28="Probabilidad"),(Y26-(Y26*X28)),IF(W28="Impacto",Y27,""))),"")</f>
        <v/>
      </c>
      <c r="Z28" s="189">
        <f>IFERROR(IF(Y28="","",IF(Y28&lt;=0.2,"MUY BAJA",IF(Y28&lt;=0.4,"BAJA",IF(Y28&lt;=0.6,"MEDIA",IF(Y28&lt;=0.8,"ALTA",IF(Y28=1,"MUY ALTA")))))),"")</f>
        <v/>
      </c>
      <c r="AA28" s="189">
        <f>IFERROR(IF(AND(W27="Impacto",W28="Impacto"),(AA27-(AA27*X28)),IF(AND(W27="Probabilidad",W28="Impacto"),(AA26-(AA26*X28)),IF(W28="Probabilidad",AA27,""))),"")</f>
        <v/>
      </c>
      <c r="AB28" s="189">
        <f>IFERROR(IF(AA28="","",IF(AA28&lt;=0.2,"LEVE",IF(AA28&lt;=0.4,"MENOR",IF(AA28&lt;=0.6,"MODERADO",IF(AA28&lt;=0.8,"MAYOR",IF(AA28=1,"CATASTRÓFICO")))))),"")</f>
        <v/>
      </c>
      <c r="AC28" s="278">
        <f>IFERROR(IF(OR(AND(Z28="Muy Baja",AB28="Leve"),AND(Z28="Muy Baja",AB28="Menor"),AND(Z28="Baja",AB28="Leve")),"BAJO",IF(OR(AND(Z28="Muy baja",AB28="Moderado"),AND(Z28="Baja",AB28="Menor"),AND(Z28="Baja",AB28="Moderado"),AND(Z28="Media",AB28="Leve"),AND(Z28="Media",AB28="Menor"),AND(Z28="Media",AB28="Moderado"),AND(Z28="Alta",AB28="Leve"),AND(Z28="Alta",AB28="Menor")),"MODERADO",IF(OR(AND(Z28="Muy Baja",AB28="Mayor"),AND(Z28="Baja",AB28="Mayor"),AND(Z28="Media",AB28="Mayor"),AND(Z28="Alta",AB28="Moderado"),AND(Z28="Alta",AB28="Mayor"),AND(Z28="Muy Alta",AB28="Leve"),AND(Z28="Muy Alta",AB28="Menor"),AND(Z28="Muy Alta",AB28="Moderado"),AND(Z28="Muy Alta",AB28="Mayor")),"ALTO",IF(OR(AND(Z28="Muy Baja",AB28="Catastrófico"),AND(Z28="Baja",AB28="Catastrófico"),AND(Z28="Media",AB28="Catastrófico"),AND(Z28="Alta",AB28="Catastrófico"),AND(Z28="Muy Alta",AB28="Catastrófico")),"EXTREMO","")))),"")</f>
        <v/>
      </c>
      <c r="AD28" s="278" t="n"/>
      <c r="AE28" s="278" t="n"/>
      <c r="AF28" s="278" t="n"/>
      <c r="AG28" s="278" t="n"/>
      <c r="AH28" s="278" t="n"/>
      <c r="AI28" s="278" t="n"/>
      <c r="AJ28" s="300" t="n"/>
      <c r="AK28" s="300" t="n"/>
      <c r="AL28" s="300" t="n"/>
      <c r="AM28" s="300" t="n"/>
      <c r="AN28" s="300" t="n"/>
      <c r="AO28" s="300" t="n"/>
      <c r="AP28" s="300" t="n"/>
      <c r="AQ28" s="300" t="n"/>
      <c r="AR28" s="917" t="n"/>
      <c r="AS28" s="917" t="n"/>
      <c r="AT28" s="917" t="n"/>
      <c r="AU28" s="917" t="n"/>
      <c r="AV28" s="917" t="n"/>
      <c r="AW28" s="921" t="n"/>
      <c r="AX28" s="921" t="n"/>
      <c r="AY28" s="921" t="n"/>
      <c r="AZ28" s="921" t="n"/>
      <c r="BA28" s="921" t="n"/>
      <c r="BB28" s="921" t="n"/>
      <c r="BC28" s="921" t="n"/>
      <c r="BD28" s="921" t="n"/>
      <c r="BE28" s="921" t="n"/>
      <c r="BF28" s="921" t="n"/>
      <c r="BG28" s="921" t="n"/>
      <c r="BH28" s="921" t="n"/>
      <c r="BI28" s="921" t="n"/>
      <c r="BJ28" s="921" t="n"/>
      <c r="BK28" s="921" t="n"/>
      <c r="BL28" s="921" t="n"/>
      <c r="BM28" s="921" t="n"/>
      <c r="BN28" s="921" t="n"/>
      <c r="BO28" s="921" t="n"/>
      <c r="BP28" s="921" t="n"/>
      <c r="BQ28" s="921" t="n"/>
      <c r="BR28" s="921" t="n"/>
      <c r="BS28" s="921" t="n"/>
      <c r="BT28" s="921" t="n"/>
      <c r="BU28" s="921" t="n"/>
      <c r="BV28" s="921" t="n"/>
      <c r="BW28" s="426" t="n"/>
    </row>
    <row r="29" ht="18.75" customHeight="1">
      <c r="D29" s="862" t="n"/>
      <c r="E29" s="89" t="n"/>
      <c r="F29" s="921" t="n"/>
      <c r="G29" s="921" t="n"/>
      <c r="H29" s="921" t="n"/>
      <c r="I29" s="921" t="n"/>
      <c r="J29" s="921" t="n"/>
      <c r="K29" s="862" t="n"/>
      <c r="L29" s="862" t="n"/>
      <c r="M29" s="921" t="n"/>
      <c r="N29" s="862" t="n"/>
      <c r="O29" s="862" t="n"/>
      <c r="P29" s="917" t="n"/>
      <c r="Q29" s="3" t="n"/>
      <c r="R29" s="3" t="n"/>
      <c r="S29" s="36" t="n"/>
      <c r="T29" s="3" t="n"/>
      <c r="U29" s="4" t="n"/>
      <c r="V29" s="4" t="n"/>
      <c r="W29" s="39" t="n"/>
      <c r="X29" s="39" t="n"/>
      <c r="Y29" s="279">
        <f>IFERROR(IF(AND(W28="Probabilidad",W29="Probabilidad"),(Y28-(Y28*X29)),IF(AND(W28="Impacto",W29="Probabilidad"),(Y27-(Y27*X29)),IF(W29="Impacto",Y28,""))),"")</f>
        <v/>
      </c>
      <c r="Z29" s="189">
        <f>IFERROR(IF(Y29="","",IF(Y29&lt;=0.2,"MUY BAJA",IF(Y29&lt;=0.4,"BAJA",IF(Y29&lt;=0.6,"MEDIA",IF(Y29&lt;=0.8,"ALTA",IF(Y29=1,"MUY ALTA")))))),"")</f>
        <v/>
      </c>
      <c r="AA29" s="189">
        <f>IFERROR(IF(AND(W28="Impacto",W29="Impacto"),(AA28-(AA28*X29)),IF(AND(W28="Probabilidad",W29="Impacto"),(AA27-(AA27*X29)),IF(W29="Probabilidad",AA28,""))),"")</f>
        <v/>
      </c>
      <c r="AB29" s="189" t="n"/>
      <c r="AC29" s="278" t="n"/>
      <c r="AD29" s="278" t="n"/>
      <c r="AE29" s="278" t="n"/>
      <c r="AF29" s="278" t="n"/>
      <c r="AG29" s="278" t="n"/>
      <c r="AH29" s="278" t="n"/>
      <c r="AI29" s="278" t="n"/>
      <c r="AJ29" s="300" t="n"/>
      <c r="AK29" s="300" t="n"/>
      <c r="AL29" s="300" t="n"/>
      <c r="AM29" s="300" t="n"/>
      <c r="AN29" s="300" t="n"/>
      <c r="AO29" s="300" t="n"/>
      <c r="AP29" s="300" t="n"/>
      <c r="AQ29" s="300" t="n"/>
      <c r="AR29" s="917" t="n"/>
      <c r="AS29" s="917" t="n"/>
      <c r="AT29" s="917" t="n"/>
      <c r="AU29" s="917" t="n"/>
      <c r="AV29" s="917" t="n"/>
      <c r="AW29" s="921" t="n"/>
      <c r="AX29" s="921" t="n"/>
      <c r="AY29" s="921" t="n"/>
      <c r="AZ29" s="921" t="n"/>
      <c r="BA29" s="921" t="n"/>
      <c r="BB29" s="921" t="n"/>
      <c r="BC29" s="921" t="n"/>
      <c r="BD29" s="921" t="n"/>
      <c r="BE29" s="921" t="n"/>
      <c r="BF29" s="921" t="n"/>
      <c r="BG29" s="921" t="n"/>
      <c r="BH29" s="921" t="n"/>
      <c r="BI29" s="921" t="n"/>
      <c r="BJ29" s="921" t="n"/>
      <c r="BK29" s="921" t="n"/>
      <c r="BL29" s="921" t="n"/>
      <c r="BM29" s="921" t="n"/>
      <c r="BN29" s="921" t="n"/>
      <c r="BO29" s="921" t="n"/>
      <c r="BP29" s="921" t="n"/>
      <c r="BQ29" s="921" t="n"/>
      <c r="BR29" s="921" t="n"/>
      <c r="BS29" s="921" t="n"/>
      <c r="BT29" s="921" t="n"/>
      <c r="BU29" s="921" t="n"/>
      <c r="BV29" s="921" t="n"/>
      <c r="BW29" s="426" t="n"/>
    </row>
    <row r="30" ht="18.75" customHeight="1">
      <c r="D30" s="863" t="n"/>
      <c r="E30" s="89" t="n"/>
      <c r="F30" s="924" t="n"/>
      <c r="G30" s="924" t="n"/>
      <c r="H30" s="924" t="n"/>
      <c r="I30" s="924" t="n"/>
      <c r="J30" s="924" t="n"/>
      <c r="K30" s="863" t="n"/>
      <c r="L30" s="863" t="n"/>
      <c r="M30" s="924" t="n"/>
      <c r="N30" s="863" t="n"/>
      <c r="O30" s="863" t="n"/>
      <c r="P30" s="922" t="n"/>
      <c r="Q30" s="3" t="n"/>
      <c r="R30" s="3" t="n"/>
      <c r="S30" s="36" t="n"/>
      <c r="T30" s="3" t="n"/>
      <c r="U30" s="4" t="n"/>
      <c r="V30" s="4" t="n"/>
      <c r="W30" s="39" t="n"/>
      <c r="X30" s="39" t="n"/>
      <c r="Y30" s="279">
        <f>IFERROR(IF(AND(W29="Probabilidad",W30="Probabilidad"),(Y29-(Y29*X30)),IF(AND(W29="Impacto",W30="Probabilidad"),(Y28-(Y28*X30)),IF(W30="Impacto",Y29,""))),"")</f>
        <v/>
      </c>
      <c r="Z30" s="189">
        <f>IFERROR(IF(Y30="","",IF(Y30&lt;=0.2,"MUY BAJA",IF(Y30&lt;=0.4,"BAJA",IF(Y30&lt;=0.6,"MEDIA",IF(Y30&lt;=0.8,"ALTA",IF(Y30=1,"MUY ALTA")))))),"")</f>
        <v/>
      </c>
      <c r="AA30" s="189">
        <f>IFERROR(IF(AND(W29="Impacto",W30="Impacto"),(AA29-(AA29*X30)),IF(AND(W29="Probabilidad",W30="Impacto"),(AA28-(AA28*X30)),IF(W30="Probabilidad",AA29,""))),"")</f>
        <v/>
      </c>
      <c r="AB30" s="189" t="n"/>
      <c r="AC30" s="278" t="n"/>
      <c r="AD30" s="278" t="n"/>
      <c r="AE30" s="278" t="n"/>
      <c r="AF30" s="278" t="n"/>
      <c r="AG30" s="278" t="n"/>
      <c r="AH30" s="278" t="n"/>
      <c r="AI30" s="278" t="n"/>
      <c r="AJ30" s="289" t="n"/>
      <c r="AK30" s="289" t="n"/>
      <c r="AL30" s="289" t="n"/>
      <c r="AM30" s="289" t="n"/>
      <c r="AN30" s="289" t="n"/>
      <c r="AO30" s="289" t="n"/>
      <c r="AP30" s="289" t="n"/>
      <c r="AQ30" s="289" t="n"/>
      <c r="AR30" s="922" t="n"/>
      <c r="AS30" s="922" t="n"/>
      <c r="AT30" s="922" t="n"/>
      <c r="AU30" s="922" t="n"/>
      <c r="AV30" s="922" t="n"/>
      <c r="AW30" s="924" t="n"/>
      <c r="AX30" s="924" t="n"/>
      <c r="AY30" s="924" t="n"/>
      <c r="AZ30" s="924" t="n"/>
      <c r="BA30" s="924" t="n"/>
      <c r="BB30" s="924" t="n"/>
      <c r="BC30" s="924" t="n"/>
      <c r="BD30" s="924" t="n"/>
      <c r="BE30" s="924" t="n"/>
      <c r="BF30" s="924" t="n"/>
      <c r="BG30" s="924" t="n"/>
      <c r="BH30" s="924" t="n"/>
      <c r="BI30" s="924" t="n"/>
      <c r="BJ30" s="924" t="n"/>
      <c r="BK30" s="924" t="n"/>
      <c r="BL30" s="924" t="n"/>
      <c r="BM30" s="924" t="n"/>
      <c r="BN30" s="924" t="n"/>
      <c r="BO30" s="924" t="n"/>
      <c r="BP30" s="924" t="n"/>
      <c r="BQ30" s="924" t="n"/>
      <c r="BR30" s="924" t="n"/>
      <c r="BS30" s="924" t="n"/>
      <c r="BT30" s="924" t="n"/>
      <c r="BU30" s="924" t="n"/>
      <c r="BV30" s="924" t="n"/>
      <c r="BW30" s="426" t="n"/>
    </row>
    <row r="31" ht="16.5" customHeight="1">
      <c r="A31" s="196">
        <f>IF(OR(AR31=0,AT31=0),"",IF(AND(AR31&lt;=0.2,AT31&lt;=0.2),1,IF(AND(AR31&lt;=0.2,AT31&lt;=0.4),2,IF(AND(AR31&lt;=0.2,AT31&lt;=0.6),3,IF(AND(AR31&lt;=0.2,AT31&lt;=0.8),4,IF(AND(AR31&lt;=0.2,AT31&lt;=1),5,IF(AND(AR31&lt;=0.4,AT31&lt;=0.2),6,IF(AND(AR31&lt;=0.4,AT31&lt;=0.4),7,IF(AND(AR31&lt;=0.4,AT31&lt;=0.6),8,IF(AND(AR31&lt;=0.4,AT31&lt;=0.8),9,IF(AND(AR31&lt;=0.4,AT31&lt;=1),10,IF(AND(AR31&lt;=0.6,AT31&lt;=0.2),11,IF(AND(AR31&lt;=0.6,AT31&lt;=0.4),12,IF(AND(AR31&lt;=0.6,AT31&lt;=0.6),13,IF(AND(AR31&lt;=0.6,AT31&lt;=0.8),14,IF(AND(AR31&lt;=0.6,AT31&lt;=1),15,IF(AND(AR31&lt;=0.8,AT31&lt;=0.2),16,IF(AND(AR31&lt;=0.8,AT31&lt;=0.4),17,IF(AND(AR31&lt;=0.8,AT31&lt;=0.6),18,IF(AND(AR31&lt;=0.8,AT31&lt;=0.8),19,IF(AND(AR31&lt;=0.8,AT31&lt;=1),20,IF(AND(AR31&lt;=1,AT31&lt;=0.2),21,IF(AND(AR31&lt;=1,AT31&lt;=0.4),22,IF(AND(AR31&lt;=1,AT31&lt;=0.6),23,IF(AND(AR31&lt;=1,AT31&lt;=0.8),24,IF(AND(AR31&lt;=1,AT31&lt;=1),25,""))))))))))))))))))))))))))</f>
        <v/>
      </c>
      <c r="B31" s="196">
        <f>IF(A31="","",1/100)</f>
        <v/>
      </c>
      <c r="C31" s="196">
        <f>IFERROR(A31+B31,"")</f>
        <v/>
      </c>
      <c r="D31" s="280" t="n">
        <v>11</v>
      </c>
      <c r="E31" s="89" t="n"/>
      <c r="F31" s="3" t="n"/>
      <c r="G31" s="3" t="n"/>
      <c r="H31" s="3" t="n"/>
      <c r="I31" s="949" t="n"/>
      <c r="J31" s="3" t="n"/>
      <c r="K31" s="39">
        <f>IF(I31&lt;=0,"",IF(I31&lt;=2,"Muy Baja",IF(I31&lt;=24,"Baja",IF(I31&lt;=500,"Media",IF(I31&lt;=5000,"Alta",IF(I31&gt;5000,"Muy Alta"))))))</f>
        <v/>
      </c>
      <c r="L31" s="279">
        <f>IF(K31="","",IF(K31="Muy Baja",0.2,IF(K31="Baja",0.4,IF(K31="Media",0.6,IF(K31="Alta",0.8,IF(K31="Muy Alta",1,))))))</f>
        <v/>
      </c>
      <c r="M31" s="4" t="n"/>
      <c r="N31" s="39">
        <f>IF(OR(M31=CRITERIOS!$C$182,M31=CRITERIOS!$D$182),"Leve",IF(OR(M31=CRITERIOS!$C$183,M31=CRITERIOS!$D$183),"Menor",IF(OR(M31=CRITERIOS!$C$184,M31=CRITERIOS!$D$184),"Moderado",IF(OR(M31=CRITERIOS!$C$185,M31=CRITERIOS!$D$185),"Mayor",IF(OR(M31=CRITERIOS!$C$186,M31=CRITERIOS!$D$186),"Catastrófico","")))))</f>
        <v/>
      </c>
      <c r="O31" s="279">
        <f>IF(N31="","",IF(N31="Leve",0.2,IF(N31="Menor",0.4,IF(N31="Moderado",0.6,IF(N31="Mayor",0.8,IF(N31="Catastrófico",1,))))))</f>
        <v/>
      </c>
      <c r="P31" s="277">
        <f>IF(OR(AND(K31="Muy Baja",N31="Leve"),AND(K31="Muy Baja",N31="Menor"),AND(K31="Baja",N31="Leve")),"BAJO",IF(OR(AND(K31="Muy baja",N31="Moderado"),AND(K31="Baja",N31="Menor"),AND(K31="Baja",N31="Moderado"),AND(K31="Media",N31="Leve"),AND(K31="Media",N31="Menor"),AND(K31="Media",N31="Moderado"),AND(K31="Alta",N31="Leve"),AND(K31="Alta",N31="Menor")),"MODERADO",IF(OR(AND(K31="Muy Baja",N31="Mayor"),AND(K31="Baja",N31="Mayor"),AND(K31="Media",N31="Mayor"),AND(K31="Alta",N31="Moderado"),AND(K31="Alta",N31="Mayor"),AND(K31="Muy Alta",N31="Leve"),AND(K31="Muy Alta",N31="Menor"),AND(K31="Muy Alta",N31="Moderado"),YI31="Muy Alta",N31="Mayor"),"ALTO",IF(OR(AND(K31="Muy Baja",N31="Catastrófico"),AND(K31="Baja",N31="Catastrófico"),AND(K31="Media",N31="Catastrófico"),AND(K31="Alta",N31="Catastrófico"),AND(K31="Muy Alta",N31="Catastrófico")),"EXTREMO",""))))</f>
        <v/>
      </c>
      <c r="Q31" s="3" t="n"/>
      <c r="R31" s="3" t="n"/>
      <c r="S31" s="36" t="n"/>
      <c r="T31" s="3" t="n"/>
      <c r="U31" s="4" t="n"/>
      <c r="V31" s="4" t="n"/>
      <c r="W31" s="39">
        <f>IF(OR(U31="PREVENTIVO",U31="DETECTIVO"),"PROBABILIDAD",IF(U31="CORRECTIVO","IMPACTO",""))</f>
        <v/>
      </c>
      <c r="X31" s="39">
        <f>IF(AND(U31="PREVENTIVO",V31="AUTOMÁTICO"),"50%",IF(AND(U31="PREVENTIVO",V31="MANUAL"),"40%",IF(AND(U31="DETECTIVO",V31="AUTOMÁTICO"),"40%",IF(AND(U31="DETECTIVO",V31="MANUAL"),"30%",IF(AND(U31="CORRECTIVO",V31="AUTOMÁTICO"),"35%",IF(AND(U31="CORRECTIVO",V31="MANUAL"),"25%",""))))))</f>
        <v/>
      </c>
      <c r="Y31" s="189">
        <f>IFERROR(IF(W31="Probabilidad",(L31-(L31*X31)),IF(W31="Impacto",L31,"")),"")</f>
        <v/>
      </c>
      <c r="Z31" s="189">
        <f>IFERROR(IF(Y31="","",IF(Y31&lt;=0.2,"MUY BAJA",IF(Y31&lt;=0.4,"BAJA",IF(Y31&lt;=0.6,"MEDIA",IF(Y31&lt;=0.8,"ALTA",IF(Y31=1,"MUY ALTA")))))),"")</f>
        <v/>
      </c>
      <c r="AA31" s="189">
        <f>IFERROR(IF(W31="Impacto",(O31-(O31*X31)),IF(W31="Probabilidad",O31,"")),"")</f>
        <v/>
      </c>
      <c r="AB31" s="189">
        <f>IFERROR(IF(AA31="","",IF(AA31&lt;=0.2,"LEVE",IF(AA31&lt;=0.4,"MENOR",IF(AA31&lt;=0.6,"MODERADO",IF(AA31&lt;=0.8,"MAYOR",IF(AA31=1,"CATASTRÓFICO")))))),"")</f>
        <v/>
      </c>
      <c r="AC31" s="278">
        <f>IFERROR(IF(OR(AND(Z31="Muy Baja",AB31="Leve"),AND(Z31="Muy Baja",AB31="Menor"),AND(Z31="Baja",AB31="Leve")),"BAJO",IF(OR(AND(Z31="Muy baja",AB31="Moderado"),AND(Z31="Baja",AB31="Menor"),AND(Z31="Baja",AB31="Moderado"),AND(Z31="Media",AB31="Leve"),AND(Z31="Media",AB31="Menor"),AND(Z31="Media",AB31="Moderado"),AND(Z31="Alta",AB31="Leve"),AND(Z31="Alta",AB31="Menor")),"MODERADO",IF(OR(AND(Z31="Muy Baja",AB31="Mayor"),AND(Z31="Baja",AB31="Mayor"),AND(Z31="Media",AB31="Mayor"),AND(Z31="Alta",AB31="Moderado"),AND(Z31="Alta",AB31="Mayor"),AND(Z31="Muy Alta",AB31="Leve"),AND(Z31="Muy Alta",AB31="Menor"),AND(Z31="Muy Alta",AB31="Moderado"),AND(Z31="Muy Alta",AB31="Mayor")),"ALTO",IF(OR(AND(Z31="Muy Baja",AB31="Catastrófico"),AND(Z31="Baja",AB31="Catastrófico"),AND(Z31="Media",AB31="Catastrófico"),AND(Z31="Alta",AB31="Catastrófico"),AND(Z31="Muy Alta",AB31="Catastrófico")),"EXTREMO","")))),"")</f>
        <v/>
      </c>
      <c r="AD31" s="278" t="n"/>
      <c r="AE31" s="278" t="n"/>
      <c r="AF31" s="278" t="n"/>
      <c r="AG31" s="278" t="n"/>
      <c r="AH31" s="278" t="n"/>
      <c r="AI31" s="278" t="n"/>
      <c r="AJ31" s="299" t="n"/>
      <c r="AK31" s="299" t="n"/>
      <c r="AL31" s="299" t="n"/>
      <c r="AM31" s="299" t="n"/>
      <c r="AN31" s="299" t="n"/>
      <c r="AO31" s="299" t="n"/>
      <c r="AP31" s="299" t="n"/>
      <c r="AQ31" s="299" t="n"/>
      <c r="AR31" s="281">
        <f>IF(Y31="","",MIN(Y31:Y35))</f>
        <v/>
      </c>
      <c r="AS31" s="281">
        <f>IFERROR(IF(AR31="","",IF(Y31&lt;=0.2,"MUY BAJA",IF(AR31&lt;=0.4,"BAJA",IF(AR31&lt;=0.6,"MEDIA",IF(AR31&lt;=0.8,"ALTA",IF(AR31=1,"MUY ALTA")))))),"")</f>
        <v/>
      </c>
      <c r="AT31" s="281">
        <f>IF(AA31="","",MIN(AA31:AA35))</f>
        <v/>
      </c>
      <c r="AU31" s="281">
        <f>IFERROR(IF(AT31="","",IF(AT31&lt;=0.2,"LEVE",IF(AT31&lt;=0.4,"MENOR",IF(AT31&lt;=0.6,"MODERADO",IF(AT31&lt;=0.8,"MAYOR",IF(AT31=1,"CATASTRÓFICO")))))),"")</f>
        <v/>
      </c>
      <c r="AV31" s="277">
        <f>IFERROR(IF(OR(AND(AS31="Muy Baja",AU31="Leve"),AND(AS31="Muy Baja",AU31="Menor"),AND(AS31="Baja",AU31="Leve")),"BAJO",IF(OR(AND(AS31="Muy baja",AU31="Moderado"),AND(AS31="Baja",AU31="Menor"),AND(AS31="Baja",AU31="Moderado"),AND(AS31="Media",AU31="Leve"),AND(AS31="Media",AU31="Menor"),AND(AS31="Media",AU31="Moderado"),AND(AS31="Alta",AU31="Leve"),AND(AS31="Alta",AU31="Menor")),"MODERADO",IF(OR(AND(AS31="Muy Baja",AU31="Mayor"),AND(AS31="Baja",AU31="Mayor"),AND(AS31="Media",AU31="Mayor"),AND(AS31="Alta",AU31="Moderado"),AND(AS31="Alta",AU31="Mayor"),AND(AS31="Muy Alta",AU31="Leve"),AND(AS31="Muy Alta",AU31="Menor"),AND(AS31="Muy Alta",AU31="Moderado"),AND(AS31="Muy Alta",AU31="Mayor")),"ALTO",IF(OR(AND(AS31="Muy Baja",AU31="Catastrófico"),AND(AS31="Baja",AU31="Catastrófico"),AND(AS31="Media",AU31="Catastrófico"),AND(AS31="Alta",AU31="Catastrófico"),AND(AS31="Muy Alta",AU31="Catastrófico")),"EXTREMO","")))),"")</f>
        <v/>
      </c>
      <c r="AW31" s="282" t="n"/>
      <c r="AX31" s="4" t="n"/>
      <c r="AY31" s="416" t="n"/>
      <c r="AZ31" s="4" t="n"/>
      <c r="BA31" s="416" t="n"/>
      <c r="BB31" s="4" t="n"/>
      <c r="BC31" s="416" t="n"/>
      <c r="BD31" s="4" t="n"/>
      <c r="BE31" s="416" t="n"/>
      <c r="BF31" s="4" t="n"/>
      <c r="BG31" s="416" t="n"/>
      <c r="BH31" s="4" t="n"/>
      <c r="BI31" s="416" t="n"/>
      <c r="BJ31" s="4" t="n"/>
      <c r="BK31" s="416" t="n"/>
      <c r="BL31" s="4" t="n"/>
      <c r="BM31" s="416" t="n"/>
      <c r="BN31" s="4" t="n"/>
      <c r="BO31" s="416" t="n"/>
      <c r="BP31" s="4" t="n"/>
      <c r="BQ31" s="416" t="n"/>
      <c r="BR31" s="4" t="n"/>
      <c r="BS31" s="416" t="n"/>
      <c r="BT31" s="4" t="n"/>
      <c r="BU31" s="416" t="n"/>
      <c r="BV31" s="4" t="n"/>
      <c r="BW31" s="426" t="n"/>
    </row>
    <row r="32" ht="18.75" customHeight="1">
      <c r="D32" s="862" t="n"/>
      <c r="E32" s="89" t="n"/>
      <c r="F32" s="921" t="n"/>
      <c r="G32" s="921" t="n"/>
      <c r="H32" s="921" t="n"/>
      <c r="I32" s="921" t="n"/>
      <c r="J32" s="921" t="n"/>
      <c r="K32" s="862" t="n"/>
      <c r="L32" s="862" t="n"/>
      <c r="M32" s="921" t="n"/>
      <c r="N32" s="862" t="n"/>
      <c r="O32" s="862" t="n"/>
      <c r="P32" s="917" t="n"/>
      <c r="Q32" s="3" t="n"/>
      <c r="R32" s="3" t="n"/>
      <c r="S32" s="36" t="n"/>
      <c r="T32" s="3" t="n"/>
      <c r="U32" s="4" t="n"/>
      <c r="V32" s="4" t="n"/>
      <c r="W32" s="39">
        <f>IF(OR(U32="PREVENTIVO",U32="DETECTIVO"),"PROBABILIDAD",IF(U32="CORRECTIVO","IMPACTO",""))</f>
        <v/>
      </c>
      <c r="X32" s="39">
        <f>IF(AND(U32="PREVENTIVO",V32="AUTOMÁTICO"),"50%",IF(AND(U32="PREVENTIVO",V32="MANUAL"),"40%",IF(AND(U32="DETECTIVO",V32="AUTOMÁTICO"),"40%",IF(AND(U32="DETECTIVO",V32="MANUAL"),"30%",IF(AND(U32="CORRECTIVO",V32="AUTOMÁTICO"),"35%",IF(AND(U32="CORRECTIVO",V32="MANUAL"),"25%",""))))))</f>
        <v/>
      </c>
      <c r="Y32" s="279">
        <f>IFERROR(IF(AND(W31="Probabilidad",W32="Probabilidad"),(Y31-(Y31*X32)),IF(W32="Probabilidad",(L31-(L31*X32)),IF(W32="Impacto",Y31,""))),"")</f>
        <v/>
      </c>
      <c r="Z32" s="189">
        <f>IFERROR(IF(Y32="","",IF(Y32&lt;=0.2,"MUY BAJA",IF(Y32&lt;=0.4,"BAJA",IF(Y32&lt;=0.6,"MEDIA",IF(Y32&lt;=0.8,"ALTA",IF(Y32=1,"MUY ALTA")))))),"")</f>
        <v/>
      </c>
      <c r="AA32" s="189">
        <f>IFERROR(IF(AND(W31="Impacto",W32="Impacto"),(AA31-(AA31*X32)),IF(W32="Impacto",(O31-(+O31*X32)),IF(W32="Probabilidad",AA31,""))),"")</f>
        <v/>
      </c>
      <c r="AB32" s="189">
        <f>IFERROR(IF(AA32="","",IF(AA32&lt;=0.2,"LEVE",IF(AA32&lt;=0.4,"MENOR",IF(AA32&lt;=0.6,"MODERADO",IF(AA32&lt;=0.8,"MAYOR",IF(AA32=1,"CATASTRÓFICO")))))),"")</f>
        <v/>
      </c>
      <c r="AC32" s="278">
        <f>IFERROR(IF(OR(AND(Z32="Muy Baja",AB32="Leve"),AND(Z32="Muy Baja",AB32="Menor"),AND(Z32="Baja",AB32="Leve")),"BAJO",IF(OR(AND(Z32="Muy baja",AB32="Moderado"),AND(Z32="Baja",AB32="Menor"),AND(Z32="Baja",AB32="Moderado"),AND(Z32="Media",AB32="Leve"),AND(Z32="Media",AB32="Menor"),AND(Z32="Media",AB32="Moderado"),AND(Z32="Alta",AB32="Leve"),AND(Z32="Alta",AB32="Menor")),"MODERADO",IF(OR(AND(Z32="Muy Baja",AB32="Mayor"),AND(Z32="Baja",AB32="Mayor"),AND(Z32="Media",AB32="Mayor"),AND(Z32="Alta",AB32="Moderado"),AND(Z32="Alta",AB32="Mayor"),AND(Z32="Muy Alta",AB32="Leve"),AND(Z32="Muy Alta",AB32="Menor"),AND(Z32="Muy Alta",AB32="Moderado"),AND(Z32="Muy Alta",AB32="Mayor")),"ALTO",IF(OR(AND(Z32="Muy Baja",AB32="Catastrófico"),AND(Z32="Baja",AB32="Catastrófico"),AND(Z32="Media",AB32="Catastrófico"),AND(Z32="Alta",AB32="Catastrófico"),AND(Z32="Muy Alta",AB32="Catastrófico")),"EXTREMO","")))),"")</f>
        <v/>
      </c>
      <c r="AD32" s="278" t="n"/>
      <c r="AE32" s="278" t="n"/>
      <c r="AF32" s="278" t="n"/>
      <c r="AG32" s="278" t="n"/>
      <c r="AH32" s="278" t="n"/>
      <c r="AI32" s="278" t="n"/>
      <c r="AJ32" s="300" t="n"/>
      <c r="AK32" s="300" t="n"/>
      <c r="AL32" s="300" t="n"/>
      <c r="AM32" s="300" t="n"/>
      <c r="AN32" s="300" t="n"/>
      <c r="AO32" s="300" t="n"/>
      <c r="AP32" s="300" t="n"/>
      <c r="AQ32" s="300" t="n"/>
      <c r="AR32" s="917" t="n"/>
      <c r="AS32" s="917" t="n"/>
      <c r="AT32" s="917" t="n"/>
      <c r="AU32" s="917" t="n"/>
      <c r="AV32" s="917" t="n"/>
      <c r="AW32" s="921" t="n"/>
      <c r="AX32" s="921" t="n"/>
      <c r="AY32" s="921" t="n"/>
      <c r="AZ32" s="921" t="n"/>
      <c r="BA32" s="921" t="n"/>
      <c r="BB32" s="921" t="n"/>
      <c r="BC32" s="921" t="n"/>
      <c r="BD32" s="921" t="n"/>
      <c r="BE32" s="921" t="n"/>
      <c r="BF32" s="921" t="n"/>
      <c r="BG32" s="921" t="n"/>
      <c r="BH32" s="921" t="n"/>
      <c r="BI32" s="921" t="n"/>
      <c r="BJ32" s="921" t="n"/>
      <c r="BK32" s="921" t="n"/>
      <c r="BL32" s="921" t="n"/>
      <c r="BM32" s="921" t="n"/>
      <c r="BN32" s="921" t="n"/>
      <c r="BO32" s="921" t="n"/>
      <c r="BP32" s="921" t="n"/>
      <c r="BQ32" s="921" t="n"/>
      <c r="BR32" s="921" t="n"/>
      <c r="BS32" s="921" t="n"/>
      <c r="BT32" s="921" t="n"/>
      <c r="BU32" s="921" t="n"/>
      <c r="BV32" s="921" t="n"/>
      <c r="BW32" s="426" t="n"/>
    </row>
    <row r="33" ht="18.75" customHeight="1">
      <c r="D33" s="862" t="n"/>
      <c r="E33" s="89" t="n"/>
      <c r="F33" s="921" t="n"/>
      <c r="G33" s="921" t="n"/>
      <c r="H33" s="921" t="n"/>
      <c r="I33" s="921" t="n"/>
      <c r="J33" s="921" t="n"/>
      <c r="K33" s="862" t="n"/>
      <c r="L33" s="862" t="n"/>
      <c r="M33" s="921" t="n"/>
      <c r="N33" s="862" t="n"/>
      <c r="O33" s="862" t="n"/>
      <c r="P33" s="917" t="n"/>
      <c r="Q33" s="3" t="n"/>
      <c r="R33" s="3" t="n"/>
      <c r="S33" s="36" t="n"/>
      <c r="T33" s="3" t="n"/>
      <c r="U33" s="4" t="n"/>
      <c r="V33" s="4" t="n"/>
      <c r="W33" s="39">
        <f>IF(OR(U33="PREVENTIVO",U33="DETECTIVO"),"PROBABILIDAD",IF(U33="CORRECTIVO","IMPACTO",""))</f>
        <v/>
      </c>
      <c r="X33" s="39">
        <f>IF(AND(U33="PREVENTIVO",V33="AUTOMÁTICO"),"50%",IF(AND(U33="PREVENTIVO",V33="MANUAL"),"40%",IF(AND(U33="DETECTIVO",V33="AUTOMÁTICO"),"40%",IF(AND(U33="DETECTIVO",V33="MANUAL"),"30%",IF(AND(U33="CORRECTIVO",V33="AUTOMÁTICO"),"35%",IF(AND(U33="CORRECTIVO",V33="MANUAL"),"25%",""))))))</f>
        <v/>
      </c>
      <c r="Y33" s="279">
        <f>IFERROR(IF(AND(W32="Probabilidad",W33="Probabilidad"),(Y32-(Y32*X33)),IF(AND(W32="Impacto",W33="Probabilidad"),(Y31-(Y31*X33)),IF(W33="Impacto",Y32,""))),"")</f>
        <v/>
      </c>
      <c r="Z33" s="189">
        <f>IFERROR(IF(Y33="","",IF(Y33&lt;=0.2,"MUY BAJA",IF(Y33&lt;=0.4,"BAJA",IF(Y33&lt;=0.6,"MEDIA",IF(Y33&lt;=0.8,"ALTA",IF(Y33=1,"MUY ALTA")))))),"")</f>
        <v/>
      </c>
      <c r="AA33" s="189">
        <f>IFERROR(IF(AND(W32="Impacto",W33="Impacto"),(AA32-(AA32*X33)),IF(AND(W32="Probabilidad",W33="Impacto"),(AA31-(AA31*X33)),IF(W33="Probabilidad",AA32,""))),"")</f>
        <v/>
      </c>
      <c r="AB33" s="189">
        <f>IFERROR(IF(AA33="","",IF(AA33&lt;=0.2,"LEVE",IF(AA33&lt;=0.4,"MENOR",IF(AA33&lt;=0.6,"MODERADO",IF(AA33&lt;=0.8,"MAYOR",IF(AA33=1,"CATASTRÓFICO")))))),"")</f>
        <v/>
      </c>
      <c r="AC33" s="278">
        <f>IFERROR(IF(OR(AND(Z33="Muy Baja",AB33="Leve"),AND(Z33="Muy Baja",AB33="Menor"),AND(Z33="Baja",AB33="Leve")),"BAJO",IF(OR(AND(Z33="Muy baja",AB33="Moderado"),AND(Z33="Baja",AB33="Menor"),AND(Z33="Baja",AB33="Moderado"),AND(Z33="Media",AB33="Leve"),AND(Z33="Media",AB33="Menor"),AND(Z33="Media",AB33="Moderado"),AND(Z33="Alta",AB33="Leve"),AND(Z33="Alta",AB33="Menor")),"MODERADO",IF(OR(AND(Z33="Muy Baja",AB33="Mayor"),AND(Z33="Baja",AB33="Mayor"),AND(Z33="Media",AB33="Mayor"),AND(Z33="Alta",AB33="Moderado"),AND(Z33="Alta",AB33="Mayor"),AND(Z33="Muy Alta",AB33="Leve"),AND(Z33="Muy Alta",AB33="Menor"),AND(Z33="Muy Alta",AB33="Moderado"),AND(Z33="Muy Alta",AB33="Mayor")),"ALTO",IF(OR(AND(Z33="Muy Baja",AB33="Catastrófico"),AND(Z33="Baja",AB33="Catastrófico"),AND(Z33="Media",AB33="Catastrófico"),AND(Z33="Alta",AB33="Catastrófico"),AND(Z33="Muy Alta",AB33="Catastrófico")),"EXTREMO","")))),"")</f>
        <v/>
      </c>
      <c r="AD33" s="278" t="n"/>
      <c r="AE33" s="278" t="n"/>
      <c r="AF33" s="278" t="n"/>
      <c r="AG33" s="278" t="n"/>
      <c r="AH33" s="278" t="n"/>
      <c r="AI33" s="278" t="n"/>
      <c r="AJ33" s="300" t="n"/>
      <c r="AK33" s="300" t="n"/>
      <c r="AL33" s="300" t="n"/>
      <c r="AM33" s="300" t="n"/>
      <c r="AN33" s="300" t="n"/>
      <c r="AO33" s="300" t="n"/>
      <c r="AP33" s="300" t="n"/>
      <c r="AQ33" s="300" t="n"/>
      <c r="AR33" s="917" t="n"/>
      <c r="AS33" s="917" t="n"/>
      <c r="AT33" s="917" t="n"/>
      <c r="AU33" s="917" t="n"/>
      <c r="AV33" s="917" t="n"/>
      <c r="AW33" s="921" t="n"/>
      <c r="AX33" s="921" t="n"/>
      <c r="AY33" s="921" t="n"/>
      <c r="AZ33" s="921" t="n"/>
      <c r="BA33" s="921" t="n"/>
      <c r="BB33" s="921" t="n"/>
      <c r="BC33" s="921" t="n"/>
      <c r="BD33" s="921" t="n"/>
      <c r="BE33" s="921" t="n"/>
      <c r="BF33" s="921" t="n"/>
      <c r="BG33" s="921" t="n"/>
      <c r="BH33" s="921" t="n"/>
      <c r="BI33" s="921" t="n"/>
      <c r="BJ33" s="921" t="n"/>
      <c r="BK33" s="921" t="n"/>
      <c r="BL33" s="921" t="n"/>
      <c r="BM33" s="921" t="n"/>
      <c r="BN33" s="921" t="n"/>
      <c r="BO33" s="921" t="n"/>
      <c r="BP33" s="921" t="n"/>
      <c r="BQ33" s="921" t="n"/>
      <c r="BR33" s="921" t="n"/>
      <c r="BS33" s="921" t="n"/>
      <c r="BT33" s="921" t="n"/>
      <c r="BU33" s="921" t="n"/>
      <c r="BV33" s="921" t="n"/>
      <c r="BW33" s="426" t="n"/>
    </row>
    <row r="34" ht="18.75" customHeight="1">
      <c r="D34" s="862" t="n"/>
      <c r="E34" s="89" t="n"/>
      <c r="F34" s="921" t="n"/>
      <c r="G34" s="921" t="n"/>
      <c r="H34" s="921" t="n"/>
      <c r="I34" s="921" t="n"/>
      <c r="J34" s="921" t="n"/>
      <c r="K34" s="862" t="n"/>
      <c r="L34" s="862" t="n"/>
      <c r="M34" s="921" t="n"/>
      <c r="N34" s="862" t="n"/>
      <c r="O34" s="862" t="n"/>
      <c r="P34" s="917" t="n"/>
      <c r="Q34" s="3" t="n"/>
      <c r="R34" s="3" t="n"/>
      <c r="S34" s="36" t="n"/>
      <c r="T34" s="3" t="n"/>
      <c r="U34" s="4" t="n"/>
      <c r="V34" s="4" t="n"/>
      <c r="W34" s="39" t="n"/>
      <c r="X34" s="39" t="n"/>
      <c r="Y34" s="279">
        <f>IFERROR(IF(AND(W33="Probabilidad",W34="Probabilidad"),(Y33-(Y33*X34)),IF(AND(W33="Impacto",W34="Probabilidad"),(Y32-(Y32*X34)),IF(W34="Impacto",Y33,""))),"")</f>
        <v/>
      </c>
      <c r="Z34" s="189">
        <f>IFERROR(IF(Y34="","",IF(Y34&lt;=0.2,"MUY BAJA",IF(Y34&lt;=0.4,"BAJA",IF(Y34&lt;=0.6,"MEDIA",IF(Y34&lt;=0.8,"ALTA",IF(Y34=1,"MUY ALTA")))))),"")</f>
        <v/>
      </c>
      <c r="AA34" s="189">
        <f>IFERROR(IF(AND(W33="Impacto",W34="Impacto"),(AA33-(AA33*X34)),IF(AND(W33="Probabilidad",W34="Impacto"),(AA32-(AA32*X34)),IF(W34="Probabilidad",AA33,""))),"")</f>
        <v/>
      </c>
      <c r="AB34" s="189" t="n"/>
      <c r="AC34" s="278" t="n"/>
      <c r="AD34" s="278" t="n"/>
      <c r="AE34" s="278" t="n"/>
      <c r="AF34" s="278" t="n"/>
      <c r="AG34" s="278" t="n"/>
      <c r="AH34" s="278" t="n"/>
      <c r="AI34" s="278" t="n"/>
      <c r="AJ34" s="300" t="n"/>
      <c r="AK34" s="300" t="n"/>
      <c r="AL34" s="300" t="n"/>
      <c r="AM34" s="300" t="n"/>
      <c r="AN34" s="300" t="n"/>
      <c r="AO34" s="300" t="n"/>
      <c r="AP34" s="300" t="n"/>
      <c r="AQ34" s="300" t="n"/>
      <c r="AR34" s="917" t="n"/>
      <c r="AS34" s="917" t="n"/>
      <c r="AT34" s="917" t="n"/>
      <c r="AU34" s="917" t="n"/>
      <c r="AV34" s="917" t="n"/>
      <c r="AW34" s="921" t="n"/>
      <c r="AX34" s="921" t="n"/>
      <c r="AY34" s="921" t="n"/>
      <c r="AZ34" s="921" t="n"/>
      <c r="BA34" s="921" t="n"/>
      <c r="BB34" s="921" t="n"/>
      <c r="BC34" s="921" t="n"/>
      <c r="BD34" s="921" t="n"/>
      <c r="BE34" s="921" t="n"/>
      <c r="BF34" s="921" t="n"/>
      <c r="BG34" s="921" t="n"/>
      <c r="BH34" s="921" t="n"/>
      <c r="BI34" s="921" t="n"/>
      <c r="BJ34" s="921" t="n"/>
      <c r="BK34" s="921" t="n"/>
      <c r="BL34" s="921" t="n"/>
      <c r="BM34" s="921" t="n"/>
      <c r="BN34" s="921" t="n"/>
      <c r="BO34" s="921" t="n"/>
      <c r="BP34" s="921" t="n"/>
      <c r="BQ34" s="921" t="n"/>
      <c r="BR34" s="921" t="n"/>
      <c r="BS34" s="921" t="n"/>
      <c r="BT34" s="921" t="n"/>
      <c r="BU34" s="921" t="n"/>
      <c r="BV34" s="921" t="n"/>
      <c r="BW34" s="426" t="n"/>
    </row>
    <row r="35" ht="18.75" customHeight="1">
      <c r="D35" s="863" t="n"/>
      <c r="E35" s="89" t="n"/>
      <c r="F35" s="924" t="n"/>
      <c r="G35" s="924" t="n"/>
      <c r="H35" s="924" t="n"/>
      <c r="I35" s="924" t="n"/>
      <c r="J35" s="924" t="n"/>
      <c r="K35" s="863" t="n"/>
      <c r="L35" s="863" t="n"/>
      <c r="M35" s="924" t="n"/>
      <c r="N35" s="863" t="n"/>
      <c r="O35" s="863" t="n"/>
      <c r="P35" s="922" t="n"/>
      <c r="Q35" s="3" t="n"/>
      <c r="R35" s="3" t="n"/>
      <c r="S35" s="36" t="n"/>
      <c r="T35" s="3" t="n"/>
      <c r="U35" s="4" t="n"/>
      <c r="V35" s="4" t="n"/>
      <c r="W35" s="39" t="n"/>
      <c r="X35" s="39" t="n"/>
      <c r="Y35" s="279">
        <f>IFERROR(IF(AND(W34="Probabilidad",W35="Probabilidad"),(Y34-(Y34*X35)),IF(AND(W34="Impacto",W35="Probabilidad"),(Y33-(Y33*X35)),IF(W35="Impacto",Y34,""))),"")</f>
        <v/>
      </c>
      <c r="Z35" s="189">
        <f>IFERROR(IF(Y35="","",IF(Y35&lt;=0.2,"MUY BAJA",IF(Y35&lt;=0.4,"BAJA",IF(Y35&lt;=0.6,"MEDIA",IF(Y35&lt;=0.8,"ALTA",IF(Y35=1,"MUY ALTA")))))),"")</f>
        <v/>
      </c>
      <c r="AA35" s="189">
        <f>IFERROR(IF(AND(W34="Impacto",W35="Impacto"),(AA34-(AA34*X35)),IF(AND(W34="Probabilidad",W35="Impacto"),(AA33-(AA33*X35)),IF(W35="Probabilidad",AA34,""))),"")</f>
        <v/>
      </c>
      <c r="AB35" s="189" t="n"/>
      <c r="AC35" s="278" t="n"/>
      <c r="AD35" s="278" t="n"/>
      <c r="AE35" s="278" t="n"/>
      <c r="AF35" s="278" t="n"/>
      <c r="AG35" s="278" t="n"/>
      <c r="AH35" s="278" t="n"/>
      <c r="AI35" s="278" t="n"/>
      <c r="AJ35" s="289" t="n"/>
      <c r="AK35" s="289" t="n"/>
      <c r="AL35" s="289" t="n"/>
      <c r="AM35" s="289" t="n"/>
      <c r="AN35" s="289" t="n"/>
      <c r="AO35" s="289" t="n"/>
      <c r="AP35" s="289" t="n"/>
      <c r="AQ35" s="289" t="n"/>
      <c r="AR35" s="922" t="n"/>
      <c r="AS35" s="922" t="n"/>
      <c r="AT35" s="922" t="n"/>
      <c r="AU35" s="922" t="n"/>
      <c r="AV35" s="922" t="n"/>
      <c r="AW35" s="924" t="n"/>
      <c r="AX35" s="924" t="n"/>
      <c r="AY35" s="924" t="n"/>
      <c r="AZ35" s="924" t="n"/>
      <c r="BA35" s="924" t="n"/>
      <c r="BB35" s="924" t="n"/>
      <c r="BC35" s="924" t="n"/>
      <c r="BD35" s="924" t="n"/>
      <c r="BE35" s="924" t="n"/>
      <c r="BF35" s="924" t="n"/>
      <c r="BG35" s="924" t="n"/>
      <c r="BH35" s="924" t="n"/>
      <c r="BI35" s="924" t="n"/>
      <c r="BJ35" s="924" t="n"/>
      <c r="BK35" s="924" t="n"/>
      <c r="BL35" s="924" t="n"/>
      <c r="BM35" s="924" t="n"/>
      <c r="BN35" s="924" t="n"/>
      <c r="BO35" s="924" t="n"/>
      <c r="BP35" s="924" t="n"/>
      <c r="BQ35" s="924" t="n"/>
      <c r="BR35" s="924" t="n"/>
      <c r="BS35" s="924" t="n"/>
      <c r="BT35" s="924" t="n"/>
      <c r="BU35" s="924" t="n"/>
      <c r="BV35" s="924" t="n"/>
      <c r="BW35" s="426" t="n"/>
    </row>
    <row r="36" ht="16.5" customHeight="1">
      <c r="A36" s="196">
        <f>IF(OR(AR36=0,AT36=0),"",IF(AND(AR36&lt;=0.2,AT36&lt;=0.2),1,IF(AND(AR36&lt;=0.2,AT36&lt;=0.4),2,IF(AND(AR36&lt;=0.2,AT36&lt;=0.6),3,IF(AND(AR36&lt;=0.2,AT36&lt;=0.8),4,IF(AND(AR36&lt;=0.2,AT36&lt;=1),5,IF(AND(AR36&lt;=0.4,AT36&lt;=0.2),6,IF(AND(AR36&lt;=0.4,AT36&lt;=0.4),7,IF(AND(AR36&lt;=0.4,AT36&lt;=0.6),8,IF(AND(AR36&lt;=0.4,AT36&lt;=0.8),9,IF(AND(AR36&lt;=0.4,AT36&lt;=1),10,IF(AND(AR36&lt;=0.6,AT36&lt;=0.2),11,IF(AND(AR36&lt;=0.6,AT36&lt;=0.4),12,IF(AND(AR36&lt;=0.6,AT36&lt;=0.6),13,IF(AND(AR36&lt;=0.6,AT36&lt;=0.8),14,IF(AND(AR36&lt;=0.6,AT36&lt;=1),15,IF(AND(AR36&lt;=0.8,AT36&lt;=0.2),16,IF(AND(AR36&lt;=0.8,AT36&lt;=0.4),17,IF(AND(AR36&lt;=0.8,AT36&lt;=0.6),18,IF(AND(AR36&lt;=0.8,AT36&lt;=0.8),19,IF(AND(AR36&lt;=0.8,AT36&lt;=1),20,IF(AND(AR36&lt;=1,AT36&lt;=0.2),21,IF(AND(AR36&lt;=1,AT36&lt;=0.4),22,IF(AND(AR36&lt;=1,AT36&lt;=0.6),23,IF(AND(AR36&lt;=1,AT36&lt;=0.8),24,IF(AND(AR36&lt;=1,AT36&lt;=1),25,""))))))))))))))))))))))))))</f>
        <v/>
      </c>
      <c r="B36" s="196">
        <f>IF(A36="","",1/100)</f>
        <v/>
      </c>
      <c r="C36" s="196">
        <f>IFERROR(A36+B36,"")</f>
        <v/>
      </c>
      <c r="D36" s="280" t="n">
        <v>12</v>
      </c>
      <c r="E36" s="89" t="n"/>
      <c r="F36" s="3" t="n"/>
      <c r="G36" s="3" t="n"/>
      <c r="H36" s="3" t="n"/>
      <c r="I36" s="949" t="n"/>
      <c r="J36" s="3" t="n"/>
      <c r="K36" s="39">
        <f>IF(I36&lt;=0,"",IF(I36&lt;=2,"Muy Baja",IF(I36&lt;=24,"Baja",IF(I36&lt;=500,"Media",IF(I36&lt;=5000,"Alta",IF(I36&gt;5000,"Muy Alta"))))))</f>
        <v/>
      </c>
      <c r="L36" s="279">
        <f>IF(K36="","",IF(K36="Muy Baja",0.2,IF(K36="Baja",0.4,IF(K36="Media",0.6,IF(K36="Alta",0.8,IF(K36="Muy Alta",1,))))))</f>
        <v/>
      </c>
      <c r="M36" s="4" t="n"/>
      <c r="N36" s="39">
        <f>IF(OR(M36=CRITERIOS!$C$182,M36=CRITERIOS!$D$182),"Leve",IF(OR(M36=CRITERIOS!$C$183,M36=CRITERIOS!$D$183),"Menor",IF(OR(M36=CRITERIOS!$C$184,M36=CRITERIOS!$D$184),"Moderado",IF(OR(M36=CRITERIOS!$C$185,M36=CRITERIOS!$D$185),"Mayor",IF(OR(M36=CRITERIOS!$C$186,M36=CRITERIOS!$D$186),"Catastrófico","")))))</f>
        <v/>
      </c>
      <c r="O36" s="279">
        <f>IF(N36="","",IF(N36="Leve",0.2,IF(N36="Menor",0.4,IF(N36="Moderado",0.6,IF(N36="Mayor",0.8,IF(N36="Catastrófico",1,))))))</f>
        <v/>
      </c>
      <c r="P36" s="277">
        <f>IF(OR(AND(K36="Muy Baja",N36="Leve"),AND(K36="Muy Baja",N36="Menor"),AND(K36="Baja",N36="Leve")),"BAJO",IF(OR(AND(K36="Muy baja",N36="Moderado"),AND(K36="Baja",N36="Menor"),AND(K36="Baja",N36="Moderado"),AND(K36="Media",N36="Leve"),AND(K36="Media",N36="Menor"),AND(K36="Media",N36="Moderado"),AND(K36="Alta",N36="Leve"),AND(K36="Alta",N36="Menor")),"MODERADO",IF(OR(AND(K36="Muy Baja",N36="Mayor"),AND(K36="Baja",N36="Mayor"),AND(K36="Media",N36="Mayor"),AND(K36="Alta",N36="Moderado"),AND(K36="Alta",N36="Mayor"),AND(K36="Muy Alta",N36="Leve"),AND(K36="Muy Alta",N36="Menor"),AND(K36="Muy Alta",N36="Moderado"),YI36="Muy Alta",N36="Mayor"),"ALTO",IF(OR(AND(K36="Muy Baja",N36="Catastrófico"),AND(K36="Baja",N36="Catastrófico"),AND(K36="Media",N36="Catastrófico"),AND(K36="Alta",N36="Catastrófico"),AND(K36="Muy Alta",N36="Catastrófico")),"EXTREMO",""))))</f>
        <v/>
      </c>
      <c r="Q36" s="3" t="n"/>
      <c r="R36" s="3" t="n"/>
      <c r="S36" s="36" t="n"/>
      <c r="T36" s="3" t="n"/>
      <c r="U36" s="4" t="n"/>
      <c r="V36" s="4" t="n"/>
      <c r="W36" s="39">
        <f>IF(OR(U36="PREVENTIVO",U36="DETECTIVO"),"PROBABILIDAD",IF(U36="CORRECTIVO","IMPACTO",""))</f>
        <v/>
      </c>
      <c r="X36" s="39">
        <f>IF(AND(U36="PREVENTIVO",V36="AUTOMÁTICO"),"50%",IF(AND(U36="PREVENTIVO",V36="MANUAL"),"40%",IF(AND(U36="DETECTIVO",V36="AUTOMÁTICO"),"40%",IF(AND(U36="DETECTIVO",V36="MANUAL"),"30%",IF(AND(U36="CORRECTIVO",V36="AUTOMÁTICO"),"35%",IF(AND(U36="CORRECTIVO",V36="MANUAL"),"25%",""))))))</f>
        <v/>
      </c>
      <c r="Y36" s="189">
        <f>IFERROR(IF(W36="Probabilidad",(L36-(L36*X36)),IF(W36="Impacto",L36,"")),"")</f>
        <v/>
      </c>
      <c r="Z36" s="189">
        <f>IFERROR(IF(Y36="","",IF(Y36&lt;=0.2,"MUY BAJA",IF(Y36&lt;=0.4,"BAJA",IF(Y36&lt;=0.6,"MEDIA",IF(Y36&lt;=0.8,"ALTA",IF(Y36=1,"MUY ALTA")))))),"")</f>
        <v/>
      </c>
      <c r="AA36" s="189">
        <f>IFERROR(IF(W36="Impacto",(O36-(O36*X36)),IF(W36="Probabilidad",O36,"")),"")</f>
        <v/>
      </c>
      <c r="AB36" s="189">
        <f>IFERROR(IF(AA36="","",IF(AA36&lt;=0.2,"LEVE",IF(AA36&lt;=0.4,"MENOR",IF(AA36&lt;=0.6,"MODERADO",IF(AA36&lt;=0.8,"MAYOR",IF(AA36=1,"CATASTRÓFICO")))))),"")</f>
        <v/>
      </c>
      <c r="AC36" s="278">
        <f>IFERROR(IF(OR(AND(Z36="Muy Baja",AB36="Leve"),AND(Z36="Muy Baja",AB36="Menor"),AND(Z36="Baja",AB36="Leve")),"BAJO",IF(OR(AND(Z36="Muy baja",AB36="Moderado"),AND(Z36="Baja",AB36="Menor"),AND(Z36="Baja",AB36="Moderado"),AND(Z36="Media",AB36="Leve"),AND(Z36="Media",AB36="Menor"),AND(Z36="Media",AB36="Moderado"),AND(Z36="Alta",AB36="Leve"),AND(Z36="Alta",AB36="Menor")),"MODERADO",IF(OR(AND(Z36="Muy Baja",AB36="Mayor"),AND(Z36="Baja",AB36="Mayor"),AND(Z36="Media",AB36="Mayor"),AND(Z36="Alta",AB36="Moderado"),AND(Z36="Alta",AB36="Mayor"),AND(Z36="Muy Alta",AB36="Leve"),AND(Z36="Muy Alta",AB36="Menor"),AND(Z36="Muy Alta",AB36="Moderado"),AND(Z36="Muy Alta",AB36="Mayor")),"ALTO",IF(OR(AND(Z36="Muy Baja",AB36="Catastrófico"),AND(Z36="Baja",AB36="Catastrófico"),AND(Z36="Media",AB36="Catastrófico"),AND(Z36="Alta",AB36="Catastrófico"),AND(Z36="Muy Alta",AB36="Catastrófico")),"EXTREMO","")))),"")</f>
        <v/>
      </c>
      <c r="AD36" s="278" t="n"/>
      <c r="AE36" s="278" t="n"/>
      <c r="AF36" s="278" t="n"/>
      <c r="AG36" s="278" t="n"/>
      <c r="AH36" s="278" t="n"/>
      <c r="AI36" s="278" t="n"/>
      <c r="AJ36" s="299" t="n"/>
      <c r="AK36" s="299" t="n"/>
      <c r="AL36" s="299" t="n"/>
      <c r="AM36" s="299" t="n"/>
      <c r="AN36" s="299" t="n"/>
      <c r="AO36" s="299" t="n"/>
      <c r="AP36" s="299" t="n"/>
      <c r="AQ36" s="299" t="n"/>
      <c r="AR36" s="281">
        <f>IF(Y36="","",MIN(Y36:Y40))</f>
        <v/>
      </c>
      <c r="AS36" s="281">
        <f>IFERROR(IF(AR36="","",IF(Y36&lt;=0.2,"MUY BAJA",IF(AR36&lt;=0.4,"BAJA",IF(AR36&lt;=0.6,"MEDIA",IF(AR36&lt;=0.8,"ALTA",IF(AR36=1,"MUY ALTA")))))),"")</f>
        <v/>
      </c>
      <c r="AT36" s="281">
        <f>IF(AA36="","",MIN(AA36:AA40))</f>
        <v/>
      </c>
      <c r="AU36" s="281">
        <f>IFERROR(IF(AT36="","",IF(AT36&lt;=0.2,"LEVE",IF(AT36&lt;=0.4,"MENOR",IF(AT36&lt;=0.6,"MODERADO",IF(AT36&lt;=0.8,"MAYOR",IF(AT36=1,"CATASTRÓFICO")))))),"")</f>
        <v/>
      </c>
      <c r="AV36" s="277">
        <f>IFERROR(IF(OR(AND(AS36="Muy Baja",AU36="Leve"),AND(AS36="Muy Baja",AU36="Menor"),AND(AS36="Baja",AU36="Leve")),"BAJO",IF(OR(AND(AS36="Muy baja",AU36="Moderado"),AND(AS36="Baja",AU36="Menor"),AND(AS36="Baja",AU36="Moderado"),AND(AS36="Media",AU36="Leve"),AND(AS36="Media",AU36="Menor"),AND(AS36="Media",AU36="Moderado"),AND(AS36="Alta",AU36="Leve"),AND(AS36="Alta",AU36="Menor")),"MODERADO",IF(OR(AND(AS36="Muy Baja",AU36="Mayor"),AND(AS36="Baja",AU36="Mayor"),AND(AS36="Media",AU36="Mayor"),AND(AS36="Alta",AU36="Moderado"),AND(AS36="Alta",AU36="Mayor"),AND(AS36="Muy Alta",AU36="Leve"),AND(AS36="Muy Alta",AU36="Menor"),AND(AS36="Muy Alta",AU36="Moderado"),AND(AS36="Muy Alta",AU36="Mayor")),"ALTO",IF(OR(AND(AS36="Muy Baja",AU36="Catastrófico"),AND(AS36="Baja",AU36="Catastrófico"),AND(AS36="Media",AU36="Catastrófico"),AND(AS36="Alta",AU36="Catastrófico"),AND(AS36="Muy Alta",AU36="Catastrófico")),"EXTREMO","")))),"")</f>
        <v/>
      </c>
      <c r="AW36" s="282" t="n"/>
      <c r="AX36" s="4" t="n"/>
      <c r="AY36" s="416" t="n"/>
      <c r="AZ36" s="4" t="n"/>
      <c r="BA36" s="416" t="n"/>
      <c r="BB36" s="4" t="n"/>
      <c r="BC36" s="416" t="n"/>
      <c r="BD36" s="4" t="n"/>
      <c r="BE36" s="416" t="n"/>
      <c r="BF36" s="4" t="n"/>
      <c r="BG36" s="416" t="n"/>
      <c r="BH36" s="4" t="n"/>
      <c r="BI36" s="416" t="n"/>
      <c r="BJ36" s="4" t="n"/>
      <c r="BK36" s="416" t="n"/>
      <c r="BL36" s="4" t="n"/>
      <c r="BM36" s="416" t="n"/>
      <c r="BN36" s="4" t="n"/>
      <c r="BO36" s="416" t="n"/>
      <c r="BP36" s="4" t="n"/>
      <c r="BQ36" s="416" t="n"/>
      <c r="BR36" s="4" t="n"/>
      <c r="BS36" s="416" t="n"/>
      <c r="BT36" s="4" t="n"/>
      <c r="BU36" s="416" t="n"/>
      <c r="BV36" s="4" t="n"/>
      <c r="BW36" s="426" t="n"/>
    </row>
    <row r="37" ht="18.75" customHeight="1">
      <c r="D37" s="862" t="n"/>
      <c r="E37" s="89" t="n"/>
      <c r="F37" s="921" t="n"/>
      <c r="G37" s="921" t="n"/>
      <c r="H37" s="921" t="n"/>
      <c r="I37" s="921" t="n"/>
      <c r="J37" s="921" t="n"/>
      <c r="K37" s="862" t="n"/>
      <c r="L37" s="862" t="n"/>
      <c r="M37" s="921" t="n"/>
      <c r="N37" s="862" t="n"/>
      <c r="O37" s="862" t="n"/>
      <c r="P37" s="917" t="n"/>
      <c r="Q37" s="3" t="n"/>
      <c r="R37" s="3" t="n"/>
      <c r="S37" s="36" t="n"/>
      <c r="T37" s="3" t="n"/>
      <c r="U37" s="4" t="n"/>
      <c r="V37" s="4" t="n"/>
      <c r="W37" s="39">
        <f>IF(OR(U37="PREVENTIVO",U37="DETECTIVO"),"PROBABILIDAD",IF(U37="CORRECTIVO","IMPACTO",""))</f>
        <v/>
      </c>
      <c r="X37" s="39">
        <f>IF(AND(U37="PREVENTIVO",V37="AUTOMÁTICO"),"50%",IF(AND(U37="PREVENTIVO",V37="MANUAL"),"40%",IF(AND(U37="DETECTIVO",V37="AUTOMÁTICO"),"40%",IF(AND(U37="DETECTIVO",V37="MANUAL"),"30%",IF(AND(U37="CORRECTIVO",V37="AUTOMÁTICO"),"35%",IF(AND(U37="CORRECTIVO",V37="MANUAL"),"25%",""))))))</f>
        <v/>
      </c>
      <c r="Y37" s="279">
        <f>IFERROR(IF(AND(W36="Probabilidad",W37="Probabilidad"),(Y36-(Y36*X37)),IF(W37="Probabilidad",(L36-(L36*X37)),IF(W37="Impacto",Y36,""))),"")</f>
        <v/>
      </c>
      <c r="Z37" s="189">
        <f>IFERROR(IF(Y37="","",IF(Y37&lt;=0.2,"MUY BAJA",IF(Y37&lt;=0.4,"BAJA",IF(Y37&lt;=0.6,"MEDIA",IF(Y37&lt;=0.8,"ALTA",IF(Y37=1,"MUY ALTA")))))),"")</f>
        <v/>
      </c>
      <c r="AA37" s="189">
        <f>IFERROR(IF(AND(W36="Impacto",W37="Impacto"),(AA36-(AA36*X37)),IF(W37="Impacto",(O36-(+O36*X37)),IF(W37="Probabilidad",AA36,""))),"")</f>
        <v/>
      </c>
      <c r="AB37" s="189">
        <f>IFERROR(IF(AA37="","",IF(AA37&lt;=0.2,"LEVE",IF(AA37&lt;=0.4,"MENOR",IF(AA37&lt;=0.6,"MODERADO",IF(AA37&lt;=0.8,"MAYOR",IF(AA37=1,"CATASTRÓFICO")))))),"")</f>
        <v/>
      </c>
      <c r="AC37" s="278">
        <f>IFERROR(IF(OR(AND(Z37="Muy Baja",AB37="Leve"),AND(Z37="Muy Baja",AB37="Menor"),AND(Z37="Baja",AB37="Leve")),"BAJO",IF(OR(AND(Z37="Muy baja",AB37="Moderado"),AND(Z37="Baja",AB37="Menor"),AND(Z37="Baja",AB37="Moderado"),AND(Z37="Media",AB37="Leve"),AND(Z37="Media",AB37="Menor"),AND(Z37="Media",AB37="Moderado"),AND(Z37="Alta",AB37="Leve"),AND(Z37="Alta",AB37="Menor")),"MODERADO",IF(OR(AND(Z37="Muy Baja",AB37="Mayor"),AND(Z37="Baja",AB37="Mayor"),AND(Z37="Media",AB37="Mayor"),AND(Z37="Alta",AB37="Moderado"),AND(Z37="Alta",AB37="Mayor"),AND(Z37="Muy Alta",AB37="Leve"),AND(Z37="Muy Alta",AB37="Menor"),AND(Z37="Muy Alta",AB37="Moderado"),AND(Z37="Muy Alta",AB37="Mayor")),"ALTO",IF(OR(AND(Z37="Muy Baja",AB37="Catastrófico"),AND(Z37="Baja",AB37="Catastrófico"),AND(Z37="Media",AB37="Catastrófico"),AND(Z37="Alta",AB37="Catastrófico"),AND(Z37="Muy Alta",AB37="Catastrófico")),"EXTREMO","")))),"")</f>
        <v/>
      </c>
      <c r="AD37" s="278" t="n"/>
      <c r="AE37" s="278" t="n"/>
      <c r="AF37" s="278" t="n"/>
      <c r="AG37" s="278" t="n"/>
      <c r="AH37" s="278" t="n"/>
      <c r="AI37" s="278" t="n"/>
      <c r="AJ37" s="300" t="n"/>
      <c r="AK37" s="300" t="n"/>
      <c r="AL37" s="300" t="n"/>
      <c r="AM37" s="300" t="n"/>
      <c r="AN37" s="300" t="n"/>
      <c r="AO37" s="300" t="n"/>
      <c r="AP37" s="300" t="n"/>
      <c r="AQ37" s="300" t="n"/>
      <c r="AR37" s="917" t="n"/>
      <c r="AS37" s="917" t="n"/>
      <c r="AT37" s="917" t="n"/>
      <c r="AU37" s="917" t="n"/>
      <c r="AV37" s="917" t="n"/>
      <c r="AW37" s="921" t="n"/>
      <c r="AX37" s="921" t="n"/>
      <c r="AY37" s="921" t="n"/>
      <c r="AZ37" s="921" t="n"/>
      <c r="BA37" s="921" t="n"/>
      <c r="BB37" s="921" t="n"/>
      <c r="BC37" s="921" t="n"/>
      <c r="BD37" s="921" t="n"/>
      <c r="BE37" s="921" t="n"/>
      <c r="BF37" s="921" t="n"/>
      <c r="BG37" s="921" t="n"/>
      <c r="BH37" s="921" t="n"/>
      <c r="BI37" s="921" t="n"/>
      <c r="BJ37" s="921" t="n"/>
      <c r="BK37" s="921" t="n"/>
      <c r="BL37" s="921" t="n"/>
      <c r="BM37" s="921" t="n"/>
      <c r="BN37" s="921" t="n"/>
      <c r="BO37" s="921" t="n"/>
      <c r="BP37" s="921" t="n"/>
      <c r="BQ37" s="921" t="n"/>
      <c r="BR37" s="921" t="n"/>
      <c r="BS37" s="921" t="n"/>
      <c r="BT37" s="921" t="n"/>
      <c r="BU37" s="921" t="n"/>
      <c r="BV37" s="921" t="n"/>
      <c r="BW37" s="426" t="n"/>
    </row>
    <row r="38" ht="18.75" customHeight="1">
      <c r="D38" s="862" t="n"/>
      <c r="E38" s="89" t="n"/>
      <c r="F38" s="921" t="n"/>
      <c r="G38" s="921" t="n"/>
      <c r="H38" s="921" t="n"/>
      <c r="I38" s="921" t="n"/>
      <c r="J38" s="921" t="n"/>
      <c r="K38" s="862" t="n"/>
      <c r="L38" s="862" t="n"/>
      <c r="M38" s="921" t="n"/>
      <c r="N38" s="862" t="n"/>
      <c r="O38" s="862" t="n"/>
      <c r="P38" s="917" t="n"/>
      <c r="Q38" s="3" t="n"/>
      <c r="R38" s="3" t="n"/>
      <c r="S38" s="36" t="n"/>
      <c r="T38" s="3" t="n"/>
      <c r="U38" s="4" t="n"/>
      <c r="V38" s="4" t="n"/>
      <c r="W38" s="39">
        <f>IF(OR(U38="PREVENTIVO",U38="DETECTIVO"),"PROBABILIDAD",IF(U38="CORRECTIVO","IMPACTO",""))</f>
        <v/>
      </c>
      <c r="X38" s="39">
        <f>IF(AND(U38="PREVENTIVO",V38="AUTOMÁTICO"),"50%",IF(AND(U38="PREVENTIVO",V38="MANUAL"),"40%",IF(AND(U38="DETECTIVO",V38="AUTOMÁTICO"),"40%",IF(AND(U38="DETECTIVO",V38="MANUAL"),"30%",IF(AND(U38="CORRECTIVO",V38="AUTOMÁTICO"),"35%",IF(AND(U38="CORRECTIVO",V38="MANUAL"),"25%",""))))))</f>
        <v/>
      </c>
      <c r="Y38" s="279">
        <f>IFERROR(IF(AND(W37="Probabilidad",W38="Probabilidad"),(Y37-(Y37*X38)),IF(AND(W37="Impacto",W38="Probabilidad"),(Y36-(Y36*X38)),IF(W38="Impacto",Y37,""))),"")</f>
        <v/>
      </c>
      <c r="Z38" s="189">
        <f>IFERROR(IF(Y38="","",IF(Y38&lt;=0.2,"MUY BAJA",IF(Y38&lt;=0.4,"BAJA",IF(Y38&lt;=0.6,"MEDIA",IF(Y38&lt;=0.8,"ALTA",IF(Y38=1,"MUY ALTA")))))),"")</f>
        <v/>
      </c>
      <c r="AA38" s="189">
        <f>IFERROR(IF(AND(W37="Impacto",W38="Impacto"),(AA37-(AA37*X38)),IF(AND(W37="Probabilidad",W38="Impacto"),(AA36-(AA36*X38)),IF(W38="Probabilidad",AA37,""))),"")</f>
        <v/>
      </c>
      <c r="AB38" s="189">
        <f>IFERROR(IF(AA38="","",IF(AA38&lt;=0.2,"LEVE",IF(AA38&lt;=0.4,"MENOR",IF(AA38&lt;=0.6,"MODERADO",IF(AA38&lt;=0.8,"MAYOR",IF(AA38=1,"CATASTRÓFICO")))))),"")</f>
        <v/>
      </c>
      <c r="AC38" s="278">
        <f>IFERROR(IF(OR(AND(Z38="Muy Baja",AB38="Leve"),AND(Z38="Muy Baja",AB38="Menor"),AND(Z38="Baja",AB38="Leve")),"BAJO",IF(OR(AND(Z38="Muy baja",AB38="Moderado"),AND(Z38="Baja",AB38="Menor"),AND(Z38="Baja",AB38="Moderado"),AND(Z38="Media",AB38="Leve"),AND(Z38="Media",AB38="Menor"),AND(Z38="Media",AB38="Moderado"),AND(Z38="Alta",AB38="Leve"),AND(Z38="Alta",AB38="Menor")),"MODERADO",IF(OR(AND(Z38="Muy Baja",AB38="Mayor"),AND(Z38="Baja",AB38="Mayor"),AND(Z38="Media",AB38="Mayor"),AND(Z38="Alta",AB38="Moderado"),AND(Z38="Alta",AB38="Mayor"),AND(Z38="Muy Alta",AB38="Leve"),AND(Z38="Muy Alta",AB38="Menor"),AND(Z38="Muy Alta",AB38="Moderado"),AND(Z38="Muy Alta",AB38="Mayor")),"ALTO",IF(OR(AND(Z38="Muy Baja",AB38="Catastrófico"),AND(Z38="Baja",AB38="Catastrófico"),AND(Z38="Media",AB38="Catastrófico"),AND(Z38="Alta",AB38="Catastrófico"),AND(Z38="Muy Alta",AB38="Catastrófico")),"EXTREMO","")))),"")</f>
        <v/>
      </c>
      <c r="AD38" s="278" t="n"/>
      <c r="AE38" s="278" t="n"/>
      <c r="AF38" s="278" t="n"/>
      <c r="AG38" s="278" t="n"/>
      <c r="AH38" s="278" t="n"/>
      <c r="AI38" s="278" t="n"/>
      <c r="AJ38" s="300" t="n"/>
      <c r="AK38" s="300" t="n"/>
      <c r="AL38" s="300" t="n"/>
      <c r="AM38" s="300" t="n"/>
      <c r="AN38" s="300" t="n"/>
      <c r="AO38" s="300" t="n"/>
      <c r="AP38" s="300" t="n"/>
      <c r="AQ38" s="300" t="n"/>
      <c r="AR38" s="917" t="n"/>
      <c r="AS38" s="917" t="n"/>
      <c r="AT38" s="917" t="n"/>
      <c r="AU38" s="917" t="n"/>
      <c r="AV38" s="917" t="n"/>
      <c r="AW38" s="921" t="n"/>
      <c r="AX38" s="921" t="n"/>
      <c r="AY38" s="921" t="n"/>
      <c r="AZ38" s="921" t="n"/>
      <c r="BA38" s="921" t="n"/>
      <c r="BB38" s="921" t="n"/>
      <c r="BC38" s="921" t="n"/>
      <c r="BD38" s="921" t="n"/>
      <c r="BE38" s="921" t="n"/>
      <c r="BF38" s="921" t="n"/>
      <c r="BG38" s="921" t="n"/>
      <c r="BH38" s="921" t="n"/>
      <c r="BI38" s="921" t="n"/>
      <c r="BJ38" s="921" t="n"/>
      <c r="BK38" s="921" t="n"/>
      <c r="BL38" s="921" t="n"/>
      <c r="BM38" s="921" t="n"/>
      <c r="BN38" s="921" t="n"/>
      <c r="BO38" s="921" t="n"/>
      <c r="BP38" s="921" t="n"/>
      <c r="BQ38" s="921" t="n"/>
      <c r="BR38" s="921" t="n"/>
      <c r="BS38" s="921" t="n"/>
      <c r="BT38" s="921" t="n"/>
      <c r="BU38" s="921" t="n"/>
      <c r="BV38" s="921" t="n"/>
      <c r="BW38" s="426" t="n"/>
    </row>
    <row r="39" ht="18.75" customHeight="1">
      <c r="D39" s="862" t="n"/>
      <c r="E39" s="89" t="n"/>
      <c r="F39" s="921" t="n"/>
      <c r="G39" s="921" t="n"/>
      <c r="H39" s="921" t="n"/>
      <c r="I39" s="921" t="n"/>
      <c r="J39" s="921" t="n"/>
      <c r="K39" s="862" t="n"/>
      <c r="L39" s="862" t="n"/>
      <c r="M39" s="921" t="n"/>
      <c r="N39" s="862" t="n"/>
      <c r="O39" s="862" t="n"/>
      <c r="P39" s="917" t="n"/>
      <c r="Q39" s="3" t="n"/>
      <c r="R39" s="3" t="n"/>
      <c r="S39" s="36" t="n"/>
      <c r="T39" s="3" t="n"/>
      <c r="U39" s="4" t="n"/>
      <c r="V39" s="4" t="n"/>
      <c r="W39" s="39" t="n"/>
      <c r="X39" s="39" t="n"/>
      <c r="Y39" s="279">
        <f>IFERROR(IF(AND(W38="Probabilidad",W39="Probabilidad"),(Y38-(Y38*X39)),IF(AND(W38="Impacto",W39="Probabilidad"),(Y37-(Y37*X39)),IF(W39="Impacto",Y38,""))),"")</f>
        <v/>
      </c>
      <c r="Z39" s="189">
        <f>IFERROR(IF(Y39="","",IF(Y39&lt;=0.2,"MUY BAJA",IF(Y39&lt;=0.4,"BAJA",IF(Y39&lt;=0.6,"MEDIA",IF(Y39&lt;=0.8,"ALTA",IF(Y39=1,"MUY ALTA")))))),"")</f>
        <v/>
      </c>
      <c r="AA39" s="189">
        <f>IFERROR(IF(AND(W38="Impacto",W39="Impacto"),(AA38-(AA38*X39)),IF(AND(W38="Probabilidad",W39="Impacto"),(AA37-(AA37*X39)),IF(W39="Probabilidad",AA38,""))),"")</f>
        <v/>
      </c>
      <c r="AB39" s="189" t="n"/>
      <c r="AC39" s="278" t="n"/>
      <c r="AD39" s="278" t="n"/>
      <c r="AE39" s="278" t="n"/>
      <c r="AF39" s="278" t="n"/>
      <c r="AG39" s="278" t="n"/>
      <c r="AH39" s="278" t="n"/>
      <c r="AI39" s="278" t="n"/>
      <c r="AJ39" s="300" t="n"/>
      <c r="AK39" s="300" t="n"/>
      <c r="AL39" s="300" t="n"/>
      <c r="AM39" s="300" t="n"/>
      <c r="AN39" s="300" t="n"/>
      <c r="AO39" s="300" t="n"/>
      <c r="AP39" s="300" t="n"/>
      <c r="AQ39" s="300" t="n"/>
      <c r="AR39" s="917" t="n"/>
      <c r="AS39" s="917" t="n"/>
      <c r="AT39" s="917" t="n"/>
      <c r="AU39" s="917" t="n"/>
      <c r="AV39" s="917" t="n"/>
      <c r="AW39" s="921" t="n"/>
      <c r="AX39" s="921" t="n"/>
      <c r="AY39" s="921" t="n"/>
      <c r="AZ39" s="921" t="n"/>
      <c r="BA39" s="921" t="n"/>
      <c r="BB39" s="921" t="n"/>
      <c r="BC39" s="921" t="n"/>
      <c r="BD39" s="921" t="n"/>
      <c r="BE39" s="921" t="n"/>
      <c r="BF39" s="921" t="n"/>
      <c r="BG39" s="921" t="n"/>
      <c r="BH39" s="921" t="n"/>
      <c r="BI39" s="921" t="n"/>
      <c r="BJ39" s="921" t="n"/>
      <c r="BK39" s="921" t="n"/>
      <c r="BL39" s="921" t="n"/>
      <c r="BM39" s="921" t="n"/>
      <c r="BN39" s="921" t="n"/>
      <c r="BO39" s="921" t="n"/>
      <c r="BP39" s="921" t="n"/>
      <c r="BQ39" s="921" t="n"/>
      <c r="BR39" s="921" t="n"/>
      <c r="BS39" s="921" t="n"/>
      <c r="BT39" s="921" t="n"/>
      <c r="BU39" s="921" t="n"/>
      <c r="BV39" s="921" t="n"/>
      <c r="BW39" s="426" t="n"/>
    </row>
    <row r="40" ht="18.75" customHeight="1">
      <c r="D40" s="863" t="n"/>
      <c r="E40" s="89" t="n"/>
      <c r="F40" s="924" t="n"/>
      <c r="G40" s="924" t="n"/>
      <c r="H40" s="924" t="n"/>
      <c r="I40" s="924" t="n"/>
      <c r="J40" s="924" t="n"/>
      <c r="K40" s="863" t="n"/>
      <c r="L40" s="863" t="n"/>
      <c r="M40" s="924" t="n"/>
      <c r="N40" s="863" t="n"/>
      <c r="O40" s="863" t="n"/>
      <c r="P40" s="922" t="n"/>
      <c r="Q40" s="3" t="n"/>
      <c r="R40" s="3" t="n"/>
      <c r="S40" s="36" t="n"/>
      <c r="T40" s="3" t="n"/>
      <c r="U40" s="4" t="n"/>
      <c r="V40" s="4" t="n"/>
      <c r="W40" s="39" t="n"/>
      <c r="X40" s="39" t="n"/>
      <c r="Y40" s="279">
        <f>IFERROR(IF(AND(W39="Probabilidad",W40="Probabilidad"),(Y39-(Y39*X40)),IF(AND(W39="Impacto",W40="Probabilidad"),(Y38-(Y38*X40)),IF(W40="Impacto",Y39,""))),"")</f>
        <v/>
      </c>
      <c r="Z40" s="189">
        <f>IFERROR(IF(Y40="","",IF(Y40&lt;=0.2,"MUY BAJA",IF(Y40&lt;=0.4,"BAJA",IF(Y40&lt;=0.6,"MEDIA",IF(Y40&lt;=0.8,"ALTA",IF(Y40=1,"MUY ALTA")))))),"")</f>
        <v/>
      </c>
      <c r="AA40" s="189">
        <f>IFERROR(IF(AND(W39="Impacto",W40="Impacto"),(AA39-(AA39*X40)),IF(AND(W39="Probabilidad",W40="Impacto"),(AA38-(AA38*X40)),IF(W40="Probabilidad",AA39,""))),"")</f>
        <v/>
      </c>
      <c r="AB40" s="189" t="n"/>
      <c r="AC40" s="278" t="n"/>
      <c r="AD40" s="278" t="n"/>
      <c r="AE40" s="278" t="n"/>
      <c r="AF40" s="278" t="n"/>
      <c r="AG40" s="278" t="n"/>
      <c r="AH40" s="278" t="n"/>
      <c r="AI40" s="278" t="n"/>
      <c r="AJ40" s="289" t="n"/>
      <c r="AK40" s="289" t="n"/>
      <c r="AL40" s="289" t="n"/>
      <c r="AM40" s="289" t="n"/>
      <c r="AN40" s="289" t="n"/>
      <c r="AO40" s="289" t="n"/>
      <c r="AP40" s="289" t="n"/>
      <c r="AQ40" s="289" t="n"/>
      <c r="AR40" s="922" t="n"/>
      <c r="AS40" s="922" t="n"/>
      <c r="AT40" s="922" t="n"/>
      <c r="AU40" s="922" t="n"/>
      <c r="AV40" s="922" t="n"/>
      <c r="AW40" s="924" t="n"/>
      <c r="AX40" s="924" t="n"/>
      <c r="AY40" s="924" t="n"/>
      <c r="AZ40" s="924" t="n"/>
      <c r="BA40" s="924" t="n"/>
      <c r="BB40" s="924" t="n"/>
      <c r="BC40" s="924" t="n"/>
      <c r="BD40" s="924" t="n"/>
      <c r="BE40" s="924" t="n"/>
      <c r="BF40" s="924" t="n"/>
      <c r="BG40" s="924" t="n"/>
      <c r="BH40" s="924" t="n"/>
      <c r="BI40" s="924" t="n"/>
      <c r="BJ40" s="924" t="n"/>
      <c r="BK40" s="924" t="n"/>
      <c r="BL40" s="924" t="n"/>
      <c r="BM40" s="924" t="n"/>
      <c r="BN40" s="924" t="n"/>
      <c r="BO40" s="924" t="n"/>
      <c r="BP40" s="924" t="n"/>
      <c r="BQ40" s="924" t="n"/>
      <c r="BR40" s="924" t="n"/>
      <c r="BS40" s="924" t="n"/>
      <c r="BT40" s="924" t="n"/>
      <c r="BU40" s="924" t="n"/>
      <c r="BV40" s="924" t="n"/>
      <c r="BW40" s="426" t="n"/>
    </row>
    <row r="41" ht="16.5" customHeight="1">
      <c r="A41" s="196">
        <f>IF(OR(AR41=0,AT41=0),"",IF(AND(AR41&lt;=0.2,AT41&lt;=0.2),1,IF(AND(AR41&lt;=0.2,AT41&lt;=0.4),2,IF(AND(AR41&lt;=0.2,AT41&lt;=0.6),3,IF(AND(AR41&lt;=0.2,AT41&lt;=0.8),4,IF(AND(AR41&lt;=0.2,AT41&lt;=1),5,IF(AND(AR41&lt;=0.4,AT41&lt;=0.2),6,IF(AND(AR41&lt;=0.4,AT41&lt;=0.4),7,IF(AND(AR41&lt;=0.4,AT41&lt;=0.6),8,IF(AND(AR41&lt;=0.4,AT41&lt;=0.8),9,IF(AND(AR41&lt;=0.4,AT41&lt;=1),10,IF(AND(AR41&lt;=0.6,AT41&lt;=0.2),11,IF(AND(AR41&lt;=0.6,AT41&lt;=0.4),12,IF(AND(AR41&lt;=0.6,AT41&lt;=0.6),13,IF(AND(AR41&lt;=0.6,AT41&lt;=0.8),14,IF(AND(AR41&lt;=0.6,AT41&lt;=1),15,IF(AND(AR41&lt;=0.8,AT41&lt;=0.2),16,IF(AND(AR41&lt;=0.8,AT41&lt;=0.4),17,IF(AND(AR41&lt;=0.8,AT41&lt;=0.6),18,IF(AND(AR41&lt;=0.8,AT41&lt;=0.8),19,IF(AND(AR41&lt;=0.8,AT41&lt;=1),20,IF(AND(AR41&lt;=1,AT41&lt;=0.2),21,IF(AND(AR41&lt;=1,AT41&lt;=0.4),22,IF(AND(AR41&lt;=1,AT41&lt;=0.6),23,IF(AND(AR41&lt;=1,AT41&lt;=0.8),24,IF(AND(AR41&lt;=1,AT41&lt;=1),25,""))))))))))))))))))))))))))</f>
        <v/>
      </c>
      <c r="B41" s="196">
        <f>IF(A41="","",1/100)</f>
        <v/>
      </c>
      <c r="C41" s="196">
        <f>IFERROR(A41+B41,"")</f>
        <v/>
      </c>
      <c r="D41" s="280" t="n">
        <v>13</v>
      </c>
      <c r="E41" s="89" t="n"/>
      <c r="F41" s="3" t="n"/>
      <c r="G41" s="3" t="n"/>
      <c r="H41" s="3" t="n"/>
      <c r="I41" s="949" t="n"/>
      <c r="J41" s="3" t="n"/>
      <c r="K41" s="39">
        <f>IF(I41&lt;=0,"",IF(I41&lt;=2,"Muy Baja",IF(I41&lt;=24,"Baja",IF(I41&lt;=500,"Media",IF(I41&lt;=5000,"Alta",IF(I41&gt;5000,"Muy Alta"))))))</f>
        <v/>
      </c>
      <c r="L41" s="279">
        <f>IF(K41="","",IF(K41="Muy Baja",0.2,IF(K41="Baja",0.4,IF(K41="Media",0.6,IF(K41="Alta",0.8,IF(K41="Muy Alta",1,))))))</f>
        <v/>
      </c>
      <c r="M41" s="4" t="n"/>
      <c r="N41" s="39">
        <f>IF(OR(M41=CRITERIOS!$C$182,M41=CRITERIOS!$D$182),"Leve",IF(OR(M41=CRITERIOS!$C$183,M41=CRITERIOS!$D$183),"Menor",IF(OR(M41=CRITERIOS!$C$184,M41=CRITERIOS!$D$184),"Moderado",IF(OR(M41=CRITERIOS!$C$185,M41=CRITERIOS!$D$185),"Mayor",IF(OR(M41=CRITERIOS!$C$186,M41=CRITERIOS!$D$186),"Catastrófico","")))))</f>
        <v/>
      </c>
      <c r="O41" s="279">
        <f>IF(N41="","",IF(N41="Leve",0.2,IF(N41="Menor",0.4,IF(N41="Moderado",0.6,IF(N41="Mayor",0.8,IF(N41="Catastrófico",1,))))))</f>
        <v/>
      </c>
      <c r="P41" s="277">
        <f>IF(OR(AND(K41="Muy Baja",N41="Leve"),AND(K41="Muy Baja",N41="Menor"),AND(K41="Baja",N41="Leve")),"BAJO",IF(OR(AND(K41="Muy baja",N41="Moderado"),AND(K41="Baja",N41="Menor"),AND(K41="Baja",N41="Moderado"),AND(K41="Media",N41="Leve"),AND(K41="Media",N41="Menor"),AND(K41="Media",N41="Moderado"),AND(K41="Alta",N41="Leve"),AND(K41="Alta",N41="Menor")),"MODERADO",IF(OR(AND(K41="Muy Baja",N41="Mayor"),AND(K41="Baja",N41="Mayor"),AND(K41="Media",N41="Mayor"),AND(K41="Alta",N41="Moderado"),AND(K41="Alta",N41="Mayor"),AND(K41="Muy Alta",N41="Leve"),AND(K41="Muy Alta",N41="Menor"),AND(K41="Muy Alta",N41="Moderado"),YI41="Muy Alta",N41="Mayor"),"ALTO",IF(OR(AND(K41="Muy Baja",N41="Catastrófico"),AND(K41="Baja",N41="Catastrófico"),AND(K41="Media",N41="Catastrófico"),AND(K41="Alta",N41="Catastrófico"),AND(K41="Muy Alta",N41="Catastrófico")),"EXTREMO",""))))</f>
        <v/>
      </c>
      <c r="Q41" s="3" t="n"/>
      <c r="R41" s="3" t="n"/>
      <c r="S41" s="36" t="n"/>
      <c r="T41" s="3" t="n"/>
      <c r="U41" s="4" t="n"/>
      <c r="V41" s="4" t="n"/>
      <c r="W41" s="39">
        <f>IF(OR(U41="PREVENTIVO",U41="DETECTIVO"),"PROBABILIDAD",IF(U41="CORRECTIVO","IMPACTO",""))</f>
        <v/>
      </c>
      <c r="X41" s="39">
        <f>IF(AND(U41="PREVENTIVO",V41="AUTOMÁTICO"),"50%",IF(AND(U41="PREVENTIVO",V41="MANUAL"),"40%",IF(AND(U41="DETECTIVO",V41="AUTOMÁTICO"),"40%",IF(AND(U41="DETECTIVO",V41="MANUAL"),"30%",IF(AND(U41="CORRECTIVO",V41="AUTOMÁTICO"),"35%",IF(AND(U41="CORRECTIVO",V41="MANUAL"),"25%",""))))))</f>
        <v/>
      </c>
      <c r="Y41" s="189">
        <f>IFERROR(IF(W41="Probabilidad",(L41-(L41*X41)),IF(W41="Impacto",L41,"")),"")</f>
        <v/>
      </c>
      <c r="Z41" s="189">
        <f>IFERROR(IF(Y41="","",IF(Y41&lt;=0.2,"MUY BAJA",IF(Y41&lt;=0.4,"BAJA",IF(Y41&lt;=0.6,"MEDIA",IF(Y41&lt;=0.8,"ALTA",IF(Y41=1,"MUY ALTA")))))),"")</f>
        <v/>
      </c>
      <c r="AA41" s="189">
        <f>IFERROR(IF(W41="Impacto",(O41-(O41*X41)),IF(W41="Probabilidad",O41,"")),"")</f>
        <v/>
      </c>
      <c r="AB41" s="189">
        <f>IFERROR(IF(AA41="","",IF(AA41&lt;=0.2,"LEVE",IF(AA41&lt;=0.4,"MENOR",IF(AA41&lt;=0.6,"MODERADO",IF(AA41&lt;=0.8,"MAYOR",IF(AA41=1,"CATASTRÓFICO")))))),"")</f>
        <v/>
      </c>
      <c r="AC41" s="278">
        <f>IFERROR(IF(OR(AND(Z41="Muy Baja",AB41="Leve"),AND(Z41="Muy Baja",AB41="Menor"),AND(Z41="Baja",AB41="Leve")),"BAJO",IF(OR(AND(Z41="Muy baja",AB41="Moderado"),AND(Z41="Baja",AB41="Menor"),AND(Z41="Baja",AB41="Moderado"),AND(Z41="Media",AB41="Leve"),AND(Z41="Media",AB41="Menor"),AND(Z41="Media",AB41="Moderado"),AND(Z41="Alta",AB41="Leve"),AND(Z41="Alta",AB41="Menor")),"MODERADO",IF(OR(AND(Z41="Muy Baja",AB41="Mayor"),AND(Z41="Baja",AB41="Mayor"),AND(Z41="Media",AB41="Mayor"),AND(Z41="Alta",AB41="Moderado"),AND(Z41="Alta",AB41="Mayor"),AND(Z41="Muy Alta",AB41="Leve"),AND(Z41="Muy Alta",AB41="Menor"),AND(Z41="Muy Alta",AB41="Moderado"),AND(Z41="Muy Alta",AB41="Mayor")),"ALTO",IF(OR(AND(Z41="Muy Baja",AB41="Catastrófico"),AND(Z41="Baja",AB41="Catastrófico"),AND(Z41="Media",AB41="Catastrófico"),AND(Z41="Alta",AB41="Catastrófico"),AND(Z41="Muy Alta",AB41="Catastrófico")),"EXTREMO","")))),"")</f>
        <v/>
      </c>
      <c r="AD41" s="278" t="n"/>
      <c r="AE41" s="278" t="n"/>
      <c r="AF41" s="278" t="n"/>
      <c r="AG41" s="278" t="n"/>
      <c r="AH41" s="278" t="n"/>
      <c r="AI41" s="278" t="n"/>
      <c r="AJ41" s="299" t="n"/>
      <c r="AK41" s="299" t="n"/>
      <c r="AL41" s="299" t="n"/>
      <c r="AM41" s="299" t="n"/>
      <c r="AN41" s="299" t="n"/>
      <c r="AO41" s="299" t="n"/>
      <c r="AP41" s="299" t="n"/>
      <c r="AQ41" s="299" t="n"/>
      <c r="AR41" s="281">
        <f>IF(Y41="","",MIN(Y41:Y45))</f>
        <v/>
      </c>
      <c r="AS41" s="281">
        <f>IFERROR(IF(AR41="","",IF(Y41&lt;=0.2,"MUY BAJA",IF(AR41&lt;=0.4,"BAJA",IF(AR41&lt;=0.6,"MEDIA",IF(AR41&lt;=0.8,"ALTA",IF(AR41=1,"MUY ALTA")))))),"")</f>
        <v/>
      </c>
      <c r="AT41" s="281">
        <f>IF(AA41="","",MIN(AA41:AA45))</f>
        <v/>
      </c>
      <c r="AU41" s="281">
        <f>IFERROR(IF(AT41="","",IF(AT41&lt;=0.2,"LEVE",IF(AT41&lt;=0.4,"MENOR",IF(AT41&lt;=0.6,"MODERADO",IF(AT41&lt;=0.8,"MAYOR",IF(AT41=1,"CATASTRÓFICO")))))),"")</f>
        <v/>
      </c>
      <c r="AV41" s="277">
        <f>IFERROR(IF(OR(AND(AS41="Muy Baja",AU41="Leve"),AND(AS41="Muy Baja",AU41="Menor"),AND(AS41="Baja",AU41="Leve")),"BAJO",IF(OR(AND(AS41="Muy baja",AU41="Moderado"),AND(AS41="Baja",AU41="Menor"),AND(AS41="Baja",AU41="Moderado"),AND(AS41="Media",AU41="Leve"),AND(AS41="Media",AU41="Menor"),AND(AS41="Media",AU41="Moderado"),AND(AS41="Alta",AU41="Leve"),AND(AS41="Alta",AU41="Menor")),"MODERADO",IF(OR(AND(AS41="Muy Baja",AU41="Mayor"),AND(AS41="Baja",AU41="Mayor"),AND(AS41="Media",AU41="Mayor"),AND(AS41="Alta",AU41="Moderado"),AND(AS41="Alta",AU41="Mayor"),AND(AS41="Muy Alta",AU41="Leve"),AND(AS41="Muy Alta",AU41="Menor"),AND(AS41="Muy Alta",AU41="Moderado"),AND(AS41="Muy Alta",AU41="Mayor")),"ALTO",IF(OR(AND(AS41="Muy Baja",AU41="Catastrófico"),AND(AS41="Baja",AU41="Catastrófico"),AND(AS41="Media",AU41="Catastrófico"),AND(AS41="Alta",AU41="Catastrófico"),AND(AS41="Muy Alta",AU41="Catastrófico")),"EXTREMO","")))),"")</f>
        <v/>
      </c>
      <c r="AW41" s="282" t="n"/>
      <c r="AX41" s="4" t="n"/>
      <c r="AY41" s="416" t="n"/>
      <c r="AZ41" s="4" t="n"/>
      <c r="BA41" s="416" t="n"/>
      <c r="BB41" s="4" t="n"/>
      <c r="BC41" s="416" t="n"/>
      <c r="BD41" s="4" t="n"/>
      <c r="BE41" s="416" t="n"/>
      <c r="BF41" s="4" t="n"/>
      <c r="BG41" s="416" t="n"/>
      <c r="BH41" s="4" t="n"/>
      <c r="BI41" s="416" t="n"/>
      <c r="BJ41" s="4" t="n"/>
      <c r="BK41" s="416" t="n"/>
      <c r="BL41" s="4" t="n"/>
      <c r="BM41" s="416" t="n"/>
      <c r="BN41" s="4" t="n"/>
      <c r="BO41" s="416" t="n"/>
      <c r="BP41" s="4" t="n"/>
      <c r="BQ41" s="416" t="n"/>
      <c r="BR41" s="4" t="n"/>
      <c r="BS41" s="416" t="n"/>
      <c r="BT41" s="4" t="n"/>
      <c r="BU41" s="416" t="n"/>
      <c r="BV41" s="4" t="n"/>
      <c r="BW41" s="426" t="n"/>
    </row>
    <row r="42" ht="18.75" customHeight="1">
      <c r="D42" s="862" t="n"/>
      <c r="E42" s="89" t="n"/>
      <c r="F42" s="921" t="n"/>
      <c r="G42" s="921" t="n"/>
      <c r="H42" s="921" t="n"/>
      <c r="I42" s="921" t="n"/>
      <c r="J42" s="921" t="n"/>
      <c r="K42" s="862" t="n"/>
      <c r="L42" s="862" t="n"/>
      <c r="M42" s="921" t="n"/>
      <c r="N42" s="862" t="n"/>
      <c r="O42" s="862" t="n"/>
      <c r="P42" s="917" t="n"/>
      <c r="Q42" s="3" t="n"/>
      <c r="R42" s="3" t="n"/>
      <c r="S42" s="36" t="n"/>
      <c r="T42" s="3" t="n"/>
      <c r="U42" s="4" t="n"/>
      <c r="V42" s="4" t="n"/>
      <c r="W42" s="39">
        <f>IF(OR(U42="PREVENTIVO",U42="DETECTIVO"),"PROBABILIDAD",IF(U42="CORRECTIVO","IMPACTO",""))</f>
        <v/>
      </c>
      <c r="X42" s="39">
        <f>IF(AND(U42="PREVENTIVO",V42="AUTOMÁTICO"),"50%",IF(AND(U42="PREVENTIVO",V42="MANUAL"),"40%",IF(AND(U42="DETECTIVO",V42="AUTOMÁTICO"),"40%",IF(AND(U42="DETECTIVO",V42="MANUAL"),"30%",IF(AND(U42="CORRECTIVO",V42="AUTOMÁTICO"),"35%",IF(AND(U42="CORRECTIVO",V42="MANUAL"),"25%",""))))))</f>
        <v/>
      </c>
      <c r="Y42" s="279">
        <f>IFERROR(IF(AND(W41="Probabilidad",W42="Probabilidad"),(Y41-(Y41*X42)),IF(W42="Probabilidad",(L41-(L41*X42)),IF(W42="Impacto",Y41,""))),"")</f>
        <v/>
      </c>
      <c r="Z42" s="189">
        <f>IFERROR(IF(Y42="","",IF(Y42&lt;=0.2,"MUY BAJA",IF(Y42&lt;=0.4,"BAJA",IF(Y42&lt;=0.6,"MEDIA",IF(Y42&lt;=0.8,"ALTA",IF(Y42=1,"MUY ALTA")))))),"")</f>
        <v/>
      </c>
      <c r="AA42" s="189">
        <f>IFERROR(IF(AND(W41="Impacto",W42="Impacto"),(AA41-(AA41*X42)),IF(W42="Impacto",(O41-(+O41*X42)),IF(W42="Probabilidad",AA41,""))),"")</f>
        <v/>
      </c>
      <c r="AB42" s="189">
        <f>IFERROR(IF(AA42="","",IF(AA42&lt;=0.2,"LEVE",IF(AA42&lt;=0.4,"MENOR",IF(AA42&lt;=0.6,"MODERADO",IF(AA42&lt;=0.8,"MAYOR",IF(AA42=1,"CATASTRÓFICO")))))),"")</f>
        <v/>
      </c>
      <c r="AC42" s="278">
        <f>IFERROR(IF(OR(AND(Z42="Muy Baja",AB42="Leve"),AND(Z42="Muy Baja",AB42="Menor"),AND(Z42="Baja",AB42="Leve")),"BAJO",IF(OR(AND(Z42="Muy baja",AB42="Moderado"),AND(Z42="Baja",AB42="Menor"),AND(Z42="Baja",AB42="Moderado"),AND(Z42="Media",AB42="Leve"),AND(Z42="Media",AB42="Menor"),AND(Z42="Media",AB42="Moderado"),AND(Z42="Alta",AB42="Leve"),AND(Z42="Alta",AB42="Menor")),"MODERADO",IF(OR(AND(Z42="Muy Baja",AB42="Mayor"),AND(Z42="Baja",AB42="Mayor"),AND(Z42="Media",AB42="Mayor"),AND(Z42="Alta",AB42="Moderado"),AND(Z42="Alta",AB42="Mayor"),AND(Z42="Muy Alta",AB42="Leve"),AND(Z42="Muy Alta",AB42="Menor"),AND(Z42="Muy Alta",AB42="Moderado"),AND(Z42="Muy Alta",AB42="Mayor")),"ALTO",IF(OR(AND(Z42="Muy Baja",AB42="Catastrófico"),AND(Z42="Baja",AB42="Catastrófico"),AND(Z42="Media",AB42="Catastrófico"),AND(Z42="Alta",AB42="Catastrófico"),AND(Z42="Muy Alta",AB42="Catastrófico")),"EXTREMO","")))),"")</f>
        <v/>
      </c>
      <c r="AD42" s="278" t="n"/>
      <c r="AE42" s="278" t="n"/>
      <c r="AF42" s="278" t="n"/>
      <c r="AG42" s="278" t="n"/>
      <c r="AH42" s="278" t="n"/>
      <c r="AI42" s="278" t="n"/>
      <c r="AJ42" s="300" t="n"/>
      <c r="AK42" s="300" t="n"/>
      <c r="AL42" s="300" t="n"/>
      <c r="AM42" s="300" t="n"/>
      <c r="AN42" s="300" t="n"/>
      <c r="AO42" s="300" t="n"/>
      <c r="AP42" s="300" t="n"/>
      <c r="AQ42" s="300" t="n"/>
      <c r="AR42" s="917" t="n"/>
      <c r="AS42" s="917" t="n"/>
      <c r="AT42" s="917" t="n"/>
      <c r="AU42" s="917" t="n"/>
      <c r="AV42" s="917" t="n"/>
      <c r="AW42" s="921" t="n"/>
      <c r="AX42" s="921" t="n"/>
      <c r="AY42" s="921" t="n"/>
      <c r="AZ42" s="921" t="n"/>
      <c r="BA42" s="921" t="n"/>
      <c r="BB42" s="921" t="n"/>
      <c r="BC42" s="921" t="n"/>
      <c r="BD42" s="921" t="n"/>
      <c r="BE42" s="921" t="n"/>
      <c r="BF42" s="921" t="n"/>
      <c r="BG42" s="921" t="n"/>
      <c r="BH42" s="921" t="n"/>
      <c r="BI42" s="921" t="n"/>
      <c r="BJ42" s="921" t="n"/>
      <c r="BK42" s="921" t="n"/>
      <c r="BL42" s="921" t="n"/>
      <c r="BM42" s="921" t="n"/>
      <c r="BN42" s="921" t="n"/>
      <c r="BO42" s="921" t="n"/>
      <c r="BP42" s="921" t="n"/>
      <c r="BQ42" s="921" t="n"/>
      <c r="BR42" s="921" t="n"/>
      <c r="BS42" s="921" t="n"/>
      <c r="BT42" s="921" t="n"/>
      <c r="BU42" s="921" t="n"/>
      <c r="BV42" s="921" t="n"/>
      <c r="BW42" s="426" t="n"/>
    </row>
    <row r="43" ht="18.75" customHeight="1">
      <c r="D43" s="862" t="n"/>
      <c r="E43" s="89" t="n"/>
      <c r="F43" s="921" t="n"/>
      <c r="G43" s="921" t="n"/>
      <c r="H43" s="921" t="n"/>
      <c r="I43" s="921" t="n"/>
      <c r="J43" s="921" t="n"/>
      <c r="K43" s="862" t="n"/>
      <c r="L43" s="862" t="n"/>
      <c r="M43" s="921" t="n"/>
      <c r="N43" s="862" t="n"/>
      <c r="O43" s="862" t="n"/>
      <c r="P43" s="917" t="n"/>
      <c r="Q43" s="3" t="n"/>
      <c r="R43" s="3" t="n"/>
      <c r="S43" s="36" t="n"/>
      <c r="T43" s="3" t="n"/>
      <c r="U43" s="4" t="n"/>
      <c r="V43" s="4" t="n"/>
      <c r="W43" s="39">
        <f>IF(OR(U43="PREVENTIVO",U43="DETECTIVO"),"PROBABILIDAD",IF(U43="CORRECTIVO","IMPACTO",""))</f>
        <v/>
      </c>
      <c r="X43" s="39">
        <f>IF(AND(U43="PREVENTIVO",V43="AUTOMÁTICO"),"50%",IF(AND(U43="PREVENTIVO",V43="MANUAL"),"40%",IF(AND(U43="DETECTIVO",V43="AUTOMÁTICO"),"40%",IF(AND(U43="DETECTIVO",V43="MANUAL"),"30%",IF(AND(U43="CORRECTIVO",V43="AUTOMÁTICO"),"35%",IF(AND(U43="CORRECTIVO",V43="MANUAL"),"25%",""))))))</f>
        <v/>
      </c>
      <c r="Y43" s="279">
        <f>IFERROR(IF(AND(W42="Probabilidad",W43="Probabilidad"),(Y42-(Y42*X43)),IF(AND(W42="Impacto",W43="Probabilidad"),(Y41-(Y41*X43)),IF(W43="Impacto",Y42,""))),"")</f>
        <v/>
      </c>
      <c r="Z43" s="189">
        <f>IFERROR(IF(Y43="","",IF(Y43&lt;=0.2,"MUY BAJA",IF(Y43&lt;=0.4,"BAJA",IF(Y43&lt;=0.6,"MEDIA",IF(Y43&lt;=0.8,"ALTA",IF(Y43=1,"MUY ALTA")))))),"")</f>
        <v/>
      </c>
      <c r="AA43" s="189">
        <f>IFERROR(IF(AND(W42="Impacto",W43="Impacto"),(AA42-(AA42*X43)),IF(AND(W42="Probabilidad",W43="Impacto"),(AA41-(AA41*X43)),IF(W43="Probabilidad",AA42,""))),"")</f>
        <v/>
      </c>
      <c r="AB43" s="189">
        <f>IFERROR(IF(AA43="","",IF(AA43&lt;=0.2,"LEVE",IF(AA43&lt;=0.4,"MENOR",IF(AA43&lt;=0.6,"MODERADO",IF(AA43&lt;=0.8,"MAYOR",IF(AA43=1,"CATASTRÓFICO")))))),"")</f>
        <v/>
      </c>
      <c r="AC43" s="278">
        <f>IFERROR(IF(OR(AND(Z43="Muy Baja",AB43="Leve"),AND(Z43="Muy Baja",AB43="Menor"),AND(Z43="Baja",AB43="Leve")),"BAJO",IF(OR(AND(Z43="Muy baja",AB43="Moderado"),AND(Z43="Baja",AB43="Menor"),AND(Z43="Baja",AB43="Moderado"),AND(Z43="Media",AB43="Leve"),AND(Z43="Media",AB43="Menor"),AND(Z43="Media",AB43="Moderado"),AND(Z43="Alta",AB43="Leve"),AND(Z43="Alta",AB43="Menor")),"MODERADO",IF(OR(AND(Z43="Muy Baja",AB43="Mayor"),AND(Z43="Baja",AB43="Mayor"),AND(Z43="Media",AB43="Mayor"),AND(Z43="Alta",AB43="Moderado"),AND(Z43="Alta",AB43="Mayor"),AND(Z43="Muy Alta",AB43="Leve"),AND(Z43="Muy Alta",AB43="Menor"),AND(Z43="Muy Alta",AB43="Moderado"),AND(Z43="Muy Alta",AB43="Mayor")),"ALTO",IF(OR(AND(Z43="Muy Baja",AB43="Catastrófico"),AND(Z43="Baja",AB43="Catastrófico"),AND(Z43="Media",AB43="Catastrófico"),AND(Z43="Alta",AB43="Catastrófico"),AND(Z43="Muy Alta",AB43="Catastrófico")),"EXTREMO","")))),"")</f>
        <v/>
      </c>
      <c r="AD43" s="278" t="n"/>
      <c r="AE43" s="278" t="n"/>
      <c r="AF43" s="278" t="n"/>
      <c r="AG43" s="278" t="n"/>
      <c r="AH43" s="278" t="n"/>
      <c r="AI43" s="278" t="n"/>
      <c r="AJ43" s="300" t="n"/>
      <c r="AK43" s="300" t="n"/>
      <c r="AL43" s="300" t="n"/>
      <c r="AM43" s="300" t="n"/>
      <c r="AN43" s="300" t="n"/>
      <c r="AO43" s="300" t="n"/>
      <c r="AP43" s="300" t="n"/>
      <c r="AQ43" s="300" t="n"/>
      <c r="AR43" s="917" t="n"/>
      <c r="AS43" s="917" t="n"/>
      <c r="AT43" s="917" t="n"/>
      <c r="AU43" s="917" t="n"/>
      <c r="AV43" s="917" t="n"/>
      <c r="AW43" s="921" t="n"/>
      <c r="AX43" s="921" t="n"/>
      <c r="AY43" s="921" t="n"/>
      <c r="AZ43" s="921" t="n"/>
      <c r="BA43" s="921" t="n"/>
      <c r="BB43" s="921" t="n"/>
      <c r="BC43" s="921" t="n"/>
      <c r="BD43" s="921" t="n"/>
      <c r="BE43" s="921" t="n"/>
      <c r="BF43" s="921" t="n"/>
      <c r="BG43" s="921" t="n"/>
      <c r="BH43" s="921" t="n"/>
      <c r="BI43" s="921" t="n"/>
      <c r="BJ43" s="921" t="n"/>
      <c r="BK43" s="921" t="n"/>
      <c r="BL43" s="921" t="n"/>
      <c r="BM43" s="921" t="n"/>
      <c r="BN43" s="921" t="n"/>
      <c r="BO43" s="921" t="n"/>
      <c r="BP43" s="921" t="n"/>
      <c r="BQ43" s="921" t="n"/>
      <c r="BR43" s="921" t="n"/>
      <c r="BS43" s="921" t="n"/>
      <c r="BT43" s="921" t="n"/>
      <c r="BU43" s="921" t="n"/>
      <c r="BV43" s="921" t="n"/>
      <c r="BW43" s="426" t="n"/>
    </row>
    <row r="44" ht="18.75" customHeight="1">
      <c r="D44" s="862" t="n"/>
      <c r="E44" s="89" t="n"/>
      <c r="F44" s="921" t="n"/>
      <c r="G44" s="921" t="n"/>
      <c r="H44" s="921" t="n"/>
      <c r="I44" s="921" t="n"/>
      <c r="J44" s="921" t="n"/>
      <c r="K44" s="862" t="n"/>
      <c r="L44" s="862" t="n"/>
      <c r="M44" s="921" t="n"/>
      <c r="N44" s="862" t="n"/>
      <c r="O44" s="862" t="n"/>
      <c r="P44" s="917" t="n"/>
      <c r="Q44" s="3" t="n"/>
      <c r="R44" s="3" t="n"/>
      <c r="S44" s="36" t="n"/>
      <c r="T44" s="3" t="n"/>
      <c r="U44" s="4" t="n"/>
      <c r="V44" s="4" t="n"/>
      <c r="W44" s="39" t="n"/>
      <c r="X44" s="39" t="n"/>
      <c r="Y44" s="279">
        <f>IFERROR(IF(AND(W43="Probabilidad",W44="Probabilidad"),(Y43-(Y43*X44)),IF(AND(W43="Impacto",W44="Probabilidad"),(Y42-(Y42*X44)),IF(W44="Impacto",Y43,""))),"")</f>
        <v/>
      </c>
      <c r="Z44" s="189">
        <f>IFERROR(IF(Y44="","",IF(Y44&lt;=0.2,"MUY BAJA",IF(Y44&lt;=0.4,"BAJA",IF(Y44&lt;=0.6,"MEDIA",IF(Y44&lt;=0.8,"ALTA",IF(Y44=1,"MUY ALTA")))))),"")</f>
        <v/>
      </c>
      <c r="AA44" s="189">
        <f>IFERROR(IF(AND(W43="Impacto",W44="Impacto"),(AA43-(AA43*X44)),IF(AND(W43="Probabilidad",W44="Impacto"),(AA42-(AA42*X44)),IF(W44="Probabilidad",AA43,""))),"")</f>
        <v/>
      </c>
      <c r="AB44" s="189" t="n"/>
      <c r="AC44" s="278" t="n"/>
      <c r="AD44" s="278" t="n"/>
      <c r="AE44" s="278" t="n"/>
      <c r="AF44" s="278" t="n"/>
      <c r="AG44" s="278" t="n"/>
      <c r="AH44" s="278" t="n"/>
      <c r="AI44" s="278" t="n"/>
      <c r="AJ44" s="300" t="n"/>
      <c r="AK44" s="300" t="n"/>
      <c r="AL44" s="300" t="n"/>
      <c r="AM44" s="300" t="n"/>
      <c r="AN44" s="300" t="n"/>
      <c r="AO44" s="300" t="n"/>
      <c r="AP44" s="300" t="n"/>
      <c r="AQ44" s="300" t="n"/>
      <c r="AR44" s="917" t="n"/>
      <c r="AS44" s="917" t="n"/>
      <c r="AT44" s="917" t="n"/>
      <c r="AU44" s="917" t="n"/>
      <c r="AV44" s="917" t="n"/>
      <c r="AW44" s="921" t="n"/>
      <c r="AX44" s="921" t="n"/>
      <c r="AY44" s="921" t="n"/>
      <c r="AZ44" s="921" t="n"/>
      <c r="BA44" s="921" t="n"/>
      <c r="BB44" s="921" t="n"/>
      <c r="BC44" s="921" t="n"/>
      <c r="BD44" s="921" t="n"/>
      <c r="BE44" s="921" t="n"/>
      <c r="BF44" s="921" t="n"/>
      <c r="BG44" s="921" t="n"/>
      <c r="BH44" s="921" t="n"/>
      <c r="BI44" s="921" t="n"/>
      <c r="BJ44" s="921" t="n"/>
      <c r="BK44" s="921" t="n"/>
      <c r="BL44" s="921" t="n"/>
      <c r="BM44" s="921" t="n"/>
      <c r="BN44" s="921" t="n"/>
      <c r="BO44" s="921" t="n"/>
      <c r="BP44" s="921" t="n"/>
      <c r="BQ44" s="921" t="n"/>
      <c r="BR44" s="921" t="n"/>
      <c r="BS44" s="921" t="n"/>
      <c r="BT44" s="921" t="n"/>
      <c r="BU44" s="921" t="n"/>
      <c r="BV44" s="921" t="n"/>
      <c r="BW44" s="426" t="n"/>
    </row>
    <row r="45" ht="18.75" customHeight="1">
      <c r="D45" s="863" t="n"/>
      <c r="E45" s="89" t="n"/>
      <c r="F45" s="924" t="n"/>
      <c r="G45" s="924" t="n"/>
      <c r="H45" s="924" t="n"/>
      <c r="I45" s="924" t="n"/>
      <c r="J45" s="924" t="n"/>
      <c r="K45" s="863" t="n"/>
      <c r="L45" s="863" t="n"/>
      <c r="M45" s="924" t="n"/>
      <c r="N45" s="863" t="n"/>
      <c r="O45" s="863" t="n"/>
      <c r="P45" s="922" t="n"/>
      <c r="Q45" s="3" t="n"/>
      <c r="R45" s="3" t="n"/>
      <c r="S45" s="36" t="n"/>
      <c r="T45" s="3" t="n"/>
      <c r="U45" s="4" t="n"/>
      <c r="V45" s="4" t="n"/>
      <c r="W45" s="39" t="n"/>
      <c r="X45" s="39" t="n"/>
      <c r="Y45" s="279">
        <f>IFERROR(IF(AND(W44="Probabilidad",W45="Probabilidad"),(Y44-(Y44*X45)),IF(AND(W44="Impacto",W45="Probabilidad"),(Y43-(Y43*X45)),IF(W45="Impacto",Y44,""))),"")</f>
        <v/>
      </c>
      <c r="Z45" s="189">
        <f>IFERROR(IF(Y45="","",IF(Y45&lt;=0.2,"MUY BAJA",IF(Y45&lt;=0.4,"BAJA",IF(Y45&lt;=0.6,"MEDIA",IF(Y45&lt;=0.8,"ALTA",IF(Y45=1,"MUY ALTA")))))),"")</f>
        <v/>
      </c>
      <c r="AA45" s="189">
        <f>IFERROR(IF(AND(W44="Impacto",W45="Impacto"),(AA44-(AA44*X45)),IF(AND(W44="Probabilidad",W45="Impacto"),(AA43-(AA43*X45)),IF(W45="Probabilidad",AA44,""))),"")</f>
        <v/>
      </c>
      <c r="AB45" s="189" t="n"/>
      <c r="AC45" s="278" t="n"/>
      <c r="AD45" s="278" t="n"/>
      <c r="AE45" s="278" t="n"/>
      <c r="AF45" s="278" t="n"/>
      <c r="AG45" s="278" t="n"/>
      <c r="AH45" s="278" t="n"/>
      <c r="AI45" s="278" t="n"/>
      <c r="AJ45" s="289" t="n"/>
      <c r="AK45" s="289" t="n"/>
      <c r="AL45" s="289" t="n"/>
      <c r="AM45" s="289" t="n"/>
      <c r="AN45" s="289" t="n"/>
      <c r="AO45" s="289" t="n"/>
      <c r="AP45" s="289" t="n"/>
      <c r="AQ45" s="289" t="n"/>
      <c r="AR45" s="922" t="n"/>
      <c r="AS45" s="922" t="n"/>
      <c r="AT45" s="922" t="n"/>
      <c r="AU45" s="922" t="n"/>
      <c r="AV45" s="922" t="n"/>
      <c r="AW45" s="924" t="n"/>
      <c r="AX45" s="924" t="n"/>
      <c r="AY45" s="924" t="n"/>
      <c r="AZ45" s="924" t="n"/>
      <c r="BA45" s="924" t="n"/>
      <c r="BB45" s="924" t="n"/>
      <c r="BC45" s="924" t="n"/>
      <c r="BD45" s="924" t="n"/>
      <c r="BE45" s="924" t="n"/>
      <c r="BF45" s="924" t="n"/>
      <c r="BG45" s="924" t="n"/>
      <c r="BH45" s="924" t="n"/>
      <c r="BI45" s="924" t="n"/>
      <c r="BJ45" s="924" t="n"/>
      <c r="BK45" s="924" t="n"/>
      <c r="BL45" s="924" t="n"/>
      <c r="BM45" s="924" t="n"/>
      <c r="BN45" s="924" t="n"/>
      <c r="BO45" s="924" t="n"/>
      <c r="BP45" s="924" t="n"/>
      <c r="BQ45" s="924" t="n"/>
      <c r="BR45" s="924" t="n"/>
      <c r="BS45" s="924" t="n"/>
      <c r="BT45" s="924" t="n"/>
      <c r="BU45" s="924" t="n"/>
      <c r="BV45" s="924" t="n"/>
      <c r="BW45" s="426" t="n"/>
    </row>
    <row r="46" ht="16.5" customHeight="1">
      <c r="A46" s="196">
        <f>IF(OR(AR46=0,AT46=0),"",IF(AND(AR46&lt;=0.2,AT46&lt;=0.2),1,IF(AND(AR46&lt;=0.2,AT46&lt;=0.4),2,IF(AND(AR46&lt;=0.2,AT46&lt;=0.6),3,IF(AND(AR46&lt;=0.2,AT46&lt;=0.8),4,IF(AND(AR46&lt;=0.2,AT46&lt;=1),5,IF(AND(AR46&lt;=0.4,AT46&lt;=0.2),6,IF(AND(AR46&lt;=0.4,AT46&lt;=0.4),7,IF(AND(AR46&lt;=0.4,AT46&lt;=0.6),8,IF(AND(AR46&lt;=0.4,AT46&lt;=0.8),9,IF(AND(AR46&lt;=0.4,AT46&lt;=1),10,IF(AND(AR46&lt;=0.6,AT46&lt;=0.2),11,IF(AND(AR46&lt;=0.6,AT46&lt;=0.4),12,IF(AND(AR46&lt;=0.6,AT46&lt;=0.6),13,IF(AND(AR46&lt;=0.6,AT46&lt;=0.8),14,IF(AND(AR46&lt;=0.6,AT46&lt;=1),15,IF(AND(AR46&lt;=0.8,AT46&lt;=0.2),16,IF(AND(AR46&lt;=0.8,AT46&lt;=0.4),17,IF(AND(AR46&lt;=0.8,AT46&lt;=0.6),18,IF(AND(AR46&lt;=0.8,AT46&lt;=0.8),19,IF(AND(AR46&lt;=0.8,AT46&lt;=1),20,IF(AND(AR46&lt;=1,AT46&lt;=0.2),21,IF(AND(AR46&lt;=1,AT46&lt;=0.4),22,IF(AND(AR46&lt;=1,AT46&lt;=0.6),23,IF(AND(AR46&lt;=1,AT46&lt;=0.8),24,IF(AND(AR46&lt;=1,AT46&lt;=1),25,""))))))))))))))))))))))))))</f>
        <v/>
      </c>
      <c r="B46" s="196">
        <f>IF(A46="","",1/100)</f>
        <v/>
      </c>
      <c r="C46" s="196">
        <f>IFERROR(A46+B46,"")</f>
        <v/>
      </c>
      <c r="D46" s="280" t="n">
        <v>14</v>
      </c>
      <c r="E46" s="89" t="n"/>
      <c r="F46" s="3" t="n"/>
      <c r="G46" s="3" t="n"/>
      <c r="H46" s="3" t="n"/>
      <c r="I46" s="949" t="n"/>
      <c r="J46" s="3" t="n"/>
      <c r="K46" s="39">
        <f>IF(I46&lt;=0,"",IF(I46&lt;=2,"Muy Baja",IF(I46&lt;=24,"Baja",IF(I46&lt;=500,"Media",IF(I46&lt;=5000,"Alta",IF(I46&gt;5000,"Muy Alta"))))))</f>
        <v/>
      </c>
      <c r="L46" s="279">
        <f>IF(K46="","",IF(K46="Muy Baja",0.2,IF(K46="Baja",0.4,IF(K46="Media",0.6,IF(K46="Alta",0.8,IF(K46="Muy Alta",1,))))))</f>
        <v/>
      </c>
      <c r="M46" s="4" t="n"/>
      <c r="N46" s="39">
        <f>IF(OR(M46=CRITERIOS!$C$182,M46=CRITERIOS!$D$182),"Leve",IF(OR(M46=CRITERIOS!$C$183,M46=CRITERIOS!$D$183),"Menor",IF(OR(M46=CRITERIOS!$C$184,M46=CRITERIOS!$D$184),"Moderado",IF(OR(M46=CRITERIOS!$C$185,M46=CRITERIOS!$D$185),"Mayor",IF(OR(M46=CRITERIOS!$C$186,M46=CRITERIOS!$D$186),"Catastrófico","")))))</f>
        <v/>
      </c>
      <c r="O46" s="279">
        <f>IF(N46="","",IF(N46="Leve",0.2,IF(N46="Menor",0.4,IF(N46="Moderado",0.6,IF(N46="Mayor",0.8,IF(N46="Catastrófico",1,))))))</f>
        <v/>
      </c>
      <c r="P46" s="277">
        <f>IF(OR(AND(K46="Muy Baja",N46="Leve"),AND(K46="Muy Baja",N46="Menor"),AND(K46="Baja",N46="Leve")),"BAJO",IF(OR(AND(K46="Muy baja",N46="Moderado"),AND(K46="Baja",N46="Menor"),AND(K46="Baja",N46="Moderado"),AND(K46="Media",N46="Leve"),AND(K46="Media",N46="Menor"),AND(K46="Media",N46="Moderado"),AND(K46="Alta",N46="Leve"),AND(K46="Alta",N46="Menor")),"MODERADO",IF(OR(AND(K46="Muy Baja",N46="Mayor"),AND(K46="Baja",N46="Mayor"),AND(K46="Media",N46="Mayor"),AND(K46="Alta",N46="Moderado"),AND(K46="Alta",N46="Mayor"),AND(K46="Muy Alta",N46="Leve"),AND(K46="Muy Alta",N46="Menor"),AND(K46="Muy Alta",N46="Moderado"),YI46="Muy Alta",N46="Mayor"),"ALTO",IF(OR(AND(K46="Muy Baja",N46="Catastrófico"),AND(K46="Baja",N46="Catastrófico"),AND(K46="Media",N46="Catastrófico"),AND(K46="Alta",N46="Catastrófico"),AND(K46="Muy Alta",N46="Catastrófico")),"EXTREMO",""))))</f>
        <v/>
      </c>
      <c r="Q46" s="3" t="n"/>
      <c r="R46" s="3" t="n"/>
      <c r="S46" s="36" t="n"/>
      <c r="T46" s="3" t="n"/>
      <c r="U46" s="4" t="n"/>
      <c r="V46" s="4" t="n"/>
      <c r="W46" s="39">
        <f>IF(OR(U46="PREVENTIVO",U46="DETECTIVO"),"PROBABILIDAD",IF(U46="CORRECTIVO","IMPACTO",""))</f>
        <v/>
      </c>
      <c r="X46" s="39">
        <f>IF(AND(U46="PREVENTIVO",V46="AUTOMÁTICO"),"50%",IF(AND(U46="PREVENTIVO",V46="MANUAL"),"40%",IF(AND(U46="DETECTIVO",V46="AUTOMÁTICO"),"40%",IF(AND(U46="DETECTIVO",V46="MANUAL"),"30%",IF(AND(U46="CORRECTIVO",V46="AUTOMÁTICO"),"35%",IF(AND(U46="CORRECTIVO",V46="MANUAL"),"25%",""))))))</f>
        <v/>
      </c>
      <c r="Y46" s="189">
        <f>IFERROR(IF(W46="Probabilidad",(L46-(L46*X46)),IF(W46="Impacto",L46,"")),"")</f>
        <v/>
      </c>
      <c r="Z46" s="189">
        <f>IFERROR(IF(Y46="","",IF(Y46&lt;=0.2,"MUY BAJA",IF(Y46&lt;=0.4,"BAJA",IF(Y46&lt;=0.6,"MEDIA",IF(Y46&lt;=0.8,"ALTA",IF(Y46=1,"MUY ALTA")))))),"")</f>
        <v/>
      </c>
      <c r="AA46" s="189">
        <f>IFERROR(IF(W46="Impacto",(O46-(O46*X46)),IF(W46="Probabilidad",O46,"")),"")</f>
        <v/>
      </c>
      <c r="AB46" s="189">
        <f>IFERROR(IF(AA46="","",IF(AA46&lt;=0.2,"LEVE",IF(AA46&lt;=0.4,"MENOR",IF(AA46&lt;=0.6,"MODERADO",IF(AA46&lt;=0.8,"MAYOR",IF(AA46=1,"CATASTRÓFICO")))))),"")</f>
        <v/>
      </c>
      <c r="AC46" s="278">
        <f>IFERROR(IF(OR(AND(Z46="Muy Baja",AB46="Leve"),AND(Z46="Muy Baja",AB46="Menor"),AND(Z46="Baja",AB46="Leve")),"BAJO",IF(OR(AND(Z46="Muy baja",AB46="Moderado"),AND(Z46="Baja",AB46="Menor"),AND(Z46="Baja",AB46="Moderado"),AND(Z46="Media",AB46="Leve"),AND(Z46="Media",AB46="Menor"),AND(Z46="Media",AB46="Moderado"),AND(Z46="Alta",AB46="Leve"),AND(Z46="Alta",AB46="Menor")),"MODERADO",IF(OR(AND(Z46="Muy Baja",AB46="Mayor"),AND(Z46="Baja",AB46="Mayor"),AND(Z46="Media",AB46="Mayor"),AND(Z46="Alta",AB46="Moderado"),AND(Z46="Alta",AB46="Mayor"),AND(Z46="Muy Alta",AB46="Leve"),AND(Z46="Muy Alta",AB46="Menor"),AND(Z46="Muy Alta",AB46="Moderado"),AND(Z46="Muy Alta",AB46="Mayor")),"ALTO",IF(OR(AND(Z46="Muy Baja",AB46="Catastrófico"),AND(Z46="Baja",AB46="Catastrófico"),AND(Z46="Media",AB46="Catastrófico"),AND(Z46="Alta",AB46="Catastrófico"),AND(Z46="Muy Alta",AB46="Catastrófico")),"EXTREMO","")))),"")</f>
        <v/>
      </c>
      <c r="AD46" s="278" t="n"/>
      <c r="AE46" s="278" t="n"/>
      <c r="AF46" s="278" t="n"/>
      <c r="AG46" s="278" t="n"/>
      <c r="AH46" s="278" t="n"/>
      <c r="AI46" s="278" t="n"/>
      <c r="AJ46" s="299" t="n"/>
      <c r="AK46" s="299" t="n"/>
      <c r="AL46" s="299" t="n"/>
      <c r="AM46" s="299" t="n"/>
      <c r="AN46" s="299" t="n"/>
      <c r="AO46" s="299" t="n"/>
      <c r="AP46" s="299" t="n"/>
      <c r="AQ46" s="299" t="n"/>
      <c r="AR46" s="281">
        <f>IF(Y46="","",MIN(Y46:Y50))</f>
        <v/>
      </c>
      <c r="AS46" s="281">
        <f>IFERROR(IF(AR46="","",IF(Y46&lt;=0.2,"MUY BAJA",IF(AR46&lt;=0.4,"BAJA",IF(AR46&lt;=0.6,"MEDIA",IF(AR46&lt;=0.8,"ALTA",IF(AR46=1,"MUY ALTA")))))),"")</f>
        <v/>
      </c>
      <c r="AT46" s="281">
        <f>IF(AA46="","",MIN(AA46:AA50))</f>
        <v/>
      </c>
      <c r="AU46" s="281">
        <f>IFERROR(IF(AT46="","",IF(AT46&lt;=0.2,"LEVE",IF(AT46&lt;=0.4,"MENOR",IF(AT46&lt;=0.6,"MODERADO",IF(AT46&lt;=0.8,"MAYOR",IF(AT46=1,"CATASTRÓFICO")))))),"")</f>
        <v/>
      </c>
      <c r="AV46" s="277">
        <f>IFERROR(IF(OR(AND(AS46="Muy Baja",AU46="Leve"),AND(AS46="Muy Baja",AU46="Menor"),AND(AS46="Baja",AU46="Leve")),"BAJO",IF(OR(AND(AS46="Muy baja",AU46="Moderado"),AND(AS46="Baja",AU46="Menor"),AND(AS46="Baja",AU46="Moderado"),AND(AS46="Media",AU46="Leve"),AND(AS46="Media",AU46="Menor"),AND(AS46="Media",AU46="Moderado"),AND(AS46="Alta",AU46="Leve"),AND(AS46="Alta",AU46="Menor")),"MODERADO",IF(OR(AND(AS46="Muy Baja",AU46="Mayor"),AND(AS46="Baja",AU46="Mayor"),AND(AS46="Media",AU46="Mayor"),AND(AS46="Alta",AU46="Moderado"),AND(AS46="Alta",AU46="Mayor"),AND(AS46="Muy Alta",AU46="Leve"),AND(AS46="Muy Alta",AU46="Menor"),AND(AS46="Muy Alta",AU46="Moderado"),AND(AS46="Muy Alta",AU46="Mayor")),"ALTO",IF(OR(AND(AS46="Muy Baja",AU46="Catastrófico"),AND(AS46="Baja",AU46="Catastrófico"),AND(AS46="Media",AU46="Catastrófico"),AND(AS46="Alta",AU46="Catastrófico"),AND(AS46="Muy Alta",AU46="Catastrófico")),"EXTREMO","")))),"")</f>
        <v/>
      </c>
      <c r="AW46" s="282" t="n"/>
      <c r="AX46" s="4" t="n"/>
      <c r="AY46" s="416" t="n"/>
      <c r="AZ46" s="4" t="n"/>
      <c r="BA46" s="416" t="n"/>
      <c r="BB46" s="4" t="n"/>
      <c r="BC46" s="416" t="n"/>
      <c r="BD46" s="4" t="n"/>
      <c r="BE46" s="416" t="n"/>
      <c r="BF46" s="4" t="n"/>
      <c r="BG46" s="416" t="n"/>
      <c r="BH46" s="4" t="n"/>
      <c r="BI46" s="416" t="n"/>
      <c r="BJ46" s="4" t="n"/>
      <c r="BK46" s="416" t="n"/>
      <c r="BL46" s="4" t="n"/>
      <c r="BM46" s="416" t="n"/>
      <c r="BN46" s="4" t="n"/>
      <c r="BO46" s="416" t="n"/>
      <c r="BP46" s="4" t="n"/>
      <c r="BQ46" s="416" t="n"/>
      <c r="BR46" s="4" t="n"/>
      <c r="BS46" s="416" t="n"/>
      <c r="BT46" s="4" t="n"/>
      <c r="BU46" s="416" t="n"/>
      <c r="BV46" s="4" t="n"/>
      <c r="BW46" s="426" t="n"/>
    </row>
    <row r="47" ht="18.75" customHeight="1">
      <c r="D47" s="862" t="n"/>
      <c r="E47" s="89" t="n"/>
      <c r="F47" s="921" t="n"/>
      <c r="G47" s="921" t="n"/>
      <c r="H47" s="921" t="n"/>
      <c r="I47" s="921" t="n"/>
      <c r="J47" s="921" t="n"/>
      <c r="K47" s="862" t="n"/>
      <c r="L47" s="862" t="n"/>
      <c r="M47" s="921" t="n"/>
      <c r="N47" s="862" t="n"/>
      <c r="O47" s="862" t="n"/>
      <c r="P47" s="917" t="n"/>
      <c r="Q47" s="3" t="n"/>
      <c r="R47" s="3" t="n"/>
      <c r="S47" s="36" t="n"/>
      <c r="T47" s="3" t="n"/>
      <c r="U47" s="4" t="n"/>
      <c r="V47" s="4" t="n"/>
      <c r="W47" s="39">
        <f>IF(OR(U47="PREVENTIVO",U47="DETECTIVO"),"PROBABILIDAD",IF(U47="CORRECTIVO","IMPACTO",""))</f>
        <v/>
      </c>
      <c r="X47" s="39">
        <f>IF(AND(U47="PREVENTIVO",V47="AUTOMÁTICO"),"50%",IF(AND(U47="PREVENTIVO",V47="MANUAL"),"40%",IF(AND(U47="DETECTIVO",V47="AUTOMÁTICO"),"40%",IF(AND(U47="DETECTIVO",V47="MANUAL"),"30%",IF(AND(U47="CORRECTIVO",V47="AUTOMÁTICO"),"35%",IF(AND(U47="CORRECTIVO",V47="MANUAL"),"25%",""))))))</f>
        <v/>
      </c>
      <c r="Y47" s="279">
        <f>IFERROR(IF(AND(W46="Probabilidad",W47="Probabilidad"),(Y46-(Y46*X47)),IF(W47="Probabilidad",(L46-(L46*X47)),IF(W47="Impacto",Y46,""))),"")</f>
        <v/>
      </c>
      <c r="Z47" s="189">
        <f>IFERROR(IF(Y47="","",IF(Y47&lt;=0.2,"MUY BAJA",IF(Y47&lt;=0.4,"BAJA",IF(Y47&lt;=0.6,"MEDIA",IF(Y47&lt;=0.8,"ALTA",IF(Y47=1,"MUY ALTA")))))),"")</f>
        <v/>
      </c>
      <c r="AA47" s="189">
        <f>IFERROR(IF(AND(W46="Impacto",W47="Impacto"),(AA46-(AA46*X47)),IF(W47="Impacto",(O46-(+O46*X47)),IF(W47="Probabilidad",AA46,""))),"")</f>
        <v/>
      </c>
      <c r="AB47" s="189">
        <f>IFERROR(IF(AA47="","",IF(AA47&lt;=0.2,"LEVE",IF(AA47&lt;=0.4,"MENOR",IF(AA47&lt;=0.6,"MODERADO",IF(AA47&lt;=0.8,"MAYOR",IF(AA47=1,"CATASTRÓFICO")))))),"")</f>
        <v/>
      </c>
      <c r="AC47" s="278">
        <f>IFERROR(IF(OR(AND(Z47="Muy Baja",AB47="Leve"),AND(Z47="Muy Baja",AB47="Menor"),AND(Z47="Baja",AB47="Leve")),"BAJO",IF(OR(AND(Z47="Muy baja",AB47="Moderado"),AND(Z47="Baja",AB47="Menor"),AND(Z47="Baja",AB47="Moderado"),AND(Z47="Media",AB47="Leve"),AND(Z47="Media",AB47="Menor"),AND(Z47="Media",AB47="Moderado"),AND(Z47="Alta",AB47="Leve"),AND(Z47="Alta",AB47="Menor")),"MODERADO",IF(OR(AND(Z47="Muy Baja",AB47="Mayor"),AND(Z47="Baja",AB47="Mayor"),AND(Z47="Media",AB47="Mayor"),AND(Z47="Alta",AB47="Moderado"),AND(Z47="Alta",AB47="Mayor"),AND(Z47="Muy Alta",AB47="Leve"),AND(Z47="Muy Alta",AB47="Menor"),AND(Z47="Muy Alta",AB47="Moderado"),AND(Z47="Muy Alta",AB47="Mayor")),"ALTO",IF(OR(AND(Z47="Muy Baja",AB47="Catastrófico"),AND(Z47="Baja",AB47="Catastrófico"),AND(Z47="Media",AB47="Catastrófico"),AND(Z47="Alta",AB47="Catastrófico"),AND(Z47="Muy Alta",AB47="Catastrófico")),"EXTREMO","")))),"")</f>
        <v/>
      </c>
      <c r="AD47" s="278" t="n"/>
      <c r="AE47" s="278" t="n"/>
      <c r="AF47" s="278" t="n"/>
      <c r="AG47" s="278" t="n"/>
      <c r="AH47" s="278" t="n"/>
      <c r="AI47" s="278" t="n"/>
      <c r="AJ47" s="300" t="n"/>
      <c r="AK47" s="300" t="n"/>
      <c r="AL47" s="300" t="n"/>
      <c r="AM47" s="300" t="n"/>
      <c r="AN47" s="300" t="n"/>
      <c r="AO47" s="300" t="n"/>
      <c r="AP47" s="300" t="n"/>
      <c r="AQ47" s="300" t="n"/>
      <c r="AR47" s="917" t="n"/>
      <c r="AS47" s="917" t="n"/>
      <c r="AT47" s="917" t="n"/>
      <c r="AU47" s="917" t="n"/>
      <c r="AV47" s="917" t="n"/>
      <c r="AW47" s="921" t="n"/>
      <c r="AX47" s="921" t="n"/>
      <c r="AY47" s="921" t="n"/>
      <c r="AZ47" s="921" t="n"/>
      <c r="BA47" s="921" t="n"/>
      <c r="BB47" s="921" t="n"/>
      <c r="BC47" s="921" t="n"/>
      <c r="BD47" s="921" t="n"/>
      <c r="BE47" s="921" t="n"/>
      <c r="BF47" s="921" t="n"/>
      <c r="BG47" s="921" t="n"/>
      <c r="BH47" s="921" t="n"/>
      <c r="BI47" s="921" t="n"/>
      <c r="BJ47" s="921" t="n"/>
      <c r="BK47" s="921" t="n"/>
      <c r="BL47" s="921" t="n"/>
      <c r="BM47" s="921" t="n"/>
      <c r="BN47" s="921" t="n"/>
      <c r="BO47" s="921" t="n"/>
      <c r="BP47" s="921" t="n"/>
      <c r="BQ47" s="921" t="n"/>
      <c r="BR47" s="921" t="n"/>
      <c r="BS47" s="921" t="n"/>
      <c r="BT47" s="921" t="n"/>
      <c r="BU47" s="921" t="n"/>
      <c r="BV47" s="921" t="n"/>
      <c r="BW47" s="426" t="n"/>
    </row>
    <row r="48" ht="18.75" customHeight="1">
      <c r="D48" s="862" t="n"/>
      <c r="E48" s="89" t="n"/>
      <c r="F48" s="921" t="n"/>
      <c r="G48" s="921" t="n"/>
      <c r="H48" s="921" t="n"/>
      <c r="I48" s="921" t="n"/>
      <c r="J48" s="921" t="n"/>
      <c r="K48" s="862" t="n"/>
      <c r="L48" s="862" t="n"/>
      <c r="M48" s="921" t="n"/>
      <c r="N48" s="862" t="n"/>
      <c r="O48" s="862" t="n"/>
      <c r="P48" s="917" t="n"/>
      <c r="Q48" s="3" t="n"/>
      <c r="R48" s="3" t="n"/>
      <c r="S48" s="36" t="n"/>
      <c r="T48" s="3" t="n"/>
      <c r="U48" s="4" t="n"/>
      <c r="V48" s="4" t="n"/>
      <c r="W48" s="39">
        <f>IF(OR(U48="PREVENTIVO",U48="DETECTIVO"),"PROBABILIDAD",IF(U48="CORRECTIVO","IMPACTO",""))</f>
        <v/>
      </c>
      <c r="X48" s="39">
        <f>IF(AND(U48="PREVENTIVO",V48="AUTOMÁTICO"),"50%",IF(AND(U48="PREVENTIVO",V48="MANUAL"),"40%",IF(AND(U48="DETECTIVO",V48="AUTOMÁTICO"),"40%",IF(AND(U48="DETECTIVO",V48="MANUAL"),"30%",IF(AND(U48="CORRECTIVO",V48="AUTOMÁTICO"),"35%",IF(AND(U48="CORRECTIVO",V48="MANUAL"),"25%",""))))))</f>
        <v/>
      </c>
      <c r="Y48" s="279">
        <f>IFERROR(IF(AND(W47="Probabilidad",W48="Probabilidad"),(Y47-(Y47*X48)),IF(AND(W47="Impacto",W48="Probabilidad"),(Y46-(Y46*X48)),IF(W48="Impacto",Y47,""))),"")</f>
        <v/>
      </c>
      <c r="Z48" s="189">
        <f>IFERROR(IF(Y48="","",IF(Y48&lt;=0.2,"MUY BAJA",IF(Y48&lt;=0.4,"BAJA",IF(Y48&lt;=0.6,"MEDIA",IF(Y48&lt;=0.8,"ALTA",IF(Y48=1,"MUY ALTA")))))),"")</f>
        <v/>
      </c>
      <c r="AA48" s="189">
        <f>IFERROR(IF(AND(W47="Impacto",W48="Impacto"),(AA47-(AA47*X48)),IF(AND(W47="Probabilidad",W48="Impacto"),(AA46-(AA46*X48)),IF(W48="Probabilidad",AA47,""))),"")</f>
        <v/>
      </c>
      <c r="AB48" s="189">
        <f>IFERROR(IF(AA48="","",IF(AA48&lt;=0.2,"LEVE",IF(AA48&lt;=0.4,"MENOR",IF(AA48&lt;=0.6,"MODERADO",IF(AA48&lt;=0.8,"MAYOR",IF(AA48=1,"CATASTRÓFICO")))))),"")</f>
        <v/>
      </c>
      <c r="AC48" s="278">
        <f>IFERROR(IF(OR(AND(Z48="Muy Baja",AB48="Leve"),AND(Z48="Muy Baja",AB48="Menor"),AND(Z48="Baja",AB48="Leve")),"BAJO",IF(OR(AND(Z48="Muy baja",AB48="Moderado"),AND(Z48="Baja",AB48="Menor"),AND(Z48="Baja",AB48="Moderado"),AND(Z48="Media",AB48="Leve"),AND(Z48="Media",AB48="Menor"),AND(Z48="Media",AB48="Moderado"),AND(Z48="Alta",AB48="Leve"),AND(Z48="Alta",AB48="Menor")),"MODERADO",IF(OR(AND(Z48="Muy Baja",AB48="Mayor"),AND(Z48="Baja",AB48="Mayor"),AND(Z48="Media",AB48="Mayor"),AND(Z48="Alta",AB48="Moderado"),AND(Z48="Alta",AB48="Mayor"),AND(Z48="Muy Alta",AB48="Leve"),AND(Z48="Muy Alta",AB48="Menor"),AND(Z48="Muy Alta",AB48="Moderado"),AND(Z48="Muy Alta",AB48="Mayor")),"ALTO",IF(OR(AND(Z48="Muy Baja",AB48="Catastrófico"),AND(Z48="Baja",AB48="Catastrófico"),AND(Z48="Media",AB48="Catastrófico"),AND(Z48="Alta",AB48="Catastrófico"),AND(Z48="Muy Alta",AB48="Catastrófico")),"EXTREMO","")))),"")</f>
        <v/>
      </c>
      <c r="AD48" s="278" t="n"/>
      <c r="AE48" s="278" t="n"/>
      <c r="AF48" s="278" t="n"/>
      <c r="AG48" s="278" t="n"/>
      <c r="AH48" s="278" t="n"/>
      <c r="AI48" s="278" t="n"/>
      <c r="AJ48" s="300" t="n"/>
      <c r="AK48" s="300" t="n"/>
      <c r="AL48" s="300" t="n"/>
      <c r="AM48" s="300" t="n"/>
      <c r="AN48" s="300" t="n"/>
      <c r="AO48" s="300" t="n"/>
      <c r="AP48" s="300" t="n"/>
      <c r="AQ48" s="300" t="n"/>
      <c r="AR48" s="917" t="n"/>
      <c r="AS48" s="917" t="n"/>
      <c r="AT48" s="917" t="n"/>
      <c r="AU48" s="917" t="n"/>
      <c r="AV48" s="917" t="n"/>
      <c r="AW48" s="921" t="n"/>
      <c r="AX48" s="921" t="n"/>
      <c r="AY48" s="921" t="n"/>
      <c r="AZ48" s="921" t="n"/>
      <c r="BA48" s="921" t="n"/>
      <c r="BB48" s="921" t="n"/>
      <c r="BC48" s="921" t="n"/>
      <c r="BD48" s="921" t="n"/>
      <c r="BE48" s="921" t="n"/>
      <c r="BF48" s="921" t="n"/>
      <c r="BG48" s="921" t="n"/>
      <c r="BH48" s="921" t="n"/>
      <c r="BI48" s="921" t="n"/>
      <c r="BJ48" s="921" t="n"/>
      <c r="BK48" s="921" t="n"/>
      <c r="BL48" s="921" t="n"/>
      <c r="BM48" s="921" t="n"/>
      <c r="BN48" s="921" t="n"/>
      <c r="BO48" s="921" t="n"/>
      <c r="BP48" s="921" t="n"/>
      <c r="BQ48" s="921" t="n"/>
      <c r="BR48" s="921" t="n"/>
      <c r="BS48" s="921" t="n"/>
      <c r="BT48" s="921" t="n"/>
      <c r="BU48" s="921" t="n"/>
      <c r="BV48" s="921" t="n"/>
      <c r="BW48" s="426" t="n"/>
    </row>
    <row r="49" ht="18.75" customHeight="1">
      <c r="D49" s="862" t="n"/>
      <c r="E49" s="89" t="n"/>
      <c r="F49" s="921" t="n"/>
      <c r="G49" s="921" t="n"/>
      <c r="H49" s="921" t="n"/>
      <c r="I49" s="921" t="n"/>
      <c r="J49" s="921" t="n"/>
      <c r="K49" s="862" t="n"/>
      <c r="L49" s="862" t="n"/>
      <c r="M49" s="921" t="n"/>
      <c r="N49" s="862" t="n"/>
      <c r="O49" s="862" t="n"/>
      <c r="P49" s="917" t="n"/>
      <c r="Q49" s="3" t="n"/>
      <c r="R49" s="3" t="n"/>
      <c r="S49" s="36" t="n"/>
      <c r="T49" s="3" t="n"/>
      <c r="U49" s="4" t="n"/>
      <c r="V49" s="4" t="n"/>
      <c r="W49" s="39" t="n"/>
      <c r="X49" s="39" t="n"/>
      <c r="Y49" s="279">
        <f>IFERROR(IF(AND(W48="Probabilidad",W49="Probabilidad"),(Y48-(Y48*X49)),IF(AND(W48="Impacto",W49="Probabilidad"),(Y47-(Y47*X49)),IF(W49="Impacto",Y48,""))),"")</f>
        <v/>
      </c>
      <c r="Z49" s="189">
        <f>IFERROR(IF(Y49="","",IF(Y49&lt;=0.2,"MUY BAJA",IF(Y49&lt;=0.4,"BAJA",IF(Y49&lt;=0.6,"MEDIA",IF(Y49&lt;=0.8,"ALTA",IF(Y49=1,"MUY ALTA")))))),"")</f>
        <v/>
      </c>
      <c r="AA49" s="189">
        <f>IFERROR(IF(AND(W48="Impacto",W49="Impacto"),(AA48-(AA48*X49)),IF(AND(W48="Probabilidad",W49="Impacto"),(AA47-(AA47*X49)),IF(W49="Probabilidad",AA48,""))),"")</f>
        <v/>
      </c>
      <c r="AB49" s="189" t="n"/>
      <c r="AC49" s="278" t="n"/>
      <c r="AD49" s="278" t="n"/>
      <c r="AE49" s="278" t="n"/>
      <c r="AF49" s="278" t="n"/>
      <c r="AG49" s="278" t="n"/>
      <c r="AH49" s="278" t="n"/>
      <c r="AI49" s="278" t="n"/>
      <c r="AJ49" s="300" t="n"/>
      <c r="AK49" s="300" t="n"/>
      <c r="AL49" s="300" t="n"/>
      <c r="AM49" s="300" t="n"/>
      <c r="AN49" s="300" t="n"/>
      <c r="AO49" s="300" t="n"/>
      <c r="AP49" s="300" t="n"/>
      <c r="AQ49" s="300" t="n"/>
      <c r="AR49" s="917" t="n"/>
      <c r="AS49" s="917" t="n"/>
      <c r="AT49" s="917" t="n"/>
      <c r="AU49" s="917" t="n"/>
      <c r="AV49" s="917" t="n"/>
      <c r="AW49" s="921" t="n"/>
      <c r="AX49" s="921" t="n"/>
      <c r="AY49" s="921" t="n"/>
      <c r="AZ49" s="921" t="n"/>
      <c r="BA49" s="921" t="n"/>
      <c r="BB49" s="921" t="n"/>
      <c r="BC49" s="921" t="n"/>
      <c r="BD49" s="921" t="n"/>
      <c r="BE49" s="921" t="n"/>
      <c r="BF49" s="921" t="n"/>
      <c r="BG49" s="921" t="n"/>
      <c r="BH49" s="921" t="n"/>
      <c r="BI49" s="921" t="n"/>
      <c r="BJ49" s="921" t="n"/>
      <c r="BK49" s="921" t="n"/>
      <c r="BL49" s="921" t="n"/>
      <c r="BM49" s="921" t="n"/>
      <c r="BN49" s="921" t="n"/>
      <c r="BO49" s="921" t="n"/>
      <c r="BP49" s="921" t="n"/>
      <c r="BQ49" s="921" t="n"/>
      <c r="BR49" s="921" t="n"/>
      <c r="BS49" s="921" t="n"/>
      <c r="BT49" s="921" t="n"/>
      <c r="BU49" s="921" t="n"/>
      <c r="BV49" s="921" t="n"/>
      <c r="BW49" s="426" t="n"/>
    </row>
    <row r="50" ht="18.75" customHeight="1">
      <c r="D50" s="863" t="n"/>
      <c r="E50" s="89" t="n"/>
      <c r="F50" s="924" t="n"/>
      <c r="G50" s="924" t="n"/>
      <c r="H50" s="924" t="n"/>
      <c r="I50" s="924" t="n"/>
      <c r="J50" s="924" t="n"/>
      <c r="K50" s="863" t="n"/>
      <c r="L50" s="863" t="n"/>
      <c r="M50" s="924" t="n"/>
      <c r="N50" s="863" t="n"/>
      <c r="O50" s="863" t="n"/>
      <c r="P50" s="922" t="n"/>
      <c r="Q50" s="3" t="n"/>
      <c r="R50" s="3" t="n"/>
      <c r="S50" s="36" t="n"/>
      <c r="T50" s="3" t="n"/>
      <c r="U50" s="4" t="n"/>
      <c r="V50" s="4" t="n"/>
      <c r="W50" s="39" t="n"/>
      <c r="X50" s="39" t="n"/>
      <c r="Y50" s="279">
        <f>IFERROR(IF(AND(W49="Probabilidad",W50="Probabilidad"),(Y49-(Y49*X50)),IF(AND(W49="Impacto",W50="Probabilidad"),(Y48-(Y48*X50)),IF(W50="Impacto",Y49,""))),"")</f>
        <v/>
      </c>
      <c r="Z50" s="189">
        <f>IFERROR(IF(Y50="","",IF(Y50&lt;=0.2,"MUY BAJA",IF(Y50&lt;=0.4,"BAJA",IF(Y50&lt;=0.6,"MEDIA",IF(Y50&lt;=0.8,"ALTA",IF(Y50=1,"MUY ALTA")))))),"")</f>
        <v/>
      </c>
      <c r="AA50" s="189">
        <f>IFERROR(IF(AND(W49="Impacto",W50="Impacto"),(AA49-(AA49*X50)),IF(AND(W49="Probabilidad",W50="Impacto"),(AA48-(AA48*X50)),IF(W50="Probabilidad",AA49,""))),"")</f>
        <v/>
      </c>
      <c r="AB50" s="189" t="n"/>
      <c r="AC50" s="278" t="n"/>
      <c r="AD50" s="278" t="n"/>
      <c r="AE50" s="278" t="n"/>
      <c r="AF50" s="278" t="n"/>
      <c r="AG50" s="278" t="n"/>
      <c r="AH50" s="278" t="n"/>
      <c r="AI50" s="278" t="n"/>
      <c r="AJ50" s="289" t="n"/>
      <c r="AK50" s="289" t="n"/>
      <c r="AL50" s="289" t="n"/>
      <c r="AM50" s="289" t="n"/>
      <c r="AN50" s="289" t="n"/>
      <c r="AO50" s="289" t="n"/>
      <c r="AP50" s="289" t="n"/>
      <c r="AQ50" s="289" t="n"/>
      <c r="AR50" s="922" t="n"/>
      <c r="AS50" s="922" t="n"/>
      <c r="AT50" s="922" t="n"/>
      <c r="AU50" s="922" t="n"/>
      <c r="AV50" s="922" t="n"/>
      <c r="AW50" s="924" t="n"/>
      <c r="AX50" s="924" t="n"/>
      <c r="AY50" s="924" t="n"/>
      <c r="AZ50" s="924" t="n"/>
      <c r="BA50" s="924" t="n"/>
      <c r="BB50" s="924" t="n"/>
      <c r="BC50" s="924" t="n"/>
      <c r="BD50" s="924" t="n"/>
      <c r="BE50" s="924" t="n"/>
      <c r="BF50" s="924" t="n"/>
      <c r="BG50" s="924" t="n"/>
      <c r="BH50" s="924" t="n"/>
      <c r="BI50" s="924" t="n"/>
      <c r="BJ50" s="924" t="n"/>
      <c r="BK50" s="924" t="n"/>
      <c r="BL50" s="924" t="n"/>
      <c r="BM50" s="924" t="n"/>
      <c r="BN50" s="924" t="n"/>
      <c r="BO50" s="924" t="n"/>
      <c r="BP50" s="924" t="n"/>
      <c r="BQ50" s="924" t="n"/>
      <c r="BR50" s="924" t="n"/>
      <c r="BS50" s="924" t="n"/>
      <c r="BT50" s="924" t="n"/>
      <c r="BU50" s="924" t="n"/>
      <c r="BV50" s="924" t="n"/>
      <c r="BW50" s="426" t="n"/>
    </row>
    <row r="51" ht="16.5" customHeight="1">
      <c r="A51" s="196">
        <f>IF(OR(AR51=0,AT51=0),"",IF(AND(AR51&lt;=0.2,AT51&lt;=0.2),1,IF(AND(AR51&lt;=0.2,AT51&lt;=0.4),2,IF(AND(AR51&lt;=0.2,AT51&lt;=0.6),3,IF(AND(AR51&lt;=0.2,AT51&lt;=0.8),4,IF(AND(AR51&lt;=0.2,AT51&lt;=1),5,IF(AND(AR51&lt;=0.4,AT51&lt;=0.2),6,IF(AND(AR51&lt;=0.4,AT51&lt;=0.4),7,IF(AND(AR51&lt;=0.4,AT51&lt;=0.6),8,IF(AND(AR51&lt;=0.4,AT51&lt;=0.8),9,IF(AND(AR51&lt;=0.4,AT51&lt;=1),10,IF(AND(AR51&lt;=0.6,AT51&lt;=0.2),11,IF(AND(AR51&lt;=0.6,AT51&lt;=0.4),12,IF(AND(AR51&lt;=0.6,AT51&lt;=0.6),13,IF(AND(AR51&lt;=0.6,AT51&lt;=0.8),14,IF(AND(AR51&lt;=0.6,AT51&lt;=1),15,IF(AND(AR51&lt;=0.8,AT51&lt;=0.2),16,IF(AND(AR51&lt;=0.8,AT51&lt;=0.4),17,IF(AND(AR51&lt;=0.8,AT51&lt;=0.6),18,IF(AND(AR51&lt;=0.8,AT51&lt;=0.8),19,IF(AND(AR51&lt;=0.8,AT51&lt;=1),20,IF(AND(AR51&lt;=1,AT51&lt;=0.2),21,IF(AND(AR51&lt;=1,AT51&lt;=0.4),22,IF(AND(AR51&lt;=1,AT51&lt;=0.6),23,IF(AND(AR51&lt;=1,AT51&lt;=0.8),24,IF(AND(AR51&lt;=1,AT51&lt;=1),25,""))))))))))))))))))))))))))</f>
        <v/>
      </c>
      <c r="B51" s="196">
        <f>IF(A51="","",1/100)</f>
        <v/>
      </c>
      <c r="C51" s="196">
        <f>IFERROR(A51+B51,"")</f>
        <v/>
      </c>
      <c r="D51" s="280" t="n">
        <v>15</v>
      </c>
      <c r="E51" s="89" t="n"/>
      <c r="F51" s="3" t="n"/>
      <c r="G51" s="3" t="n"/>
      <c r="H51" s="3" t="n"/>
      <c r="I51" s="949" t="n"/>
      <c r="J51" s="3" t="n"/>
      <c r="K51" s="39">
        <f>IF(I51&lt;=0,"",IF(I51&lt;=2,"Muy Baja",IF(I51&lt;=24,"Baja",IF(I51&lt;=500,"Media",IF(I51&lt;=5000,"Alta",IF(I51&gt;5000,"Muy Alta"))))))</f>
        <v/>
      </c>
      <c r="L51" s="279">
        <f>IF(K51="","",IF(K51="Muy Baja",0.2,IF(K51="Baja",0.4,IF(K51="Media",0.6,IF(K51="Alta",0.8,IF(K51="Muy Alta",1,))))))</f>
        <v/>
      </c>
      <c r="M51" s="4" t="n"/>
      <c r="N51" s="39">
        <f>IF(OR(M51=CRITERIOS!$C$182,M51=CRITERIOS!$D$182),"Leve",IF(OR(M51=CRITERIOS!$C$183,M51=CRITERIOS!$D$183),"Menor",IF(OR(M51=CRITERIOS!$C$184,M51=CRITERIOS!$D$184),"Moderado",IF(OR(M51=CRITERIOS!$C$185,M51=CRITERIOS!$D$185),"Mayor",IF(OR(M51=CRITERIOS!$C$186,M51=CRITERIOS!$D$186),"Catastrófico","")))))</f>
        <v/>
      </c>
      <c r="O51" s="279">
        <f>IF(N51="","",IF(N51="Leve",0.2,IF(N51="Menor",0.4,IF(N51="Moderado",0.6,IF(N51="Mayor",0.8,IF(N51="Catastrófico",1,))))))</f>
        <v/>
      </c>
      <c r="P51" s="277">
        <f>IF(OR(AND(K51="Muy Baja",N51="Leve"),AND(K51="Muy Baja",N51="Menor"),AND(K51="Baja",N51="Leve")),"BAJO",IF(OR(AND(K51="Muy baja",N51="Moderado"),AND(K51="Baja",N51="Menor"),AND(K51="Baja",N51="Moderado"),AND(K51="Media",N51="Leve"),AND(K51="Media",N51="Menor"),AND(K51="Media",N51="Moderado"),AND(K51="Alta",N51="Leve"),AND(K51="Alta",N51="Menor")),"MODERADO",IF(OR(AND(K51="Muy Baja",N51="Mayor"),AND(K51="Baja",N51="Mayor"),AND(K51="Media",N51="Mayor"),AND(K51="Alta",N51="Moderado"),AND(K51="Alta",N51="Mayor"),AND(K51="Muy Alta",N51="Leve"),AND(K51="Muy Alta",N51="Menor"),AND(K51="Muy Alta",N51="Moderado"),YI51="Muy Alta",N51="Mayor"),"ALTO",IF(OR(AND(K51="Muy Baja",N51="Catastrófico"),AND(K51="Baja",N51="Catastrófico"),AND(K51="Media",N51="Catastrófico"),AND(K51="Alta",N51="Catastrófico"),AND(K51="Muy Alta",N51="Catastrófico")),"EXTREMO",""))))</f>
        <v/>
      </c>
      <c r="Q51" s="3" t="n"/>
      <c r="R51" s="3" t="n"/>
      <c r="S51" s="36" t="n"/>
      <c r="T51" s="3" t="n"/>
      <c r="U51" s="4" t="n"/>
      <c r="V51" s="4" t="n"/>
      <c r="W51" s="39">
        <f>IF(OR(U51="PREVENTIVO",U51="DETECTIVO"),"PROBABILIDAD",IF(U51="CORRECTIVO","IMPACTO",""))</f>
        <v/>
      </c>
      <c r="X51" s="39">
        <f>IF(AND(U51="PREVENTIVO",V51="AUTOMÁTICO"),"50%",IF(AND(U51="PREVENTIVO",V51="MANUAL"),"40%",IF(AND(U51="DETECTIVO",V51="AUTOMÁTICO"),"40%",IF(AND(U51="DETECTIVO",V51="MANUAL"),"30%",IF(AND(U51="CORRECTIVO",V51="AUTOMÁTICO"),"35%",IF(AND(U51="CORRECTIVO",V51="MANUAL"),"25%",""))))))</f>
        <v/>
      </c>
      <c r="Y51" s="189">
        <f>IFERROR(IF(W51="Probabilidad",(L51-(L51*X51)),IF(W51="Impacto",L51,"")),"")</f>
        <v/>
      </c>
      <c r="Z51" s="189">
        <f>IFERROR(IF(Y51="","",IF(Y51&lt;=0.2,"MUY BAJA",IF(Y51&lt;=0.4,"BAJA",IF(Y51&lt;=0.6,"MEDIA",IF(Y51&lt;=0.8,"ALTA",IF(Y51=1,"MUY ALTA")))))),"")</f>
        <v/>
      </c>
      <c r="AA51" s="189">
        <f>IFERROR(IF(W51="Impacto",(O51-(O51*X51)),IF(W51="Probabilidad",O51,"")),"")</f>
        <v/>
      </c>
      <c r="AB51" s="189">
        <f>IFERROR(IF(AA51="","",IF(AA51&lt;=0.2,"LEVE",IF(AA51&lt;=0.4,"MENOR",IF(AA51&lt;=0.6,"MODERADO",IF(AA51&lt;=0.8,"MAYOR",IF(AA51=1,"CATASTRÓFICO")))))),"")</f>
        <v/>
      </c>
      <c r="AC51" s="278">
        <f>IFERROR(IF(OR(AND(Z51="Muy Baja",AB51="Leve"),AND(Z51="Muy Baja",AB51="Menor"),AND(Z51="Baja",AB51="Leve")),"BAJO",IF(OR(AND(Z51="Muy baja",AB51="Moderado"),AND(Z51="Baja",AB51="Menor"),AND(Z51="Baja",AB51="Moderado"),AND(Z51="Media",AB51="Leve"),AND(Z51="Media",AB51="Menor"),AND(Z51="Media",AB51="Moderado"),AND(Z51="Alta",AB51="Leve"),AND(Z51="Alta",AB51="Menor")),"MODERADO",IF(OR(AND(Z51="Muy Baja",AB51="Mayor"),AND(Z51="Baja",AB51="Mayor"),AND(Z51="Media",AB51="Mayor"),AND(Z51="Alta",AB51="Moderado"),AND(Z51="Alta",AB51="Mayor"),AND(Z51="Muy Alta",AB51="Leve"),AND(Z51="Muy Alta",AB51="Menor"),AND(Z51="Muy Alta",AB51="Moderado"),AND(Z51="Muy Alta",AB51="Mayor")),"ALTO",IF(OR(AND(Z51="Muy Baja",AB51="Catastrófico"),AND(Z51="Baja",AB51="Catastrófico"),AND(Z51="Media",AB51="Catastrófico"),AND(Z51="Alta",AB51="Catastrófico"),AND(Z51="Muy Alta",AB51="Catastrófico")),"EXTREMO","")))),"")</f>
        <v/>
      </c>
      <c r="AD51" s="278" t="n"/>
      <c r="AE51" s="278" t="n"/>
      <c r="AF51" s="278" t="n"/>
      <c r="AG51" s="278" t="n"/>
      <c r="AH51" s="278" t="n"/>
      <c r="AI51" s="278" t="n"/>
      <c r="AJ51" s="299" t="n"/>
      <c r="AK51" s="299" t="n"/>
      <c r="AL51" s="299" t="n"/>
      <c r="AM51" s="299" t="n"/>
      <c r="AN51" s="299" t="n"/>
      <c r="AO51" s="299" t="n"/>
      <c r="AP51" s="299" t="n"/>
      <c r="AQ51" s="299" t="n"/>
      <c r="AR51" s="281">
        <f>IF(Y51="","",MIN(Y51:Y55))</f>
        <v/>
      </c>
      <c r="AS51" s="281">
        <f>IFERROR(IF(AR51="","",IF(Y51&lt;=0.2,"MUY BAJA",IF(AR51&lt;=0.4,"BAJA",IF(AR51&lt;=0.6,"MEDIA",IF(AR51&lt;=0.8,"ALTA",IF(AR51=1,"MUY ALTA")))))),"")</f>
        <v/>
      </c>
      <c r="AT51" s="281">
        <f>IF(AA51="","",MIN(AA51:AA55))</f>
        <v/>
      </c>
      <c r="AU51" s="281">
        <f>IFERROR(IF(AT51="","",IF(AT51&lt;=0.2,"LEVE",IF(AT51&lt;=0.4,"MENOR",IF(AT51&lt;=0.6,"MODERADO",IF(AT51&lt;=0.8,"MAYOR",IF(AT51=1,"CATASTRÓFICO")))))),"")</f>
        <v/>
      </c>
      <c r="AV51" s="277">
        <f>IFERROR(IF(OR(AND(AS51="Muy Baja",AU51="Leve"),AND(AS51="Muy Baja",AU51="Menor"),AND(AS51="Baja",AU51="Leve")),"BAJO",IF(OR(AND(AS51="Muy baja",AU51="Moderado"),AND(AS51="Baja",AU51="Menor"),AND(AS51="Baja",AU51="Moderado"),AND(AS51="Media",AU51="Leve"),AND(AS51="Media",AU51="Menor"),AND(AS51="Media",AU51="Moderado"),AND(AS51="Alta",AU51="Leve"),AND(AS51="Alta",AU51="Menor")),"MODERADO",IF(OR(AND(AS51="Muy Baja",AU51="Mayor"),AND(AS51="Baja",AU51="Mayor"),AND(AS51="Media",AU51="Mayor"),AND(AS51="Alta",AU51="Moderado"),AND(AS51="Alta",AU51="Mayor"),AND(AS51="Muy Alta",AU51="Leve"),AND(AS51="Muy Alta",AU51="Menor"),AND(AS51="Muy Alta",AU51="Moderado"),AND(AS51="Muy Alta",AU51="Mayor")),"ALTO",IF(OR(AND(AS51="Muy Baja",AU51="Catastrófico"),AND(AS51="Baja",AU51="Catastrófico"),AND(AS51="Media",AU51="Catastrófico"),AND(AS51="Alta",AU51="Catastrófico"),AND(AS51="Muy Alta",AU51="Catastrófico")),"EXTREMO","")))),"")</f>
        <v/>
      </c>
      <c r="AW51" s="282" t="n"/>
      <c r="AX51" s="4" t="n"/>
      <c r="AY51" s="416" t="n"/>
      <c r="AZ51" s="4" t="n"/>
      <c r="BA51" s="416" t="n"/>
      <c r="BB51" s="4" t="n"/>
      <c r="BC51" s="416" t="n"/>
      <c r="BD51" s="4" t="n"/>
      <c r="BE51" s="416" t="n"/>
      <c r="BF51" s="4" t="n"/>
      <c r="BG51" s="416" t="n"/>
      <c r="BH51" s="4" t="n"/>
      <c r="BI51" s="416" t="n"/>
      <c r="BJ51" s="4" t="n"/>
      <c r="BK51" s="416" t="n"/>
      <c r="BL51" s="4" t="n"/>
      <c r="BM51" s="416" t="n"/>
      <c r="BN51" s="4" t="n"/>
      <c r="BO51" s="416" t="n"/>
      <c r="BP51" s="4" t="n"/>
      <c r="BQ51" s="416" t="n"/>
      <c r="BR51" s="4" t="n"/>
      <c r="BS51" s="416" t="n"/>
      <c r="BT51" s="4" t="n"/>
      <c r="BU51" s="416" t="n"/>
      <c r="BV51" s="4" t="n"/>
      <c r="BW51" s="426" t="n"/>
    </row>
    <row r="52" ht="18.75" customHeight="1">
      <c r="D52" s="862" t="n"/>
      <c r="E52" s="89" t="n"/>
      <c r="F52" s="921" t="n"/>
      <c r="G52" s="921" t="n"/>
      <c r="H52" s="921" t="n"/>
      <c r="I52" s="921" t="n"/>
      <c r="J52" s="921" t="n"/>
      <c r="K52" s="862" t="n"/>
      <c r="L52" s="862" t="n"/>
      <c r="M52" s="921" t="n"/>
      <c r="N52" s="862" t="n"/>
      <c r="O52" s="862" t="n"/>
      <c r="P52" s="917" t="n"/>
      <c r="Q52" s="3" t="n"/>
      <c r="R52" s="3" t="n"/>
      <c r="S52" s="36" t="n"/>
      <c r="T52" s="3" t="n"/>
      <c r="U52" s="4" t="n"/>
      <c r="V52" s="4" t="n"/>
      <c r="W52" s="39">
        <f>IF(OR(U52="PREVENTIVO",U52="DETECTIVO"),"PROBABILIDAD",IF(U52="CORRECTIVO","IMPACTO",""))</f>
        <v/>
      </c>
      <c r="X52" s="39">
        <f>IF(AND(U52="PREVENTIVO",V52="AUTOMÁTICO"),"50%",IF(AND(U52="PREVENTIVO",V52="MANUAL"),"40%",IF(AND(U52="DETECTIVO",V52="AUTOMÁTICO"),"40%",IF(AND(U52="DETECTIVO",V52="MANUAL"),"30%",IF(AND(U52="CORRECTIVO",V52="AUTOMÁTICO"),"35%",IF(AND(U52="CORRECTIVO",V52="MANUAL"),"25%",""))))))</f>
        <v/>
      </c>
      <c r="Y52" s="279">
        <f>IFERROR(IF(AND(W51="Probabilidad",W52="Probabilidad"),(Y51-(Y51*X52)),IF(W52="Probabilidad",(L51-(L51*X52)),IF(W52="Impacto",Y51,""))),"")</f>
        <v/>
      </c>
      <c r="Z52" s="189">
        <f>IFERROR(IF(Y52="","",IF(Y52&lt;=0.2,"MUY BAJA",IF(Y52&lt;=0.4,"BAJA",IF(Y52&lt;=0.6,"MEDIA",IF(Y52&lt;=0.8,"ALTA",IF(Y52=1,"MUY ALTA")))))),"")</f>
        <v/>
      </c>
      <c r="AA52" s="189">
        <f>IFERROR(IF(AND(W51="Impacto",W52="Impacto"),(AA51-(AA51*X52)),IF(W52="Impacto",(O51-(+O51*X52)),IF(W52="Probabilidad",AA51,""))),"")</f>
        <v/>
      </c>
      <c r="AB52" s="189">
        <f>IFERROR(IF(AA52="","",IF(AA52&lt;=0.2,"LEVE",IF(AA52&lt;=0.4,"MENOR",IF(AA52&lt;=0.6,"MODERADO",IF(AA52&lt;=0.8,"MAYOR",IF(AA52=1,"CATASTRÓFICO")))))),"")</f>
        <v/>
      </c>
      <c r="AC52" s="278">
        <f>IFERROR(IF(OR(AND(Z52="Muy Baja",AB52="Leve"),AND(Z52="Muy Baja",AB52="Menor"),AND(Z52="Baja",AB52="Leve")),"BAJO",IF(OR(AND(Z52="Muy baja",AB52="Moderado"),AND(Z52="Baja",AB52="Menor"),AND(Z52="Baja",AB52="Moderado"),AND(Z52="Media",AB52="Leve"),AND(Z52="Media",AB52="Menor"),AND(Z52="Media",AB52="Moderado"),AND(Z52="Alta",AB52="Leve"),AND(Z52="Alta",AB52="Menor")),"MODERADO",IF(OR(AND(Z52="Muy Baja",AB52="Mayor"),AND(Z52="Baja",AB52="Mayor"),AND(Z52="Media",AB52="Mayor"),AND(Z52="Alta",AB52="Moderado"),AND(Z52="Alta",AB52="Mayor"),AND(Z52="Muy Alta",AB52="Leve"),AND(Z52="Muy Alta",AB52="Menor"),AND(Z52="Muy Alta",AB52="Moderado"),AND(Z52="Muy Alta",AB52="Mayor")),"ALTO",IF(OR(AND(Z52="Muy Baja",AB52="Catastrófico"),AND(Z52="Baja",AB52="Catastrófico"),AND(Z52="Media",AB52="Catastrófico"),AND(Z52="Alta",AB52="Catastrófico"),AND(Z52="Muy Alta",AB52="Catastrófico")),"EXTREMO","")))),"")</f>
        <v/>
      </c>
      <c r="AD52" s="278" t="n"/>
      <c r="AE52" s="278" t="n"/>
      <c r="AF52" s="278" t="n"/>
      <c r="AG52" s="278" t="n"/>
      <c r="AH52" s="278" t="n"/>
      <c r="AI52" s="278" t="n"/>
      <c r="AJ52" s="300" t="n"/>
      <c r="AK52" s="300" t="n"/>
      <c r="AL52" s="300" t="n"/>
      <c r="AM52" s="300" t="n"/>
      <c r="AN52" s="300" t="n"/>
      <c r="AO52" s="300" t="n"/>
      <c r="AP52" s="300" t="n"/>
      <c r="AQ52" s="300" t="n"/>
      <c r="AR52" s="917" t="n"/>
      <c r="AS52" s="917" t="n"/>
      <c r="AT52" s="917" t="n"/>
      <c r="AU52" s="917" t="n"/>
      <c r="AV52" s="917" t="n"/>
      <c r="AW52" s="921" t="n"/>
      <c r="AX52" s="921" t="n"/>
      <c r="AY52" s="921" t="n"/>
      <c r="AZ52" s="921" t="n"/>
      <c r="BA52" s="921" t="n"/>
      <c r="BB52" s="921" t="n"/>
      <c r="BC52" s="921" t="n"/>
      <c r="BD52" s="921" t="n"/>
      <c r="BE52" s="921" t="n"/>
      <c r="BF52" s="921" t="n"/>
      <c r="BG52" s="921" t="n"/>
      <c r="BH52" s="921" t="n"/>
      <c r="BI52" s="921" t="n"/>
      <c r="BJ52" s="921" t="n"/>
      <c r="BK52" s="921" t="n"/>
      <c r="BL52" s="921" t="n"/>
      <c r="BM52" s="921" t="n"/>
      <c r="BN52" s="921" t="n"/>
      <c r="BO52" s="921" t="n"/>
      <c r="BP52" s="921" t="n"/>
      <c r="BQ52" s="921" t="n"/>
      <c r="BR52" s="921" t="n"/>
      <c r="BS52" s="921" t="n"/>
      <c r="BT52" s="921" t="n"/>
      <c r="BU52" s="921" t="n"/>
      <c r="BV52" s="921" t="n"/>
      <c r="BW52" s="426" t="n"/>
    </row>
    <row r="53" ht="18.75" customHeight="1">
      <c r="D53" s="862" t="n"/>
      <c r="E53" s="89" t="n"/>
      <c r="F53" s="921" t="n"/>
      <c r="G53" s="921" t="n"/>
      <c r="H53" s="921" t="n"/>
      <c r="I53" s="921" t="n"/>
      <c r="J53" s="921" t="n"/>
      <c r="K53" s="862" t="n"/>
      <c r="L53" s="862" t="n"/>
      <c r="M53" s="921" t="n"/>
      <c r="N53" s="862" t="n"/>
      <c r="O53" s="862" t="n"/>
      <c r="P53" s="917" t="n"/>
      <c r="Q53" s="3" t="n"/>
      <c r="R53" s="3" t="n"/>
      <c r="S53" s="36" t="n"/>
      <c r="T53" s="3" t="n"/>
      <c r="U53" s="4" t="n"/>
      <c r="V53" s="4" t="n"/>
      <c r="W53" s="39">
        <f>IF(OR(U53="PREVENTIVO",U53="DETECTIVO"),"PROBABILIDAD",IF(U53="CORRECTIVO","IMPACTO",""))</f>
        <v/>
      </c>
      <c r="X53" s="39">
        <f>IF(AND(U53="PREVENTIVO",V53="AUTOMÁTICO"),"50%",IF(AND(U53="PREVENTIVO",V53="MANUAL"),"40%",IF(AND(U53="DETECTIVO",V53="AUTOMÁTICO"),"40%",IF(AND(U53="DETECTIVO",V53="MANUAL"),"30%",IF(AND(U53="CORRECTIVO",V53="AUTOMÁTICO"),"35%",IF(AND(U53="CORRECTIVO",V53="MANUAL"),"25%",""))))))</f>
        <v/>
      </c>
      <c r="Y53" s="279">
        <f>IFERROR(IF(AND(W52="Probabilidad",W53="Probabilidad"),(Y52-(Y52*X53)),IF(AND(W52="Impacto",W53="Probabilidad"),(Y51-(Y51*X53)),IF(W53="Impacto",Y52,""))),"")</f>
        <v/>
      </c>
      <c r="Z53" s="189">
        <f>IFERROR(IF(Y53="","",IF(Y53&lt;=0.2,"MUY BAJA",IF(Y53&lt;=0.4,"BAJA",IF(Y53&lt;=0.6,"MEDIA",IF(Y53&lt;=0.8,"ALTA",IF(Y53=1,"MUY ALTA")))))),"")</f>
        <v/>
      </c>
      <c r="AA53" s="189">
        <f>IFERROR(IF(AND(W52="Impacto",W53="Impacto"),(AA52-(AA52*X53)),IF(AND(W52="Probabilidad",W53="Impacto"),(AA51-(AA51*X53)),IF(W53="Probabilidad",AA52,""))),"")</f>
        <v/>
      </c>
      <c r="AB53" s="189">
        <f>IFERROR(IF(AA53="","",IF(AA53&lt;=0.2,"LEVE",IF(AA53&lt;=0.4,"MENOR",IF(AA53&lt;=0.6,"MODERADO",IF(AA53&lt;=0.8,"MAYOR",IF(AA53=1,"CATASTRÓFICO")))))),"")</f>
        <v/>
      </c>
      <c r="AC53" s="278">
        <f>IFERROR(IF(OR(AND(Z53="Muy Baja",AB53="Leve"),AND(Z53="Muy Baja",AB53="Menor"),AND(Z53="Baja",AB53="Leve")),"BAJO",IF(OR(AND(Z53="Muy baja",AB53="Moderado"),AND(Z53="Baja",AB53="Menor"),AND(Z53="Baja",AB53="Moderado"),AND(Z53="Media",AB53="Leve"),AND(Z53="Media",AB53="Menor"),AND(Z53="Media",AB53="Moderado"),AND(Z53="Alta",AB53="Leve"),AND(Z53="Alta",AB53="Menor")),"MODERADO",IF(OR(AND(Z53="Muy Baja",AB53="Mayor"),AND(Z53="Baja",AB53="Mayor"),AND(Z53="Media",AB53="Mayor"),AND(Z53="Alta",AB53="Moderado"),AND(Z53="Alta",AB53="Mayor"),AND(Z53="Muy Alta",AB53="Leve"),AND(Z53="Muy Alta",AB53="Menor"),AND(Z53="Muy Alta",AB53="Moderado"),AND(Z53="Muy Alta",AB53="Mayor")),"ALTO",IF(OR(AND(Z53="Muy Baja",AB53="Catastrófico"),AND(Z53="Baja",AB53="Catastrófico"),AND(Z53="Media",AB53="Catastrófico"),AND(Z53="Alta",AB53="Catastrófico"),AND(Z53="Muy Alta",AB53="Catastrófico")),"EXTREMO","")))),"")</f>
        <v/>
      </c>
      <c r="AD53" s="278" t="n"/>
      <c r="AE53" s="278" t="n"/>
      <c r="AF53" s="278" t="n"/>
      <c r="AG53" s="278" t="n"/>
      <c r="AH53" s="278" t="n"/>
      <c r="AI53" s="278" t="n"/>
      <c r="AJ53" s="300" t="n"/>
      <c r="AK53" s="300" t="n"/>
      <c r="AL53" s="300" t="n"/>
      <c r="AM53" s="300" t="n"/>
      <c r="AN53" s="300" t="n"/>
      <c r="AO53" s="300" t="n"/>
      <c r="AP53" s="300" t="n"/>
      <c r="AQ53" s="300" t="n"/>
      <c r="AR53" s="917" t="n"/>
      <c r="AS53" s="917" t="n"/>
      <c r="AT53" s="917" t="n"/>
      <c r="AU53" s="917" t="n"/>
      <c r="AV53" s="917" t="n"/>
      <c r="AW53" s="921" t="n"/>
      <c r="AX53" s="921" t="n"/>
      <c r="AY53" s="921" t="n"/>
      <c r="AZ53" s="921" t="n"/>
      <c r="BA53" s="921" t="n"/>
      <c r="BB53" s="921" t="n"/>
      <c r="BC53" s="921" t="n"/>
      <c r="BD53" s="921" t="n"/>
      <c r="BE53" s="921" t="n"/>
      <c r="BF53" s="921" t="n"/>
      <c r="BG53" s="921" t="n"/>
      <c r="BH53" s="921" t="n"/>
      <c r="BI53" s="921" t="n"/>
      <c r="BJ53" s="921" t="n"/>
      <c r="BK53" s="921" t="n"/>
      <c r="BL53" s="921" t="n"/>
      <c r="BM53" s="921" t="n"/>
      <c r="BN53" s="921" t="n"/>
      <c r="BO53" s="921" t="n"/>
      <c r="BP53" s="921" t="n"/>
      <c r="BQ53" s="921" t="n"/>
      <c r="BR53" s="921" t="n"/>
      <c r="BS53" s="921" t="n"/>
      <c r="BT53" s="921" t="n"/>
      <c r="BU53" s="921" t="n"/>
      <c r="BV53" s="921" t="n"/>
      <c r="BW53" s="426" t="n"/>
    </row>
    <row r="54" ht="18.75" customHeight="1">
      <c r="D54" s="862" t="n"/>
      <c r="E54" s="89" t="n"/>
      <c r="F54" s="921" t="n"/>
      <c r="G54" s="921" t="n"/>
      <c r="H54" s="921" t="n"/>
      <c r="I54" s="921" t="n"/>
      <c r="J54" s="921" t="n"/>
      <c r="K54" s="862" t="n"/>
      <c r="L54" s="862" t="n"/>
      <c r="M54" s="921" t="n"/>
      <c r="N54" s="862" t="n"/>
      <c r="O54" s="862" t="n"/>
      <c r="P54" s="917" t="n"/>
      <c r="Q54" s="3" t="n"/>
      <c r="R54" s="3" t="n"/>
      <c r="S54" s="36" t="n"/>
      <c r="T54" s="3" t="n"/>
      <c r="U54" s="4" t="n"/>
      <c r="V54" s="4" t="n"/>
      <c r="W54" s="39" t="n"/>
      <c r="X54" s="39" t="n"/>
      <c r="Y54" s="279">
        <f>IFERROR(IF(AND(W53="Probabilidad",W54="Probabilidad"),(Y53-(Y53*X54)),IF(AND(W53="Impacto",W54="Probabilidad"),(Y52-(Y52*X54)),IF(W54="Impacto",Y53,""))),"")</f>
        <v/>
      </c>
      <c r="Z54" s="189">
        <f>IFERROR(IF(Y54="","",IF(Y54&lt;=0.2,"MUY BAJA",IF(Y54&lt;=0.4,"BAJA",IF(Y54&lt;=0.6,"MEDIA",IF(Y54&lt;=0.8,"ALTA",IF(Y54=1,"MUY ALTA")))))),"")</f>
        <v/>
      </c>
      <c r="AA54" s="189">
        <f>IFERROR(IF(AND(W53="Impacto",W54="Impacto"),(AA53-(AA53*X54)),IF(AND(W53="Probabilidad",W54="Impacto"),(AA52-(AA52*X54)),IF(W54="Probabilidad",AA53,""))),"")</f>
        <v/>
      </c>
      <c r="AB54" s="189" t="n"/>
      <c r="AC54" s="278" t="n"/>
      <c r="AD54" s="278" t="n"/>
      <c r="AE54" s="278" t="n"/>
      <c r="AF54" s="278" t="n"/>
      <c r="AG54" s="278" t="n"/>
      <c r="AH54" s="278" t="n"/>
      <c r="AI54" s="278" t="n"/>
      <c r="AJ54" s="300" t="n"/>
      <c r="AK54" s="300" t="n"/>
      <c r="AL54" s="300" t="n"/>
      <c r="AM54" s="300" t="n"/>
      <c r="AN54" s="300" t="n"/>
      <c r="AO54" s="300" t="n"/>
      <c r="AP54" s="300" t="n"/>
      <c r="AQ54" s="300" t="n"/>
      <c r="AR54" s="917" t="n"/>
      <c r="AS54" s="917" t="n"/>
      <c r="AT54" s="917" t="n"/>
      <c r="AU54" s="917" t="n"/>
      <c r="AV54" s="917" t="n"/>
      <c r="AW54" s="921" t="n"/>
      <c r="AX54" s="921" t="n"/>
      <c r="AY54" s="921" t="n"/>
      <c r="AZ54" s="921" t="n"/>
      <c r="BA54" s="921" t="n"/>
      <c r="BB54" s="921" t="n"/>
      <c r="BC54" s="921" t="n"/>
      <c r="BD54" s="921" t="n"/>
      <c r="BE54" s="921" t="n"/>
      <c r="BF54" s="921" t="n"/>
      <c r="BG54" s="921" t="n"/>
      <c r="BH54" s="921" t="n"/>
      <c r="BI54" s="921" t="n"/>
      <c r="BJ54" s="921" t="n"/>
      <c r="BK54" s="921" t="n"/>
      <c r="BL54" s="921" t="n"/>
      <c r="BM54" s="921" t="n"/>
      <c r="BN54" s="921" t="n"/>
      <c r="BO54" s="921" t="n"/>
      <c r="BP54" s="921" t="n"/>
      <c r="BQ54" s="921" t="n"/>
      <c r="BR54" s="921" t="n"/>
      <c r="BS54" s="921" t="n"/>
      <c r="BT54" s="921" t="n"/>
      <c r="BU54" s="921" t="n"/>
      <c r="BV54" s="921" t="n"/>
      <c r="BW54" s="426" t="n"/>
    </row>
    <row r="55" ht="18.75" customHeight="1">
      <c r="D55" s="863" t="n"/>
      <c r="E55" s="89" t="n"/>
      <c r="F55" s="924" t="n"/>
      <c r="G55" s="924" t="n"/>
      <c r="H55" s="924" t="n"/>
      <c r="I55" s="924" t="n"/>
      <c r="J55" s="924" t="n"/>
      <c r="K55" s="863" t="n"/>
      <c r="L55" s="863" t="n"/>
      <c r="M55" s="924" t="n"/>
      <c r="N55" s="863" t="n"/>
      <c r="O55" s="863" t="n"/>
      <c r="P55" s="922" t="n"/>
      <c r="Q55" s="3" t="n"/>
      <c r="R55" s="3" t="n"/>
      <c r="S55" s="36" t="n"/>
      <c r="T55" s="3" t="n"/>
      <c r="U55" s="4" t="n"/>
      <c r="V55" s="4" t="n"/>
      <c r="W55" s="39" t="n"/>
      <c r="X55" s="39" t="n"/>
      <c r="Y55" s="279">
        <f>IFERROR(IF(AND(W54="Probabilidad",W55="Probabilidad"),(Y54-(Y54*X55)),IF(AND(W54="Impacto",W55="Probabilidad"),(Y53-(Y53*X55)),IF(W55="Impacto",Y54,""))),"")</f>
        <v/>
      </c>
      <c r="Z55" s="189">
        <f>IFERROR(IF(Y55="","",IF(Y55&lt;=0.2,"MUY BAJA",IF(Y55&lt;=0.4,"BAJA",IF(Y55&lt;=0.6,"MEDIA",IF(Y55&lt;=0.8,"ALTA",IF(Y55=1,"MUY ALTA")))))),"")</f>
        <v/>
      </c>
      <c r="AA55" s="189">
        <f>IFERROR(IF(AND(W54="Impacto",W55="Impacto"),(AA54-(AA54*X55)),IF(AND(W54="Probabilidad",W55="Impacto"),(AA53-(AA53*X55)),IF(W55="Probabilidad",AA54,""))),"")</f>
        <v/>
      </c>
      <c r="AB55" s="189" t="n"/>
      <c r="AC55" s="278" t="n"/>
      <c r="AD55" s="278" t="n"/>
      <c r="AE55" s="278" t="n"/>
      <c r="AF55" s="278" t="n"/>
      <c r="AG55" s="278" t="n"/>
      <c r="AH55" s="278" t="n"/>
      <c r="AI55" s="278" t="n"/>
      <c r="AJ55" s="289" t="n"/>
      <c r="AK55" s="289" t="n"/>
      <c r="AL55" s="289" t="n"/>
      <c r="AM55" s="289" t="n"/>
      <c r="AN55" s="289" t="n"/>
      <c r="AO55" s="289" t="n"/>
      <c r="AP55" s="289" t="n"/>
      <c r="AQ55" s="289" t="n"/>
      <c r="AR55" s="922" t="n"/>
      <c r="AS55" s="922" t="n"/>
      <c r="AT55" s="922" t="n"/>
      <c r="AU55" s="922" t="n"/>
      <c r="AV55" s="922" t="n"/>
      <c r="AW55" s="924" t="n"/>
      <c r="AX55" s="924" t="n"/>
      <c r="AY55" s="924" t="n"/>
      <c r="AZ55" s="924" t="n"/>
      <c r="BA55" s="924" t="n"/>
      <c r="BB55" s="924" t="n"/>
      <c r="BC55" s="924" t="n"/>
      <c r="BD55" s="924" t="n"/>
      <c r="BE55" s="924" t="n"/>
      <c r="BF55" s="924" t="n"/>
      <c r="BG55" s="924" t="n"/>
      <c r="BH55" s="924" t="n"/>
      <c r="BI55" s="924" t="n"/>
      <c r="BJ55" s="924" t="n"/>
      <c r="BK55" s="924" t="n"/>
      <c r="BL55" s="924" t="n"/>
      <c r="BM55" s="924" t="n"/>
      <c r="BN55" s="924" t="n"/>
      <c r="BO55" s="924" t="n"/>
      <c r="BP55" s="924" t="n"/>
      <c r="BQ55" s="924" t="n"/>
      <c r="BR55" s="924" t="n"/>
      <c r="BS55" s="924" t="n"/>
      <c r="BT55" s="924" t="n"/>
      <c r="BU55" s="924" t="n"/>
      <c r="BV55" s="924" t="n"/>
      <c r="BW55" s="426" t="n"/>
    </row>
    <row r="56" ht="18.75" customHeight="1">
      <c r="A56" s="40">
        <f>IF(AND(AR56=1,AT56=1),1,IF(AND(AR56=1,AT56=2),2,IF(AND(AR56=1,AT56=3),3,IF(AND(AR56=1,AT56=4),4,IF(AND(AR56=1,AT56=5),5,IF(AND(AR56=2,AT56=1),6,IF(AND(AR56=2,AT56=2),7,IF(AND(AR56=2,AT56=3),8,IF(AND(AR56=2,AT56=4),9,IF(AND(AR56=2,AT56=5),10,IF(AND(AR56=3,AT56=1),11,IF(AND(AR56=3,AT56=2),12,IF(AND(AR56=3,AT56=3),13,IF(AND(AR56=3,AT56=4),14,IF(AND(AR56=3,AT56=5),15,IF(AND(AR56=4,AT56=1),16,IF(AND(AR56=4,AT56=2),17,IF(AND(AR56=4,AT56=3),18,IF(AND(AR56=4,AT56=4),19,IF(AND(AR56=4,AT56=5),20,IF(AND(AR56=5,AT56=1),21,IF(AND(AR56=5,AT56=2),22,IF(AND(AR56=5,AT56=3),23,IF(AND(AR56=5,AT56=4),24,IF(AND(AR56=5,AT56=5),25,"")))))))))))))))))))))))))</f>
        <v/>
      </c>
      <c r="B56" s="40">
        <f>IF(A56="","",(COUNTIF($A$8:A56,A56))/100)</f>
        <v/>
      </c>
      <c r="C56" s="40">
        <f>IFERROR(A56+B56,"")</f>
        <v/>
      </c>
      <c r="D56" s="280" t="n">
        <v>16</v>
      </c>
      <c r="E56" s="3" t="n"/>
      <c r="F56" s="3" t="n"/>
      <c r="G56" s="3" t="n"/>
      <c r="H56" s="3" t="n"/>
      <c r="I56" s="4" t="n"/>
      <c r="J56" s="3" t="n"/>
      <c r="K56" s="4" t="n"/>
      <c r="L56" s="4" t="n"/>
      <c r="M56" s="4" t="n"/>
      <c r="N56" s="39" t="n"/>
      <c r="O56" s="39" t="n"/>
      <c r="P56" s="277">
        <f>IF(OR(I56="",M56=""),"",I56*M56)</f>
        <v/>
      </c>
      <c r="Q56" s="3" t="n"/>
      <c r="R56" s="3" t="n"/>
      <c r="S56" s="3" t="n"/>
      <c r="T56" s="3" t="n"/>
      <c r="U56" s="4" t="n"/>
      <c r="V56" s="4" t="n"/>
      <c r="W56" s="39">
        <f>IF(OR(U56="PREVENTIVO",U56="DETECTIVO"),"PROBABILIDAD",IF(U56="CORRECTIVO","IMPACTO",""))</f>
        <v/>
      </c>
      <c r="X56" s="39">
        <f>IF(AND(U56="PREVENTIVO",V56="AUTOMÁTICO"),"50%",IF(AND(U56="PREVENTIVO",V56="MANUAL"),"40%",IF(AND(U56="DETECTIVO",V56="AUTOMÁTICO"),"40%",IF(AND(U56="DETECTIVO",V56="MANUAL"),"30%",IF(AND(U56="CORRECTIVO",V56="AUTOMÁTICO"),"35%",IF(AND(U56="CORRECTIVO",V56="MANUAL"),"25%",""))))))</f>
        <v/>
      </c>
      <c r="Y56" s="195" t="n"/>
      <c r="Z56" s="189">
        <f>IFERROR(IF(Y56="","",IF(Y56&lt;=0.2,"MUY BAJA",IF(Y56&lt;=0.4,"BAJA",IF(Y56&lt;=0.6,"MEDIA",IF(Y56&lt;=0.8,"ALTA",IF(Y56=1,"MUY ALTA")))))),"")</f>
        <v/>
      </c>
      <c r="AA56" s="189" t="n"/>
      <c r="AB56" s="189">
        <f>IFERROR(IF(AA56="","",IF(AA56&lt;=0.2,"LEVE",IF(AA56&lt;=0.4,"MENOR",IF(AA56&lt;=0.6,"MODERADO",IF(AA56&lt;=0.8,"MAYOR",IF(AA56=1,"CATASTRÓFICO")))))),"")</f>
        <v/>
      </c>
      <c r="AC56" s="278">
        <f>IFERROR(IF(OR(AND(Z56="Muy Baja",AB56="Leve"),AND(Z56="Muy Baja",AB56="Menor"),AND(Z56="Baja",AB56="Leve")),"BAJO",IF(OR(AND(Z56="Muy baja",AB56="Moderado"),AND(Z56="Baja",AB56="Menor"),AND(Z56="Baja",AB56="Moderado"),AND(Z56="Media",AB56="Leve"),AND(Z56="Media",AB56="Menor"),AND(Z56="Media",AB56="Moderado"),AND(Z56="Alta",AB56="Leve"),AND(Z56="Alta",AB56="Menor")),"MODERADO",IF(OR(AND(Z56="Muy Baja",AB56="Mayor"),AND(Z56="Baja",AB56="Mayor"),AND(Z56="Media",AB56="Mayor"),AND(Z56="Alta",AB56="Moderado"),AND(Z56="Alta",AB56="Mayor"),AND(Z56="Muy Alta",AB56="Leve"),AND(Z56="Muy Alta",AB56="Menor"),AND(Z56="Muy Alta",AB56="Moderado"),AND(Z56="Muy Alta",AB56="Mayor")),"ALTO",IF(OR(AND(Z56="Muy Baja",AB56="Catastrófico"),AND(Z56="Baja",AB56="Catastrófico"),AND(Z56="Media",AB56="Catastrófico"),AND(Z56="Alta",AB56="Catastrófico"),AND(Z56="Muy Alta",AB56="Catastrófico")),"EXTREMO","")))),"")</f>
        <v/>
      </c>
      <c r="AD56" s="278" t="n"/>
      <c r="AE56" s="278" t="n"/>
      <c r="AF56" s="278" t="n"/>
      <c r="AG56" s="278" t="n"/>
      <c r="AH56" s="278" t="n"/>
      <c r="AI56" s="278" t="n"/>
      <c r="AJ56" s="278" t="n"/>
      <c r="AK56" s="278" t="n"/>
      <c r="AL56" s="278" t="n"/>
      <c r="AM56" s="278" t="n"/>
      <c r="AN56" s="278" t="n"/>
      <c r="AO56" s="278" t="n"/>
      <c r="AP56" s="278" t="n"/>
      <c r="AQ56" s="278" t="n"/>
      <c r="AR56" s="16">
        <f>IF(Y56="","",IF(Y56&gt;=90,I56-2,IF(Y56&gt;=70,I56-1,I56)))</f>
        <v/>
      </c>
      <c r="AS56" s="16">
        <f>IF(Z56="","",IF(Z56&gt;=90,J56-2,IF(Z56&gt;=70,J56-1,J56)))</f>
        <v/>
      </c>
      <c r="AT56" s="16" t="n"/>
      <c r="AU56" s="16" t="n"/>
      <c r="AV56" s="207" t="n"/>
      <c r="AW56" s="200" t="n"/>
      <c r="AX56" s="3" t="n"/>
      <c r="AY56" s="200" t="n"/>
      <c r="AZ56" s="3" t="n"/>
      <c r="BA56" s="200" t="n"/>
      <c r="BB56" s="3" t="n"/>
      <c r="BC56" s="200" t="n"/>
      <c r="BD56" s="3" t="n"/>
      <c r="BE56" s="200" t="n"/>
      <c r="BF56" s="3" t="n"/>
      <c r="BG56" s="200" t="n"/>
      <c r="BH56" s="3" t="n"/>
      <c r="BI56" s="200" t="n"/>
      <c r="BJ56" s="3" t="n"/>
      <c r="BK56" s="200" t="n"/>
      <c r="BL56" s="3" t="n"/>
      <c r="BM56" s="200" t="n"/>
      <c r="BN56" s="3" t="n"/>
      <c r="BO56" s="200" t="n"/>
      <c r="BP56" s="3" t="n"/>
      <c r="BQ56" s="200" t="n"/>
      <c r="BR56" s="3" t="n"/>
      <c r="BS56" s="200" t="n"/>
      <c r="BT56" s="3" t="n"/>
      <c r="BU56" s="200" t="n"/>
      <c r="BV56" s="3" t="n"/>
      <c r="BW56" s="426" t="n"/>
    </row>
    <row r="57" ht="18.75" customHeight="1">
      <c r="A57" s="40">
        <f>IF(AND(AR57=1,AT57=1),1,IF(AND(AR57=1,AT57=2),2,IF(AND(AR57=1,AT57=3),3,IF(AND(AR57=1,AT57=4),4,IF(AND(AR57=1,AT57=5),5,IF(AND(AR57=2,AT57=1),6,IF(AND(AR57=2,AT57=2),7,IF(AND(AR57=2,AT57=3),8,IF(AND(AR57=2,AT57=4),9,IF(AND(AR57=2,AT57=5),10,IF(AND(AR57=3,AT57=1),11,IF(AND(AR57=3,AT57=2),12,IF(AND(AR57=3,AT57=3),13,IF(AND(AR57=3,AT57=4),14,IF(AND(AR57=3,AT57=5),15,IF(AND(AR57=4,AT57=1),16,IF(AND(AR57=4,AT57=2),17,IF(AND(AR57=4,AT57=3),18,IF(AND(AR57=4,AT57=4),19,IF(AND(AR57=4,AT57=5),20,IF(AND(AR57=5,AT57=1),21,IF(AND(AR57=5,AT57=2),22,IF(AND(AR57=5,AT57=3),23,IF(AND(AR57=5,AT57=4),24,IF(AND(AR57=5,AT57=5),25,"")))))))))))))))))))))))))</f>
        <v/>
      </c>
      <c r="B57" s="40">
        <f>IF(A57="","",(COUNTIF($A$8:A57,A57))/100)</f>
        <v/>
      </c>
      <c r="C57" s="40">
        <f>IFERROR(A57+B57,"")</f>
        <v/>
      </c>
      <c r="D57" s="280" t="n">
        <v>17</v>
      </c>
      <c r="E57" s="3" t="n"/>
      <c r="F57" s="3" t="n"/>
      <c r="G57" s="3" t="n"/>
      <c r="H57" s="3" t="n"/>
      <c r="I57" s="4" t="n"/>
      <c r="J57" s="3" t="n"/>
      <c r="K57" s="4" t="n"/>
      <c r="L57" s="4" t="n"/>
      <c r="M57" s="4" t="n"/>
      <c r="N57" s="39" t="n"/>
      <c r="O57" s="39" t="n"/>
      <c r="P57" s="277">
        <f>IF(OR(I57="",M57=""),"",I57*M57)</f>
        <v/>
      </c>
      <c r="Q57" s="3" t="n"/>
      <c r="R57" s="3" t="n"/>
      <c r="S57" s="3" t="n"/>
      <c r="T57" s="3" t="n"/>
      <c r="U57" s="4" t="n"/>
      <c r="V57" s="4" t="n"/>
      <c r="W57" s="39">
        <f>IF(OR(U57="PREVENTIVO",U57="DETECTIVO"),"PROBABILIDAD",IF(U57="CORRECTIVO","IMPACTO",""))</f>
        <v/>
      </c>
      <c r="X57" s="39">
        <f>IF(AND(U57="PREVENTIVO",V57="AUTOMÁTICO"),"50%",IF(AND(U57="PREVENTIVO",V57="MANUAL"),"40%",IF(AND(U57="DETECTIVO",V57="AUTOMÁTICO"),"40%",IF(AND(U57="DETECTIVO",V57="MANUAL"),"30%",IF(AND(U57="CORRECTIVO",V57="AUTOMÁTICO"),"35%",IF(AND(U57="CORRECTIVO",V57="MANUAL"),"25%",""))))))</f>
        <v/>
      </c>
      <c r="Y57" s="195" t="n"/>
      <c r="Z57" s="189">
        <f>IFERROR(IF(Y57="","",IF(Y57&lt;=0.2,"MUY BAJA",IF(Y57&lt;=0.4,"BAJA",IF(Y57&lt;=0.6,"MEDIA",IF(Y57&lt;=0.8,"ALTA",IF(Y57=1,"MUY ALTA")))))),"")</f>
        <v/>
      </c>
      <c r="AA57" s="3" t="n"/>
      <c r="AB57" s="189">
        <f>IFERROR(IF(AA57="","",IF(AA57&lt;=0.2,"LEVE",IF(AA57&lt;=0.4,"MENOR",IF(AA57&lt;=0.6,"MODERADO",IF(AA57&lt;=0.8,"MAYOR",IF(AA57=1,"CATASTRÓFICO")))))),"")</f>
        <v/>
      </c>
      <c r="AC57" s="278">
        <f>IFERROR(IF(OR(AND(Z57="Muy Baja",AB57="Leve"),AND(Z57="Muy Baja",AB57="Menor"),AND(Z57="Baja",AB57="Leve")),"BAJO",IF(OR(AND(Z57="Muy baja",AB57="Moderado"),AND(Z57="Baja",AB57="Menor"),AND(Z57="Baja",AB57="Moderado"),AND(Z57="Media",AB57="Leve"),AND(Z57="Media",AB57="Menor"),AND(Z57="Media",AB57="Moderado"),AND(Z57="Alta",AB57="Leve"),AND(Z57="Alta",AB57="Menor")),"MODERADO",IF(OR(AND(Z57="Muy Baja",AB57="Mayor"),AND(Z57="Baja",AB57="Mayor"),AND(Z57="Media",AB57="Mayor"),AND(Z57="Alta",AB57="Moderado"),AND(Z57="Alta",AB57="Mayor"),AND(Z57="Muy Alta",AB57="Leve"),AND(Z57="Muy Alta",AB57="Menor"),AND(Z57="Muy Alta",AB57="Moderado"),AND(Z57="Muy Alta",AB57="Mayor")),"ALTO",IF(OR(AND(Z57="Muy Baja",AB57="Catastrófico"),AND(Z57="Baja",AB57="Catastrófico"),AND(Z57="Media",AB57="Catastrófico"),AND(Z57="Alta",AB57="Catastrófico"),AND(Z57="Muy Alta",AB57="Catastrófico")),"EXTREMO","")))),"")</f>
        <v/>
      </c>
      <c r="AD57" s="278" t="n"/>
      <c r="AE57" s="278" t="n"/>
      <c r="AF57" s="278" t="n"/>
      <c r="AG57" s="278" t="n"/>
      <c r="AH57" s="278" t="n"/>
      <c r="AI57" s="278" t="n"/>
      <c r="AJ57" s="278" t="n"/>
      <c r="AK57" s="278" t="n"/>
      <c r="AL57" s="278" t="n"/>
      <c r="AM57" s="278" t="n"/>
      <c r="AN57" s="278" t="n"/>
      <c r="AO57" s="278" t="n"/>
      <c r="AP57" s="278" t="n"/>
      <c r="AQ57" s="278" t="n"/>
      <c r="AR57" s="16">
        <f>IF(Y57="","",IF(Y57&gt;=90,I57-2,IF(Y57&gt;=70,I57-1,I57)))</f>
        <v/>
      </c>
      <c r="AS57" s="16">
        <f>IF(#REF!="","",IF(#REF!&gt;=90,J57-2,IF(#REF!&gt;=70,J57-1,J57)))</f>
        <v/>
      </c>
      <c r="AT57" s="16" t="n"/>
      <c r="AU57" s="16" t="n"/>
      <c r="AV57" s="207" t="n"/>
      <c r="AW57" s="200" t="n"/>
      <c r="AX57" s="3" t="n"/>
      <c r="AY57" s="200" t="n"/>
      <c r="AZ57" s="3" t="n"/>
      <c r="BA57" s="200" t="n"/>
      <c r="BB57" s="3" t="n"/>
      <c r="BC57" s="200" t="n"/>
      <c r="BD57" s="3" t="n"/>
      <c r="BE57" s="200" t="n"/>
      <c r="BF57" s="3" t="n"/>
      <c r="BG57" s="200" t="n"/>
      <c r="BH57" s="3" t="n"/>
      <c r="BI57" s="200" t="n"/>
      <c r="BJ57" s="3" t="n"/>
      <c r="BK57" s="200" t="n"/>
      <c r="BL57" s="3" t="n"/>
      <c r="BM57" s="200" t="n"/>
      <c r="BN57" s="3" t="n"/>
      <c r="BO57" s="200" t="n"/>
      <c r="BP57" s="3" t="n"/>
      <c r="BQ57" s="200" t="n"/>
      <c r="BR57" s="3" t="n"/>
      <c r="BS57" s="200" t="n"/>
      <c r="BT57" s="3" t="n"/>
      <c r="BU57" s="200" t="n"/>
      <c r="BV57" s="3" t="n"/>
      <c r="BW57" s="426" t="n"/>
    </row>
    <row r="58" ht="18.75" customHeight="1">
      <c r="A58" s="40">
        <f>IF(AND(AR58=1,AT58=1),1,IF(AND(AR58=1,AT58=2),2,IF(AND(AR58=1,AT58=3),3,IF(AND(AR58=1,AT58=4),4,IF(AND(AR58=1,AT58=5),5,IF(AND(AR58=2,AT58=1),6,IF(AND(AR58=2,AT58=2),7,IF(AND(AR58=2,AT58=3),8,IF(AND(AR58=2,AT58=4),9,IF(AND(AR58=2,AT58=5),10,IF(AND(AR58=3,AT58=1),11,IF(AND(AR58=3,AT58=2),12,IF(AND(AR58=3,AT58=3),13,IF(AND(AR58=3,AT58=4),14,IF(AND(AR58=3,AT58=5),15,IF(AND(AR58=4,AT58=1),16,IF(AND(AR58=4,AT58=2),17,IF(AND(AR58=4,AT58=3),18,IF(AND(AR58=4,AT58=4),19,IF(AND(AR58=4,AT58=5),20,IF(AND(AR58=5,AT58=1),21,IF(AND(AR58=5,AT58=2),22,IF(AND(AR58=5,AT58=3),23,IF(AND(AR58=5,AT58=4),24,IF(AND(AR58=5,AT58=5),25,"")))))))))))))))))))))))))</f>
        <v/>
      </c>
      <c r="B58" s="40">
        <f>IF(A58="","",(COUNTIF($A$8:A58,A58))/100)</f>
        <v/>
      </c>
      <c r="C58" s="40">
        <f>IFERROR(A58+B58,"")</f>
        <v/>
      </c>
      <c r="D58" s="280" t="n">
        <v>18</v>
      </c>
      <c r="E58" s="3" t="n"/>
      <c r="F58" s="3" t="n"/>
      <c r="G58" s="3" t="n"/>
      <c r="H58" s="3" t="n"/>
      <c r="I58" s="4" t="n"/>
      <c r="J58" s="3" t="n"/>
      <c r="K58" s="4" t="n"/>
      <c r="L58" s="4" t="n"/>
      <c r="M58" s="4" t="n"/>
      <c r="N58" s="39" t="n"/>
      <c r="O58" s="39" t="n"/>
      <c r="P58" s="277">
        <f>IF(OR(I58="",M58=""),"",I58*M58)</f>
        <v/>
      </c>
      <c r="Q58" s="3" t="n"/>
      <c r="R58" s="3" t="n"/>
      <c r="S58" s="3" t="n"/>
      <c r="T58" s="3" t="n"/>
      <c r="U58" s="4" t="n"/>
      <c r="V58" s="4" t="n"/>
      <c r="W58" s="39">
        <f>IF(OR(U58="PREVENTIVO",U58="DETECTIVO"),"PROBABILIDAD",IF(U58="CORRECTIVO","IMPACTO",""))</f>
        <v/>
      </c>
      <c r="X58" s="39">
        <f>IF(AND(U58="PREVENTIVO",V58="AUTOMÁTICO"),"50%",IF(AND(U58="PREVENTIVO",V58="MANUAL"),"40%",IF(AND(U58="DETECTIVO",V58="AUTOMÁTICO"),"40%",IF(AND(U58="DETECTIVO",V58="MANUAL"),"30%",IF(AND(U58="CORRECTIVO",V58="AUTOMÁTICO"),"35%",IF(AND(U58="CORRECTIVO",V58="MANUAL"),"25%",""))))))</f>
        <v/>
      </c>
      <c r="Y58" s="195" t="n"/>
      <c r="Z58" s="189">
        <f>IFERROR(IF(Y58="","",IF(Y58&lt;=0.2,"MUY BAJA",IF(Y58&lt;=0.4,"BAJA",IF(Y58&lt;=0.6,"MEDIA",IF(Y58&lt;=0.8,"ALTA",IF(Y58=1,"MUY ALTA")))))),"")</f>
        <v/>
      </c>
      <c r="AA58" s="3" t="n"/>
      <c r="AB58" s="189">
        <f>IFERROR(IF(AA58="","",IF(AA58&lt;=0.2,"LEVE",IF(AA58&lt;=0.4,"MENOR",IF(AA58&lt;=0.6,"MODERADO",IF(AA58&lt;=0.8,"MAYOR",IF(AA58=1,"CATASTRÓFICO")))))),"")</f>
        <v/>
      </c>
      <c r="AC58" s="278">
        <f>IFERROR(IF(OR(AND(Z58="Muy Baja",AB58="Leve"),AND(Z58="Muy Baja",AB58="Menor"),AND(Z58="Baja",AB58="Leve")),"BAJO",IF(OR(AND(Z58="Muy baja",AB58="Moderado"),AND(Z58="Baja",AB58="Menor"),AND(Z58="Baja",AB58="Moderado"),AND(Z58="Media",AB58="Leve"),AND(Z58="Media",AB58="Menor"),AND(Z58="Media",AB58="Moderado"),AND(Z58="Alta",AB58="Leve"),AND(Z58="Alta",AB58="Menor")),"MODERADO",IF(OR(AND(Z58="Muy Baja",AB58="Mayor"),AND(Z58="Baja",AB58="Mayor"),AND(Z58="Media",AB58="Mayor"),AND(Z58="Alta",AB58="Moderado"),AND(Z58="Alta",AB58="Mayor"),AND(Z58="Muy Alta",AB58="Leve"),AND(Z58="Muy Alta",AB58="Menor"),AND(Z58="Muy Alta",AB58="Moderado"),AND(Z58="Muy Alta",AB58="Mayor")),"ALTO",IF(OR(AND(Z58="Muy Baja",AB58="Catastrófico"),AND(Z58="Baja",AB58="Catastrófico"),AND(Z58="Media",AB58="Catastrófico"),AND(Z58="Alta",AB58="Catastrófico"),AND(Z58="Muy Alta",AB58="Catastrófico")),"EXTREMO","")))),"")</f>
        <v/>
      </c>
      <c r="AD58" s="278" t="n"/>
      <c r="AE58" s="278" t="n"/>
      <c r="AF58" s="278" t="n"/>
      <c r="AG58" s="278" t="n"/>
      <c r="AH58" s="278" t="n"/>
      <c r="AI58" s="278" t="n"/>
      <c r="AJ58" s="278" t="n"/>
      <c r="AK58" s="278" t="n"/>
      <c r="AL58" s="278" t="n"/>
      <c r="AM58" s="278" t="n"/>
      <c r="AN58" s="278" t="n"/>
      <c r="AO58" s="278" t="n"/>
      <c r="AP58" s="278" t="n"/>
      <c r="AQ58" s="278" t="n"/>
      <c r="AR58" s="16">
        <f>IF(Y58="","",IF(Y58&gt;=90,I58-2,IF(Y58&gt;=70,I58-1,I58)))</f>
        <v/>
      </c>
      <c r="AS58" s="16">
        <f>IF(AS21="","",IF(AS21&gt;=90,J58-2,IF(AS21&gt;=70,J58-1,J58)))</f>
        <v/>
      </c>
      <c r="AT58" s="16" t="n"/>
      <c r="AU58" s="16" t="n"/>
      <c r="AV58" s="207" t="n"/>
      <c r="AW58" s="200" t="n"/>
      <c r="AX58" s="3" t="n"/>
      <c r="AY58" s="200" t="n"/>
      <c r="AZ58" s="3" t="n"/>
      <c r="BA58" s="200" t="n"/>
      <c r="BB58" s="3" t="n"/>
      <c r="BC58" s="200" t="n"/>
      <c r="BD58" s="3" t="n"/>
      <c r="BE58" s="200" t="n"/>
      <c r="BF58" s="3" t="n"/>
      <c r="BG58" s="200" t="n"/>
      <c r="BH58" s="3" t="n"/>
      <c r="BI58" s="200" t="n"/>
      <c r="BJ58" s="3" t="n"/>
      <c r="BK58" s="200" t="n"/>
      <c r="BL58" s="3" t="n"/>
      <c r="BM58" s="200" t="n"/>
      <c r="BN58" s="3" t="n"/>
      <c r="BO58" s="200" t="n"/>
      <c r="BP58" s="3" t="n"/>
      <c r="BQ58" s="200" t="n"/>
      <c r="BR58" s="3" t="n"/>
      <c r="BS58" s="200" t="n"/>
      <c r="BT58" s="3" t="n"/>
      <c r="BU58" s="200" t="n"/>
      <c r="BV58" s="3" t="n"/>
      <c r="BW58" s="426" t="n"/>
    </row>
    <row r="59" ht="18.75" customHeight="1">
      <c r="A59" s="40">
        <f>IF(AND(AR59=1,AT59=1),1,IF(AND(AR59=1,AT59=2),2,IF(AND(AR59=1,AT59=3),3,IF(AND(AR59=1,AT59=4),4,IF(AND(AR59=1,AT59=5),5,IF(AND(AR59=2,AT59=1),6,IF(AND(AR59=2,AT59=2),7,IF(AND(AR59=2,AT59=3),8,IF(AND(AR59=2,AT59=4),9,IF(AND(AR59=2,AT59=5),10,IF(AND(AR59=3,AT59=1),11,IF(AND(AR59=3,AT59=2),12,IF(AND(AR59=3,AT59=3),13,IF(AND(AR59=3,AT59=4),14,IF(AND(AR59=3,AT59=5),15,IF(AND(AR59=4,AT59=1),16,IF(AND(AR59=4,AT59=2),17,IF(AND(AR59=4,AT59=3),18,IF(AND(AR59=4,AT59=4),19,IF(AND(AR59=4,AT59=5),20,IF(AND(AR59=5,AT59=1),21,IF(AND(AR59=5,AT59=2),22,IF(AND(AR59=5,AT59=3),23,IF(AND(AR59=5,AT59=4),24,IF(AND(AR59=5,AT59=5),25,"")))))))))))))))))))))))))</f>
        <v/>
      </c>
      <c r="B59" s="40">
        <f>IF(A59="","",(COUNTIF($A$8:A59,A59))/100)</f>
        <v/>
      </c>
      <c r="C59" s="40">
        <f>IFERROR(A59+B59,"")</f>
        <v/>
      </c>
      <c r="D59" s="280" t="n">
        <v>19</v>
      </c>
      <c r="E59" s="3" t="n"/>
      <c r="F59" s="3" t="n"/>
      <c r="G59" s="3" t="n"/>
      <c r="H59" s="3" t="n"/>
      <c r="I59" s="4" t="n"/>
      <c r="J59" s="3" t="n"/>
      <c r="K59" s="4" t="n"/>
      <c r="L59" s="4" t="n"/>
      <c r="M59" s="4" t="n"/>
      <c r="N59" s="39" t="n"/>
      <c r="O59" s="39" t="n"/>
      <c r="P59" s="277">
        <f>IF(OR(I59="",M59=""),"",I59*M59)</f>
        <v/>
      </c>
      <c r="Q59" s="3" t="n"/>
      <c r="R59" s="3" t="n"/>
      <c r="S59" s="3" t="n"/>
      <c r="T59" s="3" t="n"/>
      <c r="U59" s="4" t="n"/>
      <c r="V59" s="4" t="n"/>
      <c r="W59" s="39">
        <f>IF(OR(U59="PREVENTIVO",U59="DETECTIVO"),"PROBABILIDAD",IF(U59="CORRECTIVO","IMPACTO",""))</f>
        <v/>
      </c>
      <c r="X59" s="39">
        <f>IF(AND(U59="PREVENTIVO",V59="AUTOMÁTICO"),"50%",IF(AND(U59="PREVENTIVO",V59="MANUAL"),"40%",IF(AND(U59="DETECTIVO",V59="AUTOMÁTICO"),"40%",IF(AND(U59="DETECTIVO",V59="MANUAL"),"30%",IF(AND(U59="CORRECTIVO",V59="AUTOMÁTICO"),"35%",IF(AND(U59="CORRECTIVO",V59="MANUAL"),"25%",""))))))</f>
        <v/>
      </c>
      <c r="Y59" s="195" t="n"/>
      <c r="Z59" s="189">
        <f>IFERROR(IF(Y59="","",IF(Y59&lt;=0.2,"MUY BAJA",IF(Y59&lt;=0.4,"BAJA",IF(Y59&lt;=0.6,"MEDIA",IF(Y59&lt;=0.8,"ALTA",IF(Y59=1,"MUY ALTA")))))),"")</f>
        <v/>
      </c>
      <c r="AA59" s="3" t="n"/>
      <c r="AB59" s="189">
        <f>IFERROR(IF(AA59="","",IF(AA59&lt;=0.2,"LEVE",IF(AA59&lt;=0.4,"MENOR",IF(AA59&lt;=0.6,"MODERADO",IF(AA59&lt;=0.8,"MAYOR",IF(AA59=1,"CATASTRÓFICO")))))),"")</f>
        <v/>
      </c>
      <c r="AC59" s="278">
        <f>IFERROR(IF(OR(AND(Z59="Muy Baja",AB59="Leve"),AND(Z59="Muy Baja",AB59="Menor"),AND(Z59="Baja",AB59="Leve")),"BAJO",IF(OR(AND(Z59="Muy baja",AB59="Moderado"),AND(Z59="Baja",AB59="Menor"),AND(Z59="Baja",AB59="Moderado"),AND(Z59="Media",AB59="Leve"),AND(Z59="Media",AB59="Menor"),AND(Z59="Media",AB59="Moderado"),AND(Z59="Alta",AB59="Leve"),AND(Z59="Alta",AB59="Menor")),"MODERADO",IF(OR(AND(Z59="Muy Baja",AB59="Mayor"),AND(Z59="Baja",AB59="Mayor"),AND(Z59="Media",AB59="Mayor"),AND(Z59="Alta",AB59="Moderado"),AND(Z59="Alta",AB59="Mayor"),AND(Z59="Muy Alta",AB59="Leve"),AND(Z59="Muy Alta",AB59="Menor"),AND(Z59="Muy Alta",AB59="Moderado"),AND(Z59="Muy Alta",AB59="Mayor")),"ALTO",IF(OR(AND(Z59="Muy Baja",AB59="Catastrófico"),AND(Z59="Baja",AB59="Catastrófico"),AND(Z59="Media",AB59="Catastrófico"),AND(Z59="Alta",AB59="Catastrófico"),AND(Z59="Muy Alta",AB59="Catastrófico")),"EXTREMO","")))),"")</f>
        <v/>
      </c>
      <c r="AD59" s="278" t="n"/>
      <c r="AE59" s="278" t="n"/>
      <c r="AF59" s="278" t="n"/>
      <c r="AG59" s="278" t="n"/>
      <c r="AH59" s="278" t="n"/>
      <c r="AI59" s="278" t="n"/>
      <c r="AJ59" s="278" t="n"/>
      <c r="AK59" s="278" t="n"/>
      <c r="AL59" s="278" t="n"/>
      <c r="AM59" s="278" t="n"/>
      <c r="AN59" s="278" t="n"/>
      <c r="AO59" s="278" t="n"/>
      <c r="AP59" s="278" t="n"/>
      <c r="AQ59" s="278" t="n"/>
      <c r="AR59" s="16">
        <f>IF(Y59="","",IF(Y59&gt;=90,I59-2,IF(Y59&gt;=70,I59-1,I59)))</f>
        <v/>
      </c>
      <c r="AS59" s="16">
        <f>IF(AS22="","",IF(AS22&gt;=90,J59-2,IF(AS22&gt;=70,J59-1,J59)))</f>
        <v/>
      </c>
      <c r="AT59" s="16" t="n"/>
      <c r="AU59" s="16" t="n"/>
      <c r="AV59" s="207" t="n"/>
      <c r="AW59" s="200" t="n"/>
      <c r="AX59" s="3" t="n"/>
      <c r="AY59" s="200" t="n"/>
      <c r="AZ59" s="3" t="n"/>
      <c r="BA59" s="200" t="n"/>
      <c r="BB59" s="3" t="n"/>
      <c r="BC59" s="200" t="n"/>
      <c r="BD59" s="3" t="n"/>
      <c r="BE59" s="200" t="n"/>
      <c r="BF59" s="3" t="n"/>
      <c r="BG59" s="200" t="n"/>
      <c r="BH59" s="3" t="n"/>
      <c r="BI59" s="200" t="n"/>
      <c r="BJ59" s="3" t="n"/>
      <c r="BK59" s="200" t="n"/>
      <c r="BL59" s="3" t="n"/>
      <c r="BM59" s="200" t="n"/>
      <c r="BN59" s="3" t="n"/>
      <c r="BO59" s="200" t="n"/>
      <c r="BP59" s="3" t="n"/>
      <c r="BQ59" s="200" t="n"/>
      <c r="BR59" s="3" t="n"/>
      <c r="BS59" s="200" t="n"/>
      <c r="BT59" s="3" t="n"/>
      <c r="BU59" s="200" t="n"/>
      <c r="BV59" s="3" t="n"/>
      <c r="BW59" s="426" t="n"/>
    </row>
    <row r="60" ht="18.75" customHeight="1">
      <c r="A60" s="40">
        <f>IF(AND(AR60=1,AT60=1),1,IF(AND(AR60=1,AT60=2),2,IF(AND(AR60=1,AT60=3),3,IF(AND(AR60=1,AT60=4),4,IF(AND(AR60=1,AT60=5),5,IF(AND(AR60=2,AT60=1),6,IF(AND(AR60=2,AT60=2),7,IF(AND(AR60=2,AT60=3),8,IF(AND(AR60=2,AT60=4),9,IF(AND(AR60=2,AT60=5),10,IF(AND(AR60=3,AT60=1),11,IF(AND(AR60=3,AT60=2),12,IF(AND(AR60=3,AT60=3),13,IF(AND(AR60=3,AT60=4),14,IF(AND(AR60=3,AT60=5),15,IF(AND(AR60=4,AT60=1),16,IF(AND(AR60=4,AT60=2),17,IF(AND(AR60=4,AT60=3),18,IF(AND(AR60=4,AT60=4),19,IF(AND(AR60=4,AT60=5),20,IF(AND(AR60=5,AT60=1),21,IF(AND(AR60=5,AT60=2),22,IF(AND(AR60=5,AT60=3),23,IF(AND(AR60=5,AT60=4),24,IF(AND(AR60=5,AT60=5),25,"")))))))))))))))))))))))))</f>
        <v/>
      </c>
      <c r="B60" s="40">
        <f>IF(A60="","",(COUNTIF($A$8:A60,A60))/100)</f>
        <v/>
      </c>
      <c r="C60" s="40">
        <f>IFERROR(A60+B60,"")</f>
        <v/>
      </c>
      <c r="D60" s="280" t="n">
        <v>20</v>
      </c>
      <c r="E60" s="3" t="n"/>
      <c r="F60" s="3" t="n"/>
      <c r="G60" s="3" t="n"/>
      <c r="H60" s="3" t="n"/>
      <c r="I60" s="4" t="n"/>
      <c r="J60" s="3" t="n"/>
      <c r="K60" s="4" t="n"/>
      <c r="L60" s="4" t="n"/>
      <c r="M60" s="4" t="n"/>
      <c r="N60" s="39" t="n"/>
      <c r="O60" s="39" t="n"/>
      <c r="P60" s="277">
        <f>IF(OR(I60="",M60=""),"",I60*M60)</f>
        <v/>
      </c>
      <c r="Q60" s="3" t="n"/>
      <c r="R60" s="3" t="n"/>
      <c r="S60" s="3" t="n"/>
      <c r="T60" s="3" t="n"/>
      <c r="U60" s="4" t="n"/>
      <c r="V60" s="4" t="n"/>
      <c r="W60" s="39">
        <f>IF(OR(U60="PREVENTIVO",U60="DETECTIVO"),"PROBABILIDAD",IF(U60="CORRECTIVO","IMPACTO",""))</f>
        <v/>
      </c>
      <c r="X60" s="39">
        <f>IF(AND(U60="PREVENTIVO",V60="AUTOMÁTICO"),"50%",IF(AND(U60="PREVENTIVO",V60="MANUAL"),"40%",IF(AND(U60="DETECTIVO",V60="AUTOMÁTICO"),"40%",IF(AND(U60="DETECTIVO",V60="MANUAL"),"30%",IF(AND(U60="CORRECTIVO",V60="AUTOMÁTICO"),"35%",IF(AND(U60="CORRECTIVO",V60="MANUAL"),"25%",""))))))</f>
        <v/>
      </c>
      <c r="Y60" s="195" t="n"/>
      <c r="Z60" s="189">
        <f>IFERROR(IF(Y60="","",IF(Y60&lt;=0.2,"MUY BAJA",IF(Y60&lt;=0.4,"BAJA",IF(Y60&lt;=0.6,"MEDIA",IF(Y60&lt;=0.8,"ALTA",IF(Y60=1,"MUY ALTA")))))),"")</f>
        <v/>
      </c>
      <c r="AA60" s="3" t="n"/>
      <c r="AB60" s="189">
        <f>IFERROR(IF(AA60="","",IF(AA60&lt;=0.2,"LEVE",IF(AA60&lt;=0.4,"MENOR",IF(AA60&lt;=0.6,"MODERADO",IF(AA60&lt;=0.8,"MAYOR",IF(AA60=1,"CATASTRÓFICO")))))),"")</f>
        <v/>
      </c>
      <c r="AC60" s="278">
        <f>IFERROR(IF(OR(AND(Z60="Muy Baja",AB60="Leve"),AND(Z60="Muy Baja",AB60="Menor"),AND(Z60="Baja",AB60="Leve")),"BAJO",IF(OR(AND(Z60="Muy baja",AB60="Moderado"),AND(Z60="Baja",AB60="Menor"),AND(Z60="Baja",AB60="Moderado"),AND(Z60="Media",AB60="Leve"),AND(Z60="Media",AB60="Menor"),AND(Z60="Media",AB60="Moderado"),AND(Z60="Alta",AB60="Leve"),AND(Z60="Alta",AB60="Menor")),"MODERADO",IF(OR(AND(Z60="Muy Baja",AB60="Mayor"),AND(Z60="Baja",AB60="Mayor"),AND(Z60="Media",AB60="Mayor"),AND(Z60="Alta",AB60="Moderado"),AND(Z60="Alta",AB60="Mayor"),AND(Z60="Muy Alta",AB60="Leve"),AND(Z60="Muy Alta",AB60="Menor"),AND(Z60="Muy Alta",AB60="Moderado"),AND(Z60="Muy Alta",AB60="Mayor")),"ALTO",IF(OR(AND(Z60="Muy Baja",AB60="Catastrófico"),AND(Z60="Baja",AB60="Catastrófico"),AND(Z60="Media",AB60="Catastrófico"),AND(Z60="Alta",AB60="Catastrófico"),AND(Z60="Muy Alta",AB60="Catastrófico")),"EXTREMO","")))),"")</f>
        <v/>
      </c>
      <c r="AD60" s="278" t="n"/>
      <c r="AE60" s="278" t="n"/>
      <c r="AF60" s="278" t="n"/>
      <c r="AG60" s="278" t="n"/>
      <c r="AH60" s="278" t="n"/>
      <c r="AI60" s="278" t="n"/>
      <c r="AJ60" s="278" t="n"/>
      <c r="AK60" s="278" t="n"/>
      <c r="AL60" s="278" t="n"/>
      <c r="AM60" s="278" t="n"/>
      <c r="AN60" s="278" t="n"/>
      <c r="AO60" s="278" t="n"/>
      <c r="AP60" s="278" t="n"/>
      <c r="AQ60" s="278" t="n"/>
      <c r="AR60" s="16">
        <f>IF(Y60="","",IF(Y60&gt;=90,I60-2,IF(Y60&gt;=70,I60-1,I60)))</f>
        <v/>
      </c>
      <c r="AS60" s="16">
        <f>IF(#REF!="","",IF(#REF!&gt;=90,J60-2,IF(#REF!&gt;=70,J60-1,J60)))</f>
        <v/>
      </c>
      <c r="AT60" s="16" t="n"/>
      <c r="AU60" s="16" t="n"/>
      <c r="AV60" s="207" t="n"/>
      <c r="AW60" s="200" t="n"/>
      <c r="AX60" s="3" t="n"/>
      <c r="AY60" s="200" t="n"/>
      <c r="AZ60" s="3" t="n"/>
      <c r="BA60" s="200" t="n"/>
      <c r="BB60" s="3" t="n"/>
      <c r="BC60" s="200" t="n"/>
      <c r="BD60" s="3" t="n"/>
      <c r="BE60" s="200" t="n"/>
      <c r="BF60" s="3" t="n"/>
      <c r="BG60" s="200" t="n"/>
      <c r="BH60" s="3" t="n"/>
      <c r="BI60" s="200" t="n"/>
      <c r="BJ60" s="3" t="n"/>
      <c r="BK60" s="200" t="n"/>
      <c r="BL60" s="3" t="n"/>
      <c r="BM60" s="200" t="n"/>
      <c r="BN60" s="3" t="n"/>
      <c r="BO60" s="200" t="n"/>
      <c r="BP60" s="3" t="n"/>
      <c r="BQ60" s="200" t="n"/>
      <c r="BR60" s="3" t="n"/>
      <c r="BS60" s="200" t="n"/>
      <c r="BT60" s="3" t="n"/>
      <c r="BU60" s="200" t="n"/>
      <c r="BV60" s="3" t="n"/>
      <c r="BW60" s="426" t="n"/>
    </row>
    <row r="61" ht="18.75" customHeight="1">
      <c r="A61" s="40">
        <f>IF(AND(AR61=1,AT61=1),1,IF(AND(AR61=1,AT61=2),2,IF(AND(AR61=1,AT61=3),3,IF(AND(AR61=1,AT61=4),4,IF(AND(AR61=1,AT61=5),5,IF(AND(AR61=2,AT61=1),6,IF(AND(AR61=2,AT61=2),7,IF(AND(AR61=2,AT61=3),8,IF(AND(AR61=2,AT61=4),9,IF(AND(AR61=2,AT61=5),10,IF(AND(AR61=3,AT61=1),11,IF(AND(AR61=3,AT61=2),12,IF(AND(AR61=3,AT61=3),13,IF(AND(AR61=3,AT61=4),14,IF(AND(AR61=3,AT61=5),15,IF(AND(AR61=4,AT61=1),16,IF(AND(AR61=4,AT61=2),17,IF(AND(AR61=4,AT61=3),18,IF(AND(AR61=4,AT61=4),19,IF(AND(AR61=4,AT61=5),20,IF(AND(AR61=5,AT61=1),21,IF(AND(AR61=5,AT61=2),22,IF(AND(AR61=5,AT61=3),23,IF(AND(AR61=5,AT61=4),24,IF(AND(AR61=5,AT61=5),25,"")))))))))))))))))))))))))</f>
        <v/>
      </c>
      <c r="B61" s="40">
        <f>IF(A61="","",(COUNTIF($A$8:A61,A61))/100)</f>
        <v/>
      </c>
      <c r="C61" s="40">
        <f>IFERROR(A61+B61,"")</f>
        <v/>
      </c>
      <c r="D61" s="280" t="n">
        <v>21</v>
      </c>
      <c r="E61" s="3" t="n"/>
      <c r="F61" s="3" t="n"/>
      <c r="G61" s="3" t="n"/>
      <c r="H61" s="3" t="n"/>
      <c r="I61" s="4" t="n"/>
      <c r="J61" s="3" t="n"/>
      <c r="K61" s="4" t="n"/>
      <c r="L61" s="4" t="n"/>
      <c r="M61" s="4" t="n"/>
      <c r="N61" s="39" t="n"/>
      <c r="O61" s="39" t="n"/>
      <c r="P61" s="277">
        <f>IF(OR(I61="",M61=""),"",I61*M61)</f>
        <v/>
      </c>
      <c r="Q61" s="3" t="n"/>
      <c r="R61" s="3" t="n"/>
      <c r="S61" s="3" t="n"/>
      <c r="T61" s="3" t="n"/>
      <c r="U61" s="4" t="n"/>
      <c r="V61" s="4" t="n"/>
      <c r="W61" s="39">
        <f>IF(OR(U61="PREVENTIVO",U61="DETECTIVO"),"PROBABILIDAD",IF(U61="CORRECTIVO","IMPACTO",""))</f>
        <v/>
      </c>
      <c r="X61" s="39">
        <f>IF(AND(U61="PREVENTIVO",V61="AUTOMÁTICO"),"50%",IF(AND(U61="PREVENTIVO",V61="MANUAL"),"40%",IF(AND(U61="DETECTIVO",V61="AUTOMÁTICO"),"40%",IF(AND(U61="DETECTIVO",V61="MANUAL"),"30%",IF(AND(U61="CORRECTIVO",V61="AUTOMÁTICO"),"35%",IF(AND(U61="CORRECTIVO",V61="MANUAL"),"25%",""))))))</f>
        <v/>
      </c>
      <c r="Y61" s="195" t="n"/>
      <c r="Z61" s="189">
        <f>IFERROR(IF(Y61="","",IF(Y61&lt;=0.2,"MUY BAJA",IF(Y61&lt;=0.4,"BAJA",IF(Y61&lt;=0.6,"MEDIA",IF(Y61&lt;=0.8,"ALTA",IF(Y61=1,"MUY ALTA")))))),"")</f>
        <v/>
      </c>
      <c r="AA61" s="3" t="n"/>
      <c r="AB61" s="189">
        <f>IFERROR(IF(AA61="","",IF(AA61&lt;=0.2,"LEVE",IF(AA61&lt;=0.4,"MENOR",IF(AA61&lt;=0.6,"MODERADO",IF(AA61&lt;=0.8,"MAYOR",IF(AA61=1,"CATASTRÓFICO")))))),"")</f>
        <v/>
      </c>
      <c r="AC61" s="278">
        <f>IFERROR(IF(OR(AND(Z61="Muy Baja",AB61="Leve"),AND(Z61="Muy Baja",AB61="Menor"),AND(Z61="Baja",AB61="Leve")),"BAJO",IF(OR(AND(Z61="Muy baja",AB61="Moderado"),AND(Z61="Baja",AB61="Menor"),AND(Z61="Baja",AB61="Moderado"),AND(Z61="Media",AB61="Leve"),AND(Z61="Media",AB61="Menor"),AND(Z61="Media",AB61="Moderado"),AND(Z61="Alta",AB61="Leve"),AND(Z61="Alta",AB61="Menor")),"MODERADO",IF(OR(AND(Z61="Muy Baja",AB61="Mayor"),AND(Z61="Baja",AB61="Mayor"),AND(Z61="Media",AB61="Mayor"),AND(Z61="Alta",AB61="Moderado"),AND(Z61="Alta",AB61="Mayor"),AND(Z61="Muy Alta",AB61="Leve"),AND(Z61="Muy Alta",AB61="Menor"),AND(Z61="Muy Alta",AB61="Moderado"),AND(Z61="Muy Alta",AB61="Mayor")),"ALTO",IF(OR(AND(Z61="Muy Baja",AB61="Catastrófico"),AND(Z61="Baja",AB61="Catastrófico"),AND(Z61="Media",AB61="Catastrófico"),AND(Z61="Alta",AB61="Catastrófico"),AND(Z61="Muy Alta",AB61="Catastrófico")),"EXTREMO","")))),"")</f>
        <v/>
      </c>
      <c r="AD61" s="278" t="n"/>
      <c r="AE61" s="278" t="n"/>
      <c r="AF61" s="278" t="n"/>
      <c r="AG61" s="278" t="n"/>
      <c r="AH61" s="278" t="n"/>
      <c r="AI61" s="278" t="n"/>
      <c r="AJ61" s="278" t="n"/>
      <c r="AK61" s="278" t="n"/>
      <c r="AL61" s="278" t="n"/>
      <c r="AM61" s="278" t="n"/>
      <c r="AN61" s="278" t="n"/>
      <c r="AO61" s="278" t="n"/>
      <c r="AP61" s="278" t="n"/>
      <c r="AQ61" s="278" t="n"/>
      <c r="AR61" s="16">
        <f>IF(Y61="","",IF(Y61&gt;=90,I61-2,IF(Y61&gt;=70,I61-1,I61)))</f>
        <v/>
      </c>
      <c r="AS61" s="16">
        <f>IF(AS23="","",IF(AS23&gt;=90,J61-2,IF(AS23&gt;=70,J61-1,J61)))</f>
        <v/>
      </c>
      <c r="AT61" s="16" t="n"/>
      <c r="AU61" s="16" t="n"/>
      <c r="AV61" s="207" t="n"/>
      <c r="AW61" s="200" t="n"/>
      <c r="AX61" s="3" t="n"/>
      <c r="AY61" s="200" t="n"/>
      <c r="AZ61" s="3" t="n"/>
      <c r="BA61" s="200" t="n"/>
      <c r="BB61" s="3" t="n"/>
      <c r="BC61" s="200" t="n"/>
      <c r="BD61" s="3" t="n"/>
      <c r="BE61" s="200" t="n"/>
      <c r="BF61" s="3" t="n"/>
      <c r="BG61" s="200" t="n"/>
      <c r="BH61" s="3" t="n"/>
      <c r="BI61" s="200" t="n"/>
      <c r="BJ61" s="3" t="n"/>
      <c r="BK61" s="200" t="n"/>
      <c r="BL61" s="3" t="n"/>
      <c r="BM61" s="200" t="n"/>
      <c r="BN61" s="3" t="n"/>
      <c r="BO61" s="200" t="n"/>
      <c r="BP61" s="3" t="n"/>
      <c r="BQ61" s="200" t="n"/>
      <c r="BR61" s="3" t="n"/>
      <c r="BS61" s="200" t="n"/>
      <c r="BT61" s="3" t="n"/>
      <c r="BU61" s="200" t="n"/>
      <c r="BV61" s="3" t="n"/>
      <c r="BW61" s="426" t="n"/>
    </row>
    <row r="62" ht="18.75" customHeight="1">
      <c r="A62" s="40">
        <f>IF(AND(AR62=1,AT62=1),1,IF(AND(AR62=1,AT62=2),2,IF(AND(AR62=1,AT62=3),3,IF(AND(AR62=1,AT62=4),4,IF(AND(AR62=1,AT62=5),5,IF(AND(AR62=2,AT62=1),6,IF(AND(AR62=2,AT62=2),7,IF(AND(AR62=2,AT62=3),8,IF(AND(AR62=2,AT62=4),9,IF(AND(AR62=2,AT62=5),10,IF(AND(AR62=3,AT62=1),11,IF(AND(AR62=3,AT62=2),12,IF(AND(AR62=3,AT62=3),13,IF(AND(AR62=3,AT62=4),14,IF(AND(AR62=3,AT62=5),15,IF(AND(AR62=4,AT62=1),16,IF(AND(AR62=4,AT62=2),17,IF(AND(AR62=4,AT62=3),18,IF(AND(AR62=4,AT62=4),19,IF(AND(AR62=4,AT62=5),20,IF(AND(AR62=5,AT62=1),21,IF(AND(AR62=5,AT62=2),22,IF(AND(AR62=5,AT62=3),23,IF(AND(AR62=5,AT62=4),24,IF(AND(AR62=5,AT62=5),25,"")))))))))))))))))))))))))</f>
        <v/>
      </c>
      <c r="B62" s="40">
        <f>IF(A62="","",(COUNTIF($A$8:A62,A62))/100)</f>
        <v/>
      </c>
      <c r="C62" s="40">
        <f>IFERROR(A62+B62,"")</f>
        <v/>
      </c>
      <c r="D62" s="280" t="n">
        <v>22</v>
      </c>
      <c r="E62" s="3" t="n"/>
      <c r="F62" s="3" t="n"/>
      <c r="G62" s="3" t="n"/>
      <c r="H62" s="3" t="n"/>
      <c r="I62" s="4" t="n"/>
      <c r="J62" s="3" t="n"/>
      <c r="K62" s="4" t="n"/>
      <c r="L62" s="4" t="n"/>
      <c r="M62" s="4" t="n"/>
      <c r="N62" s="39" t="n"/>
      <c r="O62" s="39" t="n"/>
      <c r="P62" s="277">
        <f>IF(OR(I62="",M62=""),"",I62*M62)</f>
        <v/>
      </c>
      <c r="Q62" s="3" t="n"/>
      <c r="R62" s="3" t="n"/>
      <c r="S62" s="3" t="n"/>
      <c r="T62" s="3" t="n"/>
      <c r="U62" s="4" t="n"/>
      <c r="V62" s="4" t="n"/>
      <c r="W62" s="39">
        <f>IF(OR(U62="PREVENTIVO",U62="DETECTIVO"),"PROBABILIDAD",IF(U62="CORRECTIVO","IMPACTO",""))</f>
        <v/>
      </c>
      <c r="X62" s="39">
        <f>IF(AND(U62="PREVENTIVO",V62="AUTOMÁTICO"),"50%",IF(AND(U62="PREVENTIVO",V62="MANUAL"),"40%",IF(AND(U62="DETECTIVO",V62="AUTOMÁTICO"),"40%",IF(AND(U62="DETECTIVO",V62="MANUAL"),"30%",IF(AND(U62="CORRECTIVO",V62="AUTOMÁTICO"),"35%",IF(AND(U62="CORRECTIVO",V62="MANUAL"),"25%",""))))))</f>
        <v/>
      </c>
      <c r="Y62" s="195" t="n"/>
      <c r="Z62" s="189">
        <f>IFERROR(IF(Y62="","",IF(Y62&lt;=0.2,"MUY BAJA",IF(Y62&lt;=0.4,"BAJA",IF(Y62&lt;=0.6,"MEDIA",IF(Y62&lt;=0.8,"ALTA",IF(Y62=1,"MUY ALTA")))))),"")</f>
        <v/>
      </c>
      <c r="AA62" s="3" t="n"/>
      <c r="AB62" s="189">
        <f>IFERROR(IF(AA62="","",IF(AA62&lt;=0.2,"LEVE",IF(AA62&lt;=0.4,"MENOR",IF(AA62&lt;=0.6,"MODERADO",IF(AA62&lt;=0.8,"MAYOR",IF(AA62=1,"CATASTRÓFICO")))))),"")</f>
        <v/>
      </c>
      <c r="AC62" s="278">
        <f>IFERROR(IF(OR(AND(Z62="Muy Baja",AB62="Leve"),AND(Z62="Muy Baja",AB62="Menor"),AND(Z62="Baja",AB62="Leve")),"BAJO",IF(OR(AND(Z62="Muy baja",AB62="Moderado"),AND(Z62="Baja",AB62="Menor"),AND(Z62="Baja",AB62="Moderado"),AND(Z62="Media",AB62="Leve"),AND(Z62="Media",AB62="Menor"),AND(Z62="Media",AB62="Moderado"),AND(Z62="Alta",AB62="Leve"),AND(Z62="Alta",AB62="Menor")),"MODERADO",IF(OR(AND(Z62="Muy Baja",AB62="Mayor"),AND(Z62="Baja",AB62="Mayor"),AND(Z62="Media",AB62="Mayor"),AND(Z62="Alta",AB62="Moderado"),AND(Z62="Alta",AB62="Mayor"),AND(Z62="Muy Alta",AB62="Leve"),AND(Z62="Muy Alta",AB62="Menor"),AND(Z62="Muy Alta",AB62="Moderado"),AND(Z62="Muy Alta",AB62="Mayor")),"ALTO",IF(OR(AND(Z62="Muy Baja",AB62="Catastrófico"),AND(Z62="Baja",AB62="Catastrófico"),AND(Z62="Media",AB62="Catastrófico"),AND(Z62="Alta",AB62="Catastrófico"),AND(Z62="Muy Alta",AB62="Catastrófico")),"EXTREMO","")))),"")</f>
        <v/>
      </c>
      <c r="AD62" s="278" t="n"/>
      <c r="AE62" s="278" t="n"/>
      <c r="AF62" s="278" t="n"/>
      <c r="AG62" s="278" t="n"/>
      <c r="AH62" s="278" t="n"/>
      <c r="AI62" s="278" t="n"/>
      <c r="AJ62" s="278" t="n"/>
      <c r="AK62" s="278" t="n"/>
      <c r="AL62" s="278" t="n"/>
      <c r="AM62" s="278" t="n"/>
      <c r="AN62" s="278" t="n"/>
      <c r="AO62" s="278" t="n"/>
      <c r="AP62" s="278" t="n"/>
      <c r="AQ62" s="278" t="n"/>
      <c r="AR62" s="16">
        <f>IF(Y62="","",IF(Y62&gt;=90,I62-2,IF(Y62&gt;=70,I62-1,I62)))</f>
        <v/>
      </c>
      <c r="AS62" s="16">
        <f>IF(AS24="","",IF(AS24&gt;=90,J62-2,IF(AS24&gt;=70,J62-1,J62)))</f>
        <v/>
      </c>
      <c r="AT62" s="16" t="n"/>
      <c r="AU62" s="16" t="n"/>
      <c r="AV62" s="207" t="n"/>
      <c r="AW62" s="200" t="n"/>
      <c r="AX62" s="3" t="n"/>
      <c r="AY62" s="200" t="n"/>
      <c r="AZ62" s="3" t="n"/>
      <c r="BA62" s="200" t="n"/>
      <c r="BB62" s="3" t="n"/>
      <c r="BC62" s="200" t="n"/>
      <c r="BD62" s="3" t="n"/>
      <c r="BE62" s="200" t="n"/>
      <c r="BF62" s="3" t="n"/>
      <c r="BG62" s="200" t="n"/>
      <c r="BH62" s="3" t="n"/>
      <c r="BI62" s="200" t="n"/>
      <c r="BJ62" s="3" t="n"/>
      <c r="BK62" s="200" t="n"/>
      <c r="BL62" s="3" t="n"/>
      <c r="BM62" s="200" t="n"/>
      <c r="BN62" s="3" t="n"/>
      <c r="BO62" s="200" t="n"/>
      <c r="BP62" s="3" t="n"/>
      <c r="BQ62" s="200" t="n"/>
      <c r="BR62" s="3" t="n"/>
      <c r="BS62" s="200" t="n"/>
      <c r="BT62" s="3" t="n"/>
      <c r="BU62" s="200" t="n"/>
      <c r="BV62" s="3" t="n"/>
      <c r="BW62" s="426" t="n"/>
    </row>
    <row r="63" ht="18.75" customHeight="1">
      <c r="A63" s="40">
        <f>IF(AND(AR63=1,AT63=1),1,IF(AND(AR63=1,AT63=2),2,IF(AND(AR63=1,AT63=3),3,IF(AND(AR63=1,AT63=4),4,IF(AND(AR63=1,AT63=5),5,IF(AND(AR63=2,AT63=1),6,IF(AND(AR63=2,AT63=2),7,IF(AND(AR63=2,AT63=3),8,IF(AND(AR63=2,AT63=4),9,IF(AND(AR63=2,AT63=5),10,IF(AND(AR63=3,AT63=1),11,IF(AND(AR63=3,AT63=2),12,IF(AND(AR63=3,AT63=3),13,IF(AND(AR63=3,AT63=4),14,IF(AND(AR63=3,AT63=5),15,IF(AND(AR63=4,AT63=1),16,IF(AND(AR63=4,AT63=2),17,IF(AND(AR63=4,AT63=3),18,IF(AND(AR63=4,AT63=4),19,IF(AND(AR63=4,AT63=5),20,IF(AND(AR63=5,AT63=1),21,IF(AND(AR63=5,AT63=2),22,IF(AND(AR63=5,AT63=3),23,IF(AND(AR63=5,AT63=4),24,IF(AND(AR63=5,AT63=5),25,"")))))))))))))))))))))))))</f>
        <v/>
      </c>
      <c r="B63" s="40">
        <f>IF(A63="","",(COUNTIF($A$8:A63,A63))/100)</f>
        <v/>
      </c>
      <c r="C63" s="40">
        <f>IFERROR(A63+B63,"")</f>
        <v/>
      </c>
      <c r="D63" s="280" t="n">
        <v>23</v>
      </c>
      <c r="E63" s="3" t="n"/>
      <c r="F63" s="3" t="n"/>
      <c r="G63" s="3" t="n"/>
      <c r="H63" s="3" t="n"/>
      <c r="I63" s="4" t="n"/>
      <c r="J63" s="3" t="n"/>
      <c r="K63" s="4" t="n"/>
      <c r="L63" s="4" t="n"/>
      <c r="M63" s="4" t="n"/>
      <c r="N63" s="39" t="n"/>
      <c r="O63" s="39" t="n"/>
      <c r="P63" s="277">
        <f>IF(OR(I63="",M63=""),"",I63*M63)</f>
        <v/>
      </c>
      <c r="Q63" s="3" t="n"/>
      <c r="R63" s="3" t="n"/>
      <c r="S63" s="3" t="n"/>
      <c r="T63" s="3" t="n"/>
      <c r="U63" s="4" t="n"/>
      <c r="V63" s="4" t="n"/>
      <c r="W63" s="39">
        <f>IF(OR(U63="PREVENTIVO",U63="DETECTIVO"),"PROBABILIDAD",IF(U63="CORRECTIVO","IMPACTO",""))</f>
        <v/>
      </c>
      <c r="X63" s="39">
        <f>IF(AND(U63="PREVENTIVO",V63="AUTOMÁTICO"),"50%",IF(AND(U63="PREVENTIVO",V63="MANUAL"),"40%",IF(AND(U63="DETECTIVO",V63="AUTOMÁTICO"),"40%",IF(AND(U63="DETECTIVO",V63="MANUAL"),"30%",IF(AND(U63="CORRECTIVO",V63="AUTOMÁTICO"),"35%",IF(AND(U63="CORRECTIVO",V63="MANUAL"),"25%",""))))))</f>
        <v/>
      </c>
      <c r="Y63" s="195" t="n"/>
      <c r="Z63" s="189">
        <f>IFERROR(IF(Y63="","",IF(Y63&lt;=0.2,"MUY BAJA",IF(Y63&lt;=0.4,"BAJA",IF(Y63&lt;=0.6,"MEDIA",IF(Y63&lt;=0.8,"ALTA",IF(Y63=1,"MUY ALTA")))))),"")</f>
        <v/>
      </c>
      <c r="AA63" s="3" t="n"/>
      <c r="AB63" s="189">
        <f>IFERROR(IF(AA63="","",IF(AA63&lt;=0.2,"LEVE",IF(AA63&lt;=0.4,"MENOR",IF(AA63&lt;=0.6,"MODERADO",IF(AA63&lt;=0.8,"MAYOR",IF(AA63=1,"CATASTRÓFICO")))))),"")</f>
        <v/>
      </c>
      <c r="AC63" s="278">
        <f>IFERROR(IF(OR(AND(Z63="Muy Baja",AB63="Leve"),AND(Z63="Muy Baja",AB63="Menor"),AND(Z63="Baja",AB63="Leve")),"BAJO",IF(OR(AND(Z63="Muy baja",AB63="Moderado"),AND(Z63="Baja",AB63="Menor"),AND(Z63="Baja",AB63="Moderado"),AND(Z63="Media",AB63="Leve"),AND(Z63="Media",AB63="Menor"),AND(Z63="Media",AB63="Moderado"),AND(Z63="Alta",AB63="Leve"),AND(Z63="Alta",AB63="Menor")),"MODERADO",IF(OR(AND(Z63="Muy Baja",AB63="Mayor"),AND(Z63="Baja",AB63="Mayor"),AND(Z63="Media",AB63="Mayor"),AND(Z63="Alta",AB63="Moderado"),AND(Z63="Alta",AB63="Mayor"),AND(Z63="Muy Alta",AB63="Leve"),AND(Z63="Muy Alta",AB63="Menor"),AND(Z63="Muy Alta",AB63="Moderado"),AND(Z63="Muy Alta",AB63="Mayor")),"ALTO",IF(OR(AND(Z63="Muy Baja",AB63="Catastrófico"),AND(Z63="Baja",AB63="Catastrófico"),AND(Z63="Media",AB63="Catastrófico"),AND(Z63="Alta",AB63="Catastrófico"),AND(Z63="Muy Alta",AB63="Catastrófico")),"EXTREMO","")))),"")</f>
        <v/>
      </c>
      <c r="AD63" s="278" t="n"/>
      <c r="AE63" s="278" t="n"/>
      <c r="AF63" s="278" t="n"/>
      <c r="AG63" s="278" t="n"/>
      <c r="AH63" s="278" t="n"/>
      <c r="AI63" s="278" t="n"/>
      <c r="AJ63" s="278" t="n"/>
      <c r="AK63" s="278" t="n"/>
      <c r="AL63" s="278" t="n"/>
      <c r="AM63" s="278" t="n"/>
      <c r="AN63" s="278" t="n"/>
      <c r="AO63" s="278" t="n"/>
      <c r="AP63" s="278" t="n"/>
      <c r="AQ63" s="278" t="n"/>
      <c r="AR63" s="16">
        <f>IF(Y63="","",IF(Y63&gt;=90,I63-2,IF(Y63&gt;=70,I63-1,I63)))</f>
        <v/>
      </c>
      <c r="AS63" s="16">
        <f>IF(AS25="","",IF(AS25&gt;=90,J63-2,IF(AS25&gt;=70,J63-1,J63)))</f>
        <v/>
      </c>
      <c r="AT63" s="16" t="n"/>
      <c r="AU63" s="16" t="n"/>
      <c r="AV63" s="207" t="n"/>
      <c r="AW63" s="200" t="n"/>
      <c r="AX63" s="3" t="n"/>
      <c r="AY63" s="200" t="n"/>
      <c r="AZ63" s="3" t="n"/>
      <c r="BA63" s="200" t="n"/>
      <c r="BB63" s="3" t="n"/>
      <c r="BC63" s="200" t="n"/>
      <c r="BD63" s="3" t="n"/>
      <c r="BE63" s="200" t="n"/>
      <c r="BF63" s="3" t="n"/>
      <c r="BG63" s="200" t="n"/>
      <c r="BH63" s="3" t="n"/>
      <c r="BI63" s="200" t="n"/>
      <c r="BJ63" s="3" t="n"/>
      <c r="BK63" s="200" t="n"/>
      <c r="BL63" s="3" t="n"/>
      <c r="BM63" s="200" t="n"/>
      <c r="BN63" s="3" t="n"/>
      <c r="BO63" s="200" t="n"/>
      <c r="BP63" s="3" t="n"/>
      <c r="BQ63" s="200" t="n"/>
      <c r="BR63" s="3" t="n"/>
      <c r="BS63" s="200" t="n"/>
      <c r="BT63" s="3" t="n"/>
      <c r="BU63" s="200" t="n"/>
      <c r="BV63" s="3" t="n"/>
      <c r="BW63" s="426" t="n"/>
    </row>
    <row r="64" ht="18.75" customHeight="1">
      <c r="A64" s="40">
        <f>IF(AND(AR64=1,AT64=1),1,IF(AND(AR64=1,AT64=2),2,IF(AND(AR64=1,AT64=3),3,IF(AND(AR64=1,AT64=4),4,IF(AND(AR64=1,AT64=5),5,IF(AND(AR64=2,AT64=1),6,IF(AND(AR64=2,AT64=2),7,IF(AND(AR64=2,AT64=3),8,IF(AND(AR64=2,AT64=4),9,IF(AND(AR64=2,AT64=5),10,IF(AND(AR64=3,AT64=1),11,IF(AND(AR64=3,AT64=2),12,IF(AND(AR64=3,AT64=3),13,IF(AND(AR64=3,AT64=4),14,IF(AND(AR64=3,AT64=5),15,IF(AND(AR64=4,AT64=1),16,IF(AND(AR64=4,AT64=2),17,IF(AND(AR64=4,AT64=3),18,IF(AND(AR64=4,AT64=4),19,IF(AND(AR64=4,AT64=5),20,IF(AND(AR64=5,AT64=1),21,IF(AND(AR64=5,AT64=2),22,IF(AND(AR64=5,AT64=3),23,IF(AND(AR64=5,AT64=4),24,IF(AND(AR64=5,AT64=5),25,"")))))))))))))))))))))))))</f>
        <v/>
      </c>
      <c r="B64" s="40">
        <f>IF(A64="","",(COUNTIF($A$8:A64,A64))/100)</f>
        <v/>
      </c>
      <c r="C64" s="40">
        <f>IFERROR(A64+B64,"")</f>
        <v/>
      </c>
      <c r="D64" s="280" t="n">
        <v>24</v>
      </c>
      <c r="E64" s="3" t="n"/>
      <c r="F64" s="3" t="n"/>
      <c r="G64" s="3" t="n"/>
      <c r="H64" s="3" t="n"/>
      <c r="I64" s="4" t="n"/>
      <c r="J64" s="3" t="n"/>
      <c r="K64" s="4" t="n"/>
      <c r="L64" s="4" t="n"/>
      <c r="M64" s="4" t="n"/>
      <c r="N64" s="39" t="n"/>
      <c r="O64" s="39" t="n"/>
      <c r="P64" s="277">
        <f>IF(OR(I64="",M64=""),"",I64*M64)</f>
        <v/>
      </c>
      <c r="Q64" s="3" t="n"/>
      <c r="R64" s="3" t="n"/>
      <c r="S64" s="3" t="n"/>
      <c r="T64" s="3" t="n"/>
      <c r="U64" s="4" t="n"/>
      <c r="V64" s="4" t="n"/>
      <c r="W64" s="39">
        <f>IF(OR(U64="PREVENTIVO",U64="DETECTIVO"),"PROBABILIDAD",IF(U64="CORRECTIVO","IMPACTO",""))</f>
        <v/>
      </c>
      <c r="X64" s="39">
        <f>IF(AND(U64="PREVENTIVO",V64="AUTOMÁTICO"),"50%",IF(AND(U64="PREVENTIVO",V64="MANUAL"),"40%",IF(AND(U64="DETECTIVO",V64="AUTOMÁTICO"),"40%",IF(AND(U64="DETECTIVO",V64="MANUAL"),"30%",IF(AND(U64="CORRECTIVO",V64="AUTOMÁTICO"),"35%",IF(AND(U64="CORRECTIVO",V64="MANUAL"),"25%",""))))))</f>
        <v/>
      </c>
      <c r="Y64" s="195" t="n"/>
      <c r="Z64" s="189">
        <f>IFERROR(IF(Y64="","",IF(Y64&lt;=0.2,"MUY BAJA",IF(Y64&lt;=0.4,"BAJA",IF(Y64&lt;=0.6,"MEDIA",IF(Y64&lt;=0.8,"ALTA",IF(Y64=1,"MUY ALTA")))))),"")</f>
        <v/>
      </c>
      <c r="AA64" s="3" t="n"/>
      <c r="AB64" s="189">
        <f>IFERROR(IF(AA64="","",IF(AA64&lt;=0.2,"LEVE",IF(AA64&lt;=0.4,"MENOR",IF(AA64&lt;=0.6,"MODERADO",IF(AA64&lt;=0.8,"MAYOR",IF(AA64=1,"CATASTRÓFICO")))))),"")</f>
        <v/>
      </c>
      <c r="AC64" s="278">
        <f>IFERROR(IF(OR(AND(Z64="Muy Baja",AB64="Leve"),AND(Z64="Muy Baja",AB64="Menor"),AND(Z64="Baja",AB64="Leve")),"BAJO",IF(OR(AND(Z64="Muy baja",AB64="Moderado"),AND(Z64="Baja",AB64="Menor"),AND(Z64="Baja",AB64="Moderado"),AND(Z64="Media",AB64="Leve"),AND(Z64="Media",AB64="Menor"),AND(Z64="Media",AB64="Moderado"),AND(Z64="Alta",AB64="Leve"),AND(Z64="Alta",AB64="Menor")),"MODERADO",IF(OR(AND(Z64="Muy Baja",AB64="Mayor"),AND(Z64="Baja",AB64="Mayor"),AND(Z64="Media",AB64="Mayor"),AND(Z64="Alta",AB64="Moderado"),AND(Z64="Alta",AB64="Mayor"),AND(Z64="Muy Alta",AB64="Leve"),AND(Z64="Muy Alta",AB64="Menor"),AND(Z64="Muy Alta",AB64="Moderado"),AND(Z64="Muy Alta",AB64="Mayor")),"ALTO",IF(OR(AND(Z64="Muy Baja",AB64="Catastrófico"),AND(Z64="Baja",AB64="Catastrófico"),AND(Z64="Media",AB64="Catastrófico"),AND(Z64="Alta",AB64="Catastrófico"),AND(Z64="Muy Alta",AB64="Catastrófico")),"EXTREMO","")))),"")</f>
        <v/>
      </c>
      <c r="AD64" s="278" t="n"/>
      <c r="AE64" s="278" t="n"/>
      <c r="AF64" s="278" t="n"/>
      <c r="AG64" s="278" t="n"/>
      <c r="AH64" s="278" t="n"/>
      <c r="AI64" s="278" t="n"/>
      <c r="AJ64" s="278" t="n"/>
      <c r="AK64" s="278" t="n"/>
      <c r="AL64" s="278" t="n"/>
      <c r="AM64" s="278" t="n"/>
      <c r="AN64" s="278" t="n"/>
      <c r="AO64" s="278" t="n"/>
      <c r="AP64" s="278" t="n"/>
      <c r="AQ64" s="278" t="n"/>
      <c r="AR64" s="16">
        <f>IF(Y64="","",IF(Y64&gt;=90,I64-2,IF(Y64&gt;=70,I64-1,I64)))</f>
        <v/>
      </c>
      <c r="AS64" s="16">
        <f>IF(#REF!="","",IF(#REF!&gt;=90,J64-2,IF(#REF!&gt;=70,J64-1,J64)))</f>
        <v/>
      </c>
      <c r="AT64" s="16" t="n"/>
      <c r="AU64" s="16" t="n"/>
      <c r="AV64" s="207" t="n"/>
      <c r="AW64" s="200" t="n"/>
      <c r="AX64" s="3" t="n"/>
      <c r="AY64" s="200" t="n"/>
      <c r="AZ64" s="3" t="n"/>
      <c r="BA64" s="200" t="n"/>
      <c r="BB64" s="3" t="n"/>
      <c r="BC64" s="200" t="n"/>
      <c r="BD64" s="3" t="n"/>
      <c r="BE64" s="200" t="n"/>
      <c r="BF64" s="3" t="n"/>
      <c r="BG64" s="200" t="n"/>
      <c r="BH64" s="3" t="n"/>
      <c r="BI64" s="200" t="n"/>
      <c r="BJ64" s="3" t="n"/>
      <c r="BK64" s="200" t="n"/>
      <c r="BL64" s="3" t="n"/>
      <c r="BM64" s="200" t="n"/>
      <c r="BN64" s="3" t="n"/>
      <c r="BO64" s="200" t="n"/>
      <c r="BP64" s="3" t="n"/>
      <c r="BQ64" s="200" t="n"/>
      <c r="BR64" s="3" t="n"/>
      <c r="BS64" s="200" t="n"/>
      <c r="BT64" s="3" t="n"/>
      <c r="BU64" s="200" t="n"/>
      <c r="BV64" s="3" t="n"/>
      <c r="BW64" s="426" t="n"/>
    </row>
    <row r="65" ht="18.75" customHeight="1">
      <c r="A65" s="40">
        <f>IF(AND(AR65=1,AT65=1),1,IF(AND(AR65=1,AT65=2),2,IF(AND(AR65=1,AT65=3),3,IF(AND(AR65=1,AT65=4),4,IF(AND(AR65=1,AT65=5),5,IF(AND(AR65=2,AT65=1),6,IF(AND(AR65=2,AT65=2),7,IF(AND(AR65=2,AT65=3),8,IF(AND(AR65=2,AT65=4),9,IF(AND(AR65=2,AT65=5),10,IF(AND(AR65=3,AT65=1),11,IF(AND(AR65=3,AT65=2),12,IF(AND(AR65=3,AT65=3),13,IF(AND(AR65=3,AT65=4),14,IF(AND(AR65=3,AT65=5),15,IF(AND(AR65=4,AT65=1),16,IF(AND(AR65=4,AT65=2),17,IF(AND(AR65=4,AT65=3),18,IF(AND(AR65=4,AT65=4),19,IF(AND(AR65=4,AT65=5),20,IF(AND(AR65=5,AT65=1),21,IF(AND(AR65=5,AT65=2),22,IF(AND(AR65=5,AT65=3),23,IF(AND(AR65=5,AT65=4),24,IF(AND(AR65=5,AT65=5),25,"")))))))))))))))))))))))))</f>
        <v/>
      </c>
      <c r="B65" s="40">
        <f>IF(A65="","",(COUNTIF($A$8:A65,A65))/100)</f>
        <v/>
      </c>
      <c r="C65" s="40">
        <f>IFERROR(A65+B65,"")</f>
        <v/>
      </c>
      <c r="D65" s="280" t="n">
        <v>25</v>
      </c>
      <c r="E65" s="3" t="n"/>
      <c r="F65" s="3" t="n"/>
      <c r="G65" s="3" t="n"/>
      <c r="H65" s="3" t="n"/>
      <c r="I65" s="4" t="n"/>
      <c r="J65" s="3" t="n"/>
      <c r="K65" s="4" t="n"/>
      <c r="L65" s="4" t="n"/>
      <c r="M65" s="4" t="n"/>
      <c r="N65" s="39" t="n"/>
      <c r="O65" s="39" t="n"/>
      <c r="P65" s="277">
        <f>IF(OR(I65="",M65=""),"",I65*M65)</f>
        <v/>
      </c>
      <c r="Q65" s="3" t="n"/>
      <c r="R65" s="3" t="n"/>
      <c r="S65" s="3" t="n"/>
      <c r="T65" s="3" t="n"/>
      <c r="U65" s="4" t="n"/>
      <c r="V65" s="4" t="n"/>
      <c r="W65" s="39">
        <f>IF(OR(U65="PREVENTIVO",U65="DETECTIVO"),"PROBABILIDAD",IF(U65="CORRECTIVO","IMPACTO",""))</f>
        <v/>
      </c>
      <c r="X65" s="39">
        <f>IF(AND(U65="PREVENTIVO",V65="AUTOMÁTICO"),"50%",IF(AND(U65="PREVENTIVO",V65="MANUAL"),"40%",IF(AND(U65="DETECTIVO",V65="AUTOMÁTICO"),"40%",IF(AND(U65="DETECTIVO",V65="MANUAL"),"30%",IF(AND(U65="CORRECTIVO",V65="AUTOMÁTICO"),"35%",IF(AND(U65="CORRECTIVO",V65="MANUAL"),"25%",""))))))</f>
        <v/>
      </c>
      <c r="Y65" s="195" t="n"/>
      <c r="Z65" s="189">
        <f>IFERROR(IF(Y65="","",IF(Y65&lt;=0.2,"MUY BAJA",IF(Y65&lt;=0.4,"BAJA",IF(Y65&lt;=0.6,"MEDIA",IF(Y65&lt;=0.8,"ALTA",IF(Y65=1,"MUY ALTA")))))),"")</f>
        <v/>
      </c>
      <c r="AA65" s="3" t="n"/>
      <c r="AB65" s="189">
        <f>IFERROR(IF(AA65="","",IF(AA65&lt;=0.2,"LEVE",IF(AA65&lt;=0.4,"MENOR",IF(AA65&lt;=0.6,"MODERADO",IF(AA65&lt;=0.8,"MAYOR",IF(AA65=1,"CATASTRÓFICO")))))),"")</f>
        <v/>
      </c>
      <c r="AC65" s="278">
        <f>IFERROR(IF(OR(AND(Z65="Muy Baja",AB65="Leve"),AND(Z65="Muy Baja",AB65="Menor"),AND(Z65="Baja",AB65="Leve")),"BAJO",IF(OR(AND(Z65="Muy baja",AB65="Moderado"),AND(Z65="Baja",AB65="Menor"),AND(Z65="Baja",AB65="Moderado"),AND(Z65="Media",AB65="Leve"),AND(Z65="Media",AB65="Menor"),AND(Z65="Media",AB65="Moderado"),AND(Z65="Alta",AB65="Leve"),AND(Z65="Alta",AB65="Menor")),"MODERADO",IF(OR(AND(Z65="Muy Baja",AB65="Mayor"),AND(Z65="Baja",AB65="Mayor"),AND(Z65="Media",AB65="Mayor"),AND(Z65="Alta",AB65="Moderado"),AND(Z65="Alta",AB65="Mayor"),AND(Z65="Muy Alta",AB65="Leve"),AND(Z65="Muy Alta",AB65="Menor"),AND(Z65="Muy Alta",AB65="Moderado"),AND(Z65="Muy Alta",AB65="Mayor")),"ALTO",IF(OR(AND(Z65="Muy Baja",AB65="Catastrófico"),AND(Z65="Baja",AB65="Catastrófico"),AND(Z65="Media",AB65="Catastrófico"),AND(Z65="Alta",AB65="Catastrófico"),AND(Z65="Muy Alta",AB65="Catastrófico")),"EXTREMO","")))),"")</f>
        <v/>
      </c>
      <c r="AD65" s="278" t="n"/>
      <c r="AE65" s="278" t="n"/>
      <c r="AF65" s="278" t="n"/>
      <c r="AG65" s="278" t="n"/>
      <c r="AH65" s="278" t="n"/>
      <c r="AI65" s="278" t="n"/>
      <c r="AJ65" s="278" t="n"/>
      <c r="AK65" s="278" t="n"/>
      <c r="AL65" s="278" t="n"/>
      <c r="AM65" s="278" t="n"/>
      <c r="AN65" s="278" t="n"/>
      <c r="AO65" s="278" t="n"/>
      <c r="AP65" s="278" t="n"/>
      <c r="AQ65" s="278" t="n"/>
      <c r="AR65" s="16">
        <f>IF(Y65="","",IF(Y65&gt;=90,I65-2,IF(Y65&gt;=70,I65-1,I65)))</f>
        <v/>
      </c>
      <c r="AS65" s="16">
        <f>IF(#REF!="","",IF(#REF!&gt;=90,J65-2,IF(#REF!&gt;=70,J65-1,J65)))</f>
        <v/>
      </c>
      <c r="AT65" s="16" t="n"/>
      <c r="AU65" s="16" t="n"/>
      <c r="AV65" s="207" t="n"/>
      <c r="AW65" s="200" t="n"/>
      <c r="AX65" s="3" t="n"/>
      <c r="AY65" s="200" t="n"/>
      <c r="AZ65" s="3" t="n"/>
      <c r="BA65" s="200" t="n"/>
      <c r="BB65" s="3" t="n"/>
      <c r="BC65" s="200" t="n"/>
      <c r="BD65" s="3" t="n"/>
      <c r="BE65" s="200" t="n"/>
      <c r="BF65" s="3" t="n"/>
      <c r="BG65" s="200" t="n"/>
      <c r="BH65" s="3" t="n"/>
      <c r="BI65" s="200" t="n"/>
      <c r="BJ65" s="3" t="n"/>
      <c r="BK65" s="200" t="n"/>
      <c r="BL65" s="3" t="n"/>
      <c r="BM65" s="200" t="n"/>
      <c r="BN65" s="3" t="n"/>
      <c r="BO65" s="200" t="n"/>
      <c r="BP65" s="3" t="n"/>
      <c r="BQ65" s="200" t="n"/>
      <c r="BR65" s="3" t="n"/>
      <c r="BS65" s="200" t="n"/>
      <c r="BT65" s="3" t="n"/>
      <c r="BU65" s="200" t="n"/>
      <c r="BV65" s="3" t="n"/>
      <c r="BW65" s="426" t="n"/>
    </row>
    <row r="66" ht="18.75" customHeight="1">
      <c r="A66" s="40">
        <f>IF(AND(AR66=1,AT66=1),1,IF(AND(AR66=1,AT66=2),2,IF(AND(AR66=1,AT66=3),3,IF(AND(AR66=1,AT66=4),4,IF(AND(AR66=1,AT66=5),5,IF(AND(AR66=2,AT66=1),6,IF(AND(AR66=2,AT66=2),7,IF(AND(AR66=2,AT66=3),8,IF(AND(AR66=2,AT66=4),9,IF(AND(AR66=2,AT66=5),10,IF(AND(AR66=3,AT66=1),11,IF(AND(AR66=3,AT66=2),12,IF(AND(AR66=3,AT66=3),13,IF(AND(AR66=3,AT66=4),14,IF(AND(AR66=3,AT66=5),15,IF(AND(AR66=4,AT66=1),16,IF(AND(AR66=4,AT66=2),17,IF(AND(AR66=4,AT66=3),18,IF(AND(AR66=4,AT66=4),19,IF(AND(AR66=4,AT66=5),20,IF(AND(AR66=5,AT66=1),21,IF(AND(AR66=5,AT66=2),22,IF(AND(AR66=5,AT66=3),23,IF(AND(AR66=5,AT66=4),24,IF(AND(AR66=5,AT66=5),25,"")))))))))))))))))))))))))</f>
        <v/>
      </c>
      <c r="B66" s="40">
        <f>IF(A66="","",(COUNTIF($A$8:A66,A66))/100)</f>
        <v/>
      </c>
      <c r="C66" s="40">
        <f>IFERROR(A66+B66,"")</f>
        <v/>
      </c>
      <c r="D66" s="280" t="n">
        <v>26</v>
      </c>
      <c r="E66" s="3" t="n"/>
      <c r="F66" s="3" t="n"/>
      <c r="G66" s="3" t="n"/>
      <c r="H66" s="3" t="n"/>
      <c r="I66" s="4" t="n"/>
      <c r="J66" s="3" t="n"/>
      <c r="K66" s="4" t="n"/>
      <c r="L66" s="4" t="n"/>
      <c r="M66" s="4" t="n"/>
      <c r="N66" s="39" t="n"/>
      <c r="O66" s="39" t="n"/>
      <c r="P66" s="277">
        <f>IF(OR(I66="",M66=""),"",I66*M66)</f>
        <v/>
      </c>
      <c r="Q66" s="3" t="n"/>
      <c r="R66" s="3" t="n"/>
      <c r="S66" s="3" t="n"/>
      <c r="T66" s="3" t="n"/>
      <c r="U66" s="4" t="n"/>
      <c r="V66" s="4" t="n"/>
      <c r="W66" s="39">
        <f>IF(OR(U66="PREVENTIVO",U66="DETECTIVO"),"PROBABILIDAD",IF(U66="CORRECTIVO","IMPACTO",""))</f>
        <v/>
      </c>
      <c r="X66" s="39">
        <f>IF(AND(U66="PREVENTIVO",V66="AUTOMÁTICO"),"50%",IF(AND(U66="PREVENTIVO",V66="MANUAL"),"40%",IF(AND(U66="DETECTIVO",V66="AUTOMÁTICO"),"40%",IF(AND(U66="DETECTIVO",V66="MANUAL"),"30%",IF(AND(U66="CORRECTIVO",V66="AUTOMÁTICO"),"35%",IF(AND(U66="CORRECTIVO",V66="MANUAL"),"25%",""))))))</f>
        <v/>
      </c>
      <c r="Y66" s="195" t="n"/>
      <c r="Z66" s="189">
        <f>IFERROR(IF(Y66="","",IF(Y66&lt;=0.2,"MUY BAJA",IF(Y66&lt;=0.4,"BAJA",IF(Y66&lt;=0.6,"MEDIA",IF(Y66&lt;=0.8,"ALTA",IF(Y66=1,"MUY ALTA")))))),"")</f>
        <v/>
      </c>
      <c r="AA66" s="3" t="n"/>
      <c r="AB66" s="189">
        <f>IFERROR(IF(AA66="","",IF(AA66&lt;=0.2,"LEVE",IF(AA66&lt;=0.4,"MENOR",IF(AA66&lt;=0.6,"MODERADO",IF(AA66&lt;=0.8,"MAYOR",IF(AA66=1,"CATASTRÓFICO")))))),"")</f>
        <v/>
      </c>
      <c r="AC66" s="278">
        <f>IFERROR(IF(OR(AND(Z66="Muy Baja",AB66="Leve"),AND(Z66="Muy Baja",AB66="Menor"),AND(Z66="Baja",AB66="Leve")),"BAJO",IF(OR(AND(Z66="Muy baja",AB66="Moderado"),AND(Z66="Baja",AB66="Menor"),AND(Z66="Baja",AB66="Moderado"),AND(Z66="Media",AB66="Leve"),AND(Z66="Media",AB66="Menor"),AND(Z66="Media",AB66="Moderado"),AND(Z66="Alta",AB66="Leve"),AND(Z66="Alta",AB66="Menor")),"MODERADO",IF(OR(AND(Z66="Muy Baja",AB66="Mayor"),AND(Z66="Baja",AB66="Mayor"),AND(Z66="Media",AB66="Mayor"),AND(Z66="Alta",AB66="Moderado"),AND(Z66="Alta",AB66="Mayor"),AND(Z66="Muy Alta",AB66="Leve"),AND(Z66="Muy Alta",AB66="Menor"),AND(Z66="Muy Alta",AB66="Moderado"),AND(Z66="Muy Alta",AB66="Mayor")),"ALTO",IF(OR(AND(Z66="Muy Baja",AB66="Catastrófico"),AND(Z66="Baja",AB66="Catastrófico"),AND(Z66="Media",AB66="Catastrófico"),AND(Z66="Alta",AB66="Catastrófico"),AND(Z66="Muy Alta",AB66="Catastrófico")),"EXTREMO","")))),"")</f>
        <v/>
      </c>
      <c r="AD66" s="278" t="n"/>
      <c r="AE66" s="278" t="n"/>
      <c r="AF66" s="278" t="n"/>
      <c r="AG66" s="278" t="n"/>
      <c r="AH66" s="278" t="n"/>
      <c r="AI66" s="278" t="n"/>
      <c r="AJ66" s="278" t="n"/>
      <c r="AK66" s="278" t="n"/>
      <c r="AL66" s="278" t="n"/>
      <c r="AM66" s="278" t="n"/>
      <c r="AN66" s="278" t="n"/>
      <c r="AO66" s="278" t="n"/>
      <c r="AP66" s="278" t="n"/>
      <c r="AQ66" s="278" t="n"/>
      <c r="AR66" s="16">
        <f>IF(Y66="","",IF(Y66&gt;=90,I66-2,IF(Y66&gt;=70,I66-1,I66)))</f>
        <v/>
      </c>
      <c r="AS66" s="16">
        <f>IF(AS26="","",IF(AS26&gt;=90,J66-2,IF(AS26&gt;=70,J66-1,J66)))</f>
        <v/>
      </c>
      <c r="AT66" s="16" t="n"/>
      <c r="AU66" s="16" t="n"/>
      <c r="AV66" s="207" t="n"/>
      <c r="AW66" s="200" t="n"/>
      <c r="AX66" s="3" t="n"/>
      <c r="AY66" s="200" t="n"/>
      <c r="AZ66" s="3" t="n"/>
      <c r="BA66" s="200" t="n"/>
      <c r="BB66" s="3" t="n"/>
      <c r="BC66" s="200" t="n"/>
      <c r="BD66" s="3" t="n"/>
      <c r="BE66" s="200" t="n"/>
      <c r="BF66" s="3" t="n"/>
      <c r="BG66" s="200" t="n"/>
      <c r="BH66" s="3" t="n"/>
      <c r="BI66" s="200" t="n"/>
      <c r="BJ66" s="3" t="n"/>
      <c r="BK66" s="200" t="n"/>
      <c r="BL66" s="3" t="n"/>
      <c r="BM66" s="200" t="n"/>
      <c r="BN66" s="3" t="n"/>
      <c r="BO66" s="200" t="n"/>
      <c r="BP66" s="3" t="n"/>
      <c r="BQ66" s="200" t="n"/>
      <c r="BR66" s="3" t="n"/>
      <c r="BS66" s="200" t="n"/>
      <c r="BT66" s="3" t="n"/>
      <c r="BU66" s="200" t="n"/>
      <c r="BV66" s="3" t="n"/>
      <c r="BW66" s="426" t="n"/>
    </row>
    <row r="67" ht="18.75" customHeight="1">
      <c r="A67" s="40">
        <f>IF(AND(AR67=1,AT67=1),1,IF(AND(AR67=1,AT67=2),2,IF(AND(AR67=1,AT67=3),3,IF(AND(AR67=1,AT67=4),4,IF(AND(AR67=1,AT67=5),5,IF(AND(AR67=2,AT67=1),6,IF(AND(AR67=2,AT67=2),7,IF(AND(AR67=2,AT67=3),8,IF(AND(AR67=2,AT67=4),9,IF(AND(AR67=2,AT67=5),10,IF(AND(AR67=3,AT67=1),11,IF(AND(AR67=3,AT67=2),12,IF(AND(AR67=3,AT67=3),13,IF(AND(AR67=3,AT67=4),14,IF(AND(AR67=3,AT67=5),15,IF(AND(AR67=4,AT67=1),16,IF(AND(AR67=4,AT67=2),17,IF(AND(AR67=4,AT67=3),18,IF(AND(AR67=4,AT67=4),19,IF(AND(AR67=4,AT67=5),20,IF(AND(AR67=5,AT67=1),21,IF(AND(AR67=5,AT67=2),22,IF(AND(AR67=5,AT67=3),23,IF(AND(AR67=5,AT67=4),24,IF(AND(AR67=5,AT67=5),25,"")))))))))))))))))))))))))</f>
        <v/>
      </c>
      <c r="B67" s="40">
        <f>IF(A67="","",(COUNTIF($A$8:A67,A67))/100)</f>
        <v/>
      </c>
      <c r="C67" s="40">
        <f>IFERROR(A67+B67,"")</f>
        <v/>
      </c>
      <c r="D67" s="280" t="n">
        <v>27</v>
      </c>
      <c r="E67" s="3" t="n"/>
      <c r="F67" s="3" t="n"/>
      <c r="G67" s="3" t="n"/>
      <c r="H67" s="3" t="n"/>
      <c r="I67" s="4" t="n"/>
      <c r="J67" s="3" t="n"/>
      <c r="K67" s="4" t="n"/>
      <c r="L67" s="4" t="n"/>
      <c r="M67" s="4" t="n"/>
      <c r="N67" s="39" t="n"/>
      <c r="O67" s="39" t="n"/>
      <c r="P67" s="277">
        <f>IF(OR(I67="",M67=""),"",I67*M67)</f>
        <v/>
      </c>
      <c r="Q67" s="3" t="n"/>
      <c r="R67" s="3" t="n"/>
      <c r="S67" s="3" t="n"/>
      <c r="T67" s="3" t="n"/>
      <c r="U67" s="4" t="n"/>
      <c r="V67" s="4" t="n"/>
      <c r="W67" s="39">
        <f>IF(OR(U67="PREVENTIVO",U67="DETECTIVO"),"PROBABILIDAD",IF(U67="CORRECTIVO","IMPACTO",""))</f>
        <v/>
      </c>
      <c r="X67" s="39">
        <f>IF(AND(U67="PREVENTIVO",V67="AUTOMÁTICO"),"50%",IF(AND(U67="PREVENTIVO",V67="MANUAL"),"40%",IF(AND(U67="DETECTIVO",V67="AUTOMÁTICO"),"40%",IF(AND(U67="DETECTIVO",V67="MANUAL"),"30%",IF(AND(U67="CORRECTIVO",V67="AUTOMÁTICO"),"35%",IF(AND(U67="CORRECTIVO",V67="MANUAL"),"25%",""))))))</f>
        <v/>
      </c>
      <c r="Y67" s="195" t="n"/>
      <c r="Z67" s="189">
        <f>IFERROR(IF(Y67="","",IF(Y67&lt;=0.2,"MUY BAJA",IF(Y67&lt;=0.4,"BAJA",IF(Y67&lt;=0.6,"MEDIA",IF(Y67&lt;=0.8,"ALTA",IF(Y67=1,"MUY ALTA")))))),"")</f>
        <v/>
      </c>
      <c r="AA67" s="3" t="n"/>
      <c r="AB67" s="189">
        <f>IFERROR(IF(AA67="","",IF(AA67&lt;=0.2,"LEVE",IF(AA67&lt;=0.4,"MENOR",IF(AA67&lt;=0.6,"MODERADO",IF(AA67&lt;=0.8,"MAYOR",IF(AA67=1,"CATASTRÓFICO")))))),"")</f>
        <v/>
      </c>
      <c r="AC67" s="278">
        <f>IFERROR(IF(OR(AND(Z67="Muy Baja",AB67="Leve"),AND(Z67="Muy Baja",AB67="Menor"),AND(Z67="Baja",AB67="Leve")),"BAJO",IF(OR(AND(Z67="Muy baja",AB67="Moderado"),AND(Z67="Baja",AB67="Menor"),AND(Z67="Baja",AB67="Moderado"),AND(Z67="Media",AB67="Leve"),AND(Z67="Media",AB67="Menor"),AND(Z67="Media",AB67="Moderado"),AND(Z67="Alta",AB67="Leve"),AND(Z67="Alta",AB67="Menor")),"MODERADO",IF(OR(AND(Z67="Muy Baja",AB67="Mayor"),AND(Z67="Baja",AB67="Mayor"),AND(Z67="Media",AB67="Mayor"),AND(Z67="Alta",AB67="Moderado"),AND(Z67="Alta",AB67="Mayor"),AND(Z67="Muy Alta",AB67="Leve"),AND(Z67="Muy Alta",AB67="Menor"),AND(Z67="Muy Alta",AB67="Moderado"),AND(Z67="Muy Alta",AB67="Mayor")),"ALTO",IF(OR(AND(Z67="Muy Baja",AB67="Catastrófico"),AND(Z67="Baja",AB67="Catastrófico"),AND(Z67="Media",AB67="Catastrófico"),AND(Z67="Alta",AB67="Catastrófico"),AND(Z67="Muy Alta",AB67="Catastrófico")),"EXTREMO","")))),"")</f>
        <v/>
      </c>
      <c r="AD67" s="278" t="n"/>
      <c r="AE67" s="278" t="n"/>
      <c r="AF67" s="278" t="n"/>
      <c r="AG67" s="278" t="n"/>
      <c r="AH67" s="278" t="n"/>
      <c r="AI67" s="278" t="n"/>
      <c r="AJ67" s="278" t="n"/>
      <c r="AK67" s="278" t="n"/>
      <c r="AL67" s="278" t="n"/>
      <c r="AM67" s="278" t="n"/>
      <c r="AN67" s="278" t="n"/>
      <c r="AO67" s="278" t="n"/>
      <c r="AP67" s="278" t="n"/>
      <c r="AQ67" s="278" t="n"/>
      <c r="AR67" s="16">
        <f>IF(Y67="","",IF(Y67&gt;=90,I67-2,IF(Y67&gt;=70,I67-1,I67)))</f>
        <v/>
      </c>
      <c r="AS67" s="16">
        <f>IF(Z67="","",IF(Z67&gt;=90,J67-2,IF(Z67&gt;=70,J67-1,J67)))</f>
        <v/>
      </c>
      <c r="AT67" s="16" t="n"/>
      <c r="AU67" s="16" t="n"/>
      <c r="AV67" s="207" t="n"/>
      <c r="AW67" s="200" t="n"/>
      <c r="AX67" s="3" t="n"/>
      <c r="AY67" s="200" t="n"/>
      <c r="AZ67" s="3" t="n"/>
      <c r="BA67" s="200" t="n"/>
      <c r="BB67" s="3" t="n"/>
      <c r="BC67" s="200" t="n"/>
      <c r="BD67" s="3" t="n"/>
      <c r="BE67" s="200" t="n"/>
      <c r="BF67" s="3" t="n"/>
      <c r="BG67" s="200" t="n"/>
      <c r="BH67" s="3" t="n"/>
      <c r="BI67" s="200" t="n"/>
      <c r="BJ67" s="3" t="n"/>
      <c r="BK67" s="200" t="n"/>
      <c r="BL67" s="3" t="n"/>
      <c r="BM67" s="200" t="n"/>
      <c r="BN67" s="3" t="n"/>
      <c r="BO67" s="200" t="n"/>
      <c r="BP67" s="3" t="n"/>
      <c r="BQ67" s="200" t="n"/>
      <c r="BR67" s="3" t="n"/>
      <c r="BS67" s="200" t="n"/>
      <c r="BT67" s="3" t="n"/>
      <c r="BU67" s="200" t="n"/>
      <c r="BV67" s="3" t="n"/>
      <c r="BW67" s="426" t="n"/>
    </row>
    <row r="68" ht="18.75" customHeight="1">
      <c r="A68" s="40">
        <f>IF(AND(AR68=1,AT68=1),1,IF(AND(AR68=1,AT68=2),2,IF(AND(AR68=1,AT68=3),3,IF(AND(AR68=1,AT68=4),4,IF(AND(AR68=1,AT68=5),5,IF(AND(AR68=2,AT68=1),6,IF(AND(AR68=2,AT68=2),7,IF(AND(AR68=2,AT68=3),8,IF(AND(AR68=2,AT68=4),9,IF(AND(AR68=2,AT68=5),10,IF(AND(AR68=3,AT68=1),11,IF(AND(AR68=3,AT68=2),12,IF(AND(AR68=3,AT68=3),13,IF(AND(AR68=3,AT68=4),14,IF(AND(AR68=3,AT68=5),15,IF(AND(AR68=4,AT68=1),16,IF(AND(AR68=4,AT68=2),17,IF(AND(AR68=4,AT68=3),18,IF(AND(AR68=4,AT68=4),19,IF(AND(AR68=4,AT68=5),20,IF(AND(AR68=5,AT68=1),21,IF(AND(AR68=5,AT68=2),22,IF(AND(AR68=5,AT68=3),23,IF(AND(AR68=5,AT68=4),24,IF(AND(AR68=5,AT68=5),25,"")))))))))))))))))))))))))</f>
        <v/>
      </c>
      <c r="B68" s="40">
        <f>IF(A68="","",(COUNTIF($A$8:A68,A68))/100)</f>
        <v/>
      </c>
      <c r="C68" s="40">
        <f>IFERROR(A68+B68,"")</f>
        <v/>
      </c>
      <c r="D68" s="280" t="n">
        <v>28</v>
      </c>
      <c r="E68" s="3" t="n"/>
      <c r="F68" s="3" t="n"/>
      <c r="G68" s="3" t="n"/>
      <c r="H68" s="3" t="n"/>
      <c r="I68" s="4" t="n"/>
      <c r="J68" s="3" t="n"/>
      <c r="K68" s="4" t="n"/>
      <c r="L68" s="4" t="n"/>
      <c r="M68" s="4" t="n"/>
      <c r="N68" s="39" t="n"/>
      <c r="O68" s="39" t="n"/>
      <c r="P68" s="277">
        <f>IF(OR(I68="",M68=""),"",I68*M68)</f>
        <v/>
      </c>
      <c r="Q68" s="3" t="n"/>
      <c r="R68" s="3" t="n"/>
      <c r="S68" s="3" t="n"/>
      <c r="T68" s="3" t="n"/>
      <c r="U68" s="4" t="n"/>
      <c r="V68" s="4" t="n"/>
      <c r="W68" s="39">
        <f>IF(OR(U68="PREVENTIVO",U68="DETECTIVO"),"PROBABILIDAD",IF(U68="CORRECTIVO","IMPACTO",""))</f>
        <v/>
      </c>
      <c r="X68" s="39">
        <f>IF(AND(U68="PREVENTIVO",V68="AUTOMÁTICO"),"50%",IF(AND(U68="PREVENTIVO",V68="MANUAL"),"40%",IF(AND(U68="DETECTIVO",V68="AUTOMÁTICO"),"40%",IF(AND(U68="DETECTIVO",V68="MANUAL"),"30%",IF(AND(U68="CORRECTIVO",V68="AUTOMÁTICO"),"35%",IF(AND(U68="CORRECTIVO",V68="MANUAL"),"25%",""))))))</f>
        <v/>
      </c>
      <c r="Y68" s="195" t="n"/>
      <c r="Z68" s="189">
        <f>IFERROR(IF(Y68="","",IF(Y68&lt;=0.2,"MUY BAJA",IF(Y68&lt;=0.4,"BAJA",IF(Y68&lt;=0.6,"MEDIA",IF(Y68&lt;=0.8,"ALTA",IF(Y68=1,"MUY ALTA")))))),"")</f>
        <v/>
      </c>
      <c r="AA68" s="3" t="n"/>
      <c r="AB68" s="189">
        <f>IFERROR(IF(AA68="","",IF(AA68&lt;=0.2,"LEVE",IF(AA68&lt;=0.4,"MENOR",IF(AA68&lt;=0.6,"MODERADO",IF(AA68&lt;=0.8,"MAYOR",IF(AA68=1,"CATASTRÓFICO")))))),"")</f>
        <v/>
      </c>
      <c r="AC68" s="278">
        <f>IFERROR(IF(OR(AND(Z68="Muy Baja",AB68="Leve"),AND(Z68="Muy Baja",AB68="Menor"),AND(Z68="Baja",AB68="Leve")),"BAJO",IF(OR(AND(Z68="Muy baja",AB68="Moderado"),AND(Z68="Baja",AB68="Menor"),AND(Z68="Baja",AB68="Moderado"),AND(Z68="Media",AB68="Leve"),AND(Z68="Media",AB68="Menor"),AND(Z68="Media",AB68="Moderado"),AND(Z68="Alta",AB68="Leve"),AND(Z68="Alta",AB68="Menor")),"MODERADO",IF(OR(AND(Z68="Muy Baja",AB68="Mayor"),AND(Z68="Baja",AB68="Mayor"),AND(Z68="Media",AB68="Mayor"),AND(Z68="Alta",AB68="Moderado"),AND(Z68="Alta",AB68="Mayor"),AND(Z68="Muy Alta",AB68="Leve"),AND(Z68="Muy Alta",AB68="Menor"),AND(Z68="Muy Alta",AB68="Moderado"),AND(Z68="Muy Alta",AB68="Mayor")),"ALTO",IF(OR(AND(Z68="Muy Baja",AB68="Catastrófico"),AND(Z68="Baja",AB68="Catastrófico"),AND(Z68="Media",AB68="Catastrófico"),AND(Z68="Alta",AB68="Catastrófico"),AND(Z68="Muy Alta",AB68="Catastrófico")),"EXTREMO","")))),"")</f>
        <v/>
      </c>
      <c r="AD68" s="278" t="n"/>
      <c r="AE68" s="278" t="n"/>
      <c r="AF68" s="278" t="n"/>
      <c r="AG68" s="278" t="n"/>
      <c r="AH68" s="278" t="n"/>
      <c r="AI68" s="278" t="n"/>
      <c r="AJ68" s="278" t="n"/>
      <c r="AK68" s="278" t="n"/>
      <c r="AL68" s="278" t="n"/>
      <c r="AM68" s="278" t="n"/>
      <c r="AN68" s="278" t="n"/>
      <c r="AO68" s="278" t="n"/>
      <c r="AP68" s="278" t="n"/>
      <c r="AQ68" s="278" t="n"/>
      <c r="AR68" s="16">
        <f>IF(Y68="","",IF(Y68&gt;=90,I68-2,IF(Y68&gt;=70,I68-1,I68)))</f>
        <v/>
      </c>
      <c r="AS68" s="16">
        <f>IF(Z68="","",IF(Z68&gt;=90,J68-2,IF(Z68&gt;=70,J68-1,J68)))</f>
        <v/>
      </c>
      <c r="AT68" s="16" t="n"/>
      <c r="AU68" s="16" t="n"/>
      <c r="AV68" s="207" t="n"/>
      <c r="AW68" s="200" t="n"/>
      <c r="AX68" s="3" t="n"/>
      <c r="AY68" s="200" t="n"/>
      <c r="AZ68" s="3" t="n"/>
      <c r="BA68" s="200" t="n"/>
      <c r="BB68" s="3" t="n"/>
      <c r="BC68" s="200" t="n"/>
      <c r="BD68" s="3" t="n"/>
      <c r="BE68" s="200" t="n"/>
      <c r="BF68" s="3" t="n"/>
      <c r="BG68" s="200" t="n"/>
      <c r="BH68" s="3" t="n"/>
      <c r="BI68" s="200" t="n"/>
      <c r="BJ68" s="3" t="n"/>
      <c r="BK68" s="200" t="n"/>
      <c r="BL68" s="3" t="n"/>
      <c r="BM68" s="200" t="n"/>
      <c r="BN68" s="3" t="n"/>
      <c r="BO68" s="200" t="n"/>
      <c r="BP68" s="3" t="n"/>
      <c r="BQ68" s="200" t="n"/>
      <c r="BR68" s="3" t="n"/>
      <c r="BS68" s="200" t="n"/>
      <c r="BT68" s="3" t="n"/>
      <c r="BU68" s="200" t="n"/>
      <c r="BV68" s="3" t="n"/>
      <c r="BW68" s="426" t="n"/>
    </row>
    <row r="69" ht="18.75" customHeight="1">
      <c r="A69" s="40">
        <f>IF(AND(AR69=1,AT69=1),1,IF(AND(AR69=1,AT69=2),2,IF(AND(AR69=1,AT69=3),3,IF(AND(AR69=1,AT69=4),4,IF(AND(AR69=1,AT69=5),5,IF(AND(AR69=2,AT69=1),6,IF(AND(AR69=2,AT69=2),7,IF(AND(AR69=2,AT69=3),8,IF(AND(AR69=2,AT69=4),9,IF(AND(AR69=2,AT69=5),10,IF(AND(AR69=3,AT69=1),11,IF(AND(AR69=3,AT69=2),12,IF(AND(AR69=3,AT69=3),13,IF(AND(AR69=3,AT69=4),14,IF(AND(AR69=3,AT69=5),15,IF(AND(AR69=4,AT69=1),16,IF(AND(AR69=4,AT69=2),17,IF(AND(AR69=4,AT69=3),18,IF(AND(AR69=4,AT69=4),19,IF(AND(AR69=4,AT69=5),20,IF(AND(AR69=5,AT69=1),21,IF(AND(AR69=5,AT69=2),22,IF(AND(AR69=5,AT69=3),23,IF(AND(AR69=5,AT69=4),24,IF(AND(AR69=5,AT69=5),25,"")))))))))))))))))))))))))</f>
        <v/>
      </c>
      <c r="B69" s="40">
        <f>IF(A69="","",(COUNTIF($A$8:A69,A69))/100)</f>
        <v/>
      </c>
      <c r="C69" s="40">
        <f>IFERROR(A69+B69,"")</f>
        <v/>
      </c>
      <c r="D69" s="280" t="n">
        <v>29</v>
      </c>
      <c r="E69" s="3" t="n"/>
      <c r="F69" s="3" t="n"/>
      <c r="G69" s="3" t="n"/>
      <c r="H69" s="3" t="n"/>
      <c r="I69" s="4" t="n"/>
      <c r="J69" s="3" t="n"/>
      <c r="K69" s="4" t="n"/>
      <c r="L69" s="4" t="n"/>
      <c r="M69" s="4" t="n"/>
      <c r="N69" s="39" t="n"/>
      <c r="O69" s="39" t="n"/>
      <c r="P69" s="277">
        <f>IF(OR(I69="",M69=""),"",I69*M69)</f>
        <v/>
      </c>
      <c r="Q69" s="3" t="n"/>
      <c r="R69" s="3" t="n"/>
      <c r="S69" s="3" t="n"/>
      <c r="T69" s="3" t="n"/>
      <c r="U69" s="4" t="n"/>
      <c r="V69" s="4" t="n"/>
      <c r="W69" s="39">
        <f>IF(OR(U69="PREVENTIVO",U69="DETECTIVO"),"PROBABILIDAD",IF(U69="CORRECTIVO","IMPACTO",""))</f>
        <v/>
      </c>
      <c r="X69" s="39">
        <f>IF(AND(U69="PREVENTIVO",V69="AUTOMÁTICO"),"50%",IF(AND(U69="PREVENTIVO",V69="MANUAL"),"40%",IF(AND(U69="DETECTIVO",V69="AUTOMÁTICO"),"40%",IF(AND(U69="DETECTIVO",V69="MANUAL"),"30%",IF(AND(U69="CORRECTIVO",V69="AUTOMÁTICO"),"35%",IF(AND(U69="CORRECTIVO",V69="MANUAL"),"25%",""))))))</f>
        <v/>
      </c>
      <c r="Y69" s="195" t="n"/>
      <c r="Z69" s="189">
        <f>IFERROR(IF(Y69="","",IF(Y69&lt;=0.2,"MUY BAJA",IF(Y69&lt;=0.4,"BAJA",IF(Y69&lt;=0.6,"MEDIA",IF(Y69&lt;=0.8,"ALTA",IF(Y69=1,"MUY ALTA")))))),"")</f>
        <v/>
      </c>
      <c r="AA69" s="3" t="n"/>
      <c r="AB69" s="189">
        <f>IFERROR(IF(AA69="","",IF(AA69&lt;=0.2,"LEVE",IF(AA69&lt;=0.4,"MENOR",IF(AA69&lt;=0.6,"MODERADO",IF(AA69&lt;=0.8,"MAYOR",IF(AA69=1,"CATASTRÓFICO")))))),"")</f>
        <v/>
      </c>
      <c r="AC69" s="278">
        <f>IFERROR(IF(OR(AND(Z69="Muy Baja",AB69="Leve"),AND(Z69="Muy Baja",AB69="Menor"),AND(Z69="Baja",AB69="Leve")),"BAJO",IF(OR(AND(Z69="Muy baja",AB69="Moderado"),AND(Z69="Baja",AB69="Menor"),AND(Z69="Baja",AB69="Moderado"),AND(Z69="Media",AB69="Leve"),AND(Z69="Media",AB69="Menor"),AND(Z69="Media",AB69="Moderado"),AND(Z69="Alta",AB69="Leve"),AND(Z69="Alta",AB69="Menor")),"MODERADO",IF(OR(AND(Z69="Muy Baja",AB69="Mayor"),AND(Z69="Baja",AB69="Mayor"),AND(Z69="Media",AB69="Mayor"),AND(Z69="Alta",AB69="Moderado"),AND(Z69="Alta",AB69="Mayor"),AND(Z69="Muy Alta",AB69="Leve"),AND(Z69="Muy Alta",AB69="Menor"),AND(Z69="Muy Alta",AB69="Moderado"),AND(Z69="Muy Alta",AB69="Mayor")),"ALTO",IF(OR(AND(Z69="Muy Baja",AB69="Catastrófico"),AND(Z69="Baja",AB69="Catastrófico"),AND(Z69="Media",AB69="Catastrófico"),AND(Z69="Alta",AB69="Catastrófico"),AND(Z69="Muy Alta",AB69="Catastrófico")),"EXTREMO","")))),"")</f>
        <v/>
      </c>
      <c r="AD69" s="278" t="n"/>
      <c r="AE69" s="278" t="n"/>
      <c r="AF69" s="278" t="n"/>
      <c r="AG69" s="278" t="n"/>
      <c r="AH69" s="278" t="n"/>
      <c r="AI69" s="278" t="n"/>
      <c r="AJ69" s="278" t="n"/>
      <c r="AK69" s="278" t="n"/>
      <c r="AL69" s="278" t="n"/>
      <c r="AM69" s="278" t="n"/>
      <c r="AN69" s="278" t="n"/>
      <c r="AO69" s="278" t="n"/>
      <c r="AP69" s="278" t="n"/>
      <c r="AQ69" s="278" t="n"/>
      <c r="AR69" s="16">
        <f>IF(Y69="","",IF(Y69&gt;=90,I69-2,IF(Y69&gt;=70,I69-1,I69)))</f>
        <v/>
      </c>
      <c r="AS69" s="16">
        <f>IF(Z69="","",IF(Z69&gt;=90,J69-2,IF(Z69&gt;=70,J69-1,J69)))</f>
        <v/>
      </c>
      <c r="AT69" s="16" t="n"/>
      <c r="AU69" s="16" t="n"/>
      <c r="AV69" s="207" t="n"/>
      <c r="AW69" s="200" t="n"/>
      <c r="AX69" s="3" t="n"/>
      <c r="AY69" s="200" t="n"/>
      <c r="AZ69" s="3" t="n"/>
      <c r="BA69" s="200" t="n"/>
      <c r="BB69" s="3" t="n"/>
      <c r="BC69" s="200" t="n"/>
      <c r="BD69" s="3" t="n"/>
      <c r="BE69" s="200" t="n"/>
      <c r="BF69" s="3" t="n"/>
      <c r="BG69" s="200" t="n"/>
      <c r="BH69" s="3" t="n"/>
      <c r="BI69" s="200" t="n"/>
      <c r="BJ69" s="3" t="n"/>
      <c r="BK69" s="200" t="n"/>
      <c r="BL69" s="3" t="n"/>
      <c r="BM69" s="200" t="n"/>
      <c r="BN69" s="3" t="n"/>
      <c r="BO69" s="200" t="n"/>
      <c r="BP69" s="3" t="n"/>
      <c r="BQ69" s="200" t="n"/>
      <c r="BR69" s="3" t="n"/>
      <c r="BS69" s="200" t="n"/>
      <c r="BT69" s="3" t="n"/>
      <c r="BU69" s="200" t="n"/>
      <c r="BV69" s="3" t="n"/>
      <c r="BW69" s="426" t="n"/>
    </row>
    <row r="70" ht="18.75" customHeight="1">
      <c r="A70" s="40">
        <f>IF(AND(AR70=1,AT70=1),1,IF(AND(AR70=1,AT70=2),2,IF(AND(AR70=1,AT70=3),3,IF(AND(AR70=1,AT70=4),4,IF(AND(AR70=1,AT70=5),5,IF(AND(AR70=2,AT70=1),6,IF(AND(AR70=2,AT70=2),7,IF(AND(AR70=2,AT70=3),8,IF(AND(AR70=2,AT70=4),9,IF(AND(AR70=2,AT70=5),10,IF(AND(AR70=3,AT70=1),11,IF(AND(AR70=3,AT70=2),12,IF(AND(AR70=3,AT70=3),13,IF(AND(AR70=3,AT70=4),14,IF(AND(AR70=3,AT70=5),15,IF(AND(AR70=4,AT70=1),16,IF(AND(AR70=4,AT70=2),17,IF(AND(AR70=4,AT70=3),18,IF(AND(AR70=4,AT70=4),19,IF(AND(AR70=4,AT70=5),20,IF(AND(AR70=5,AT70=1),21,IF(AND(AR70=5,AT70=2),22,IF(AND(AR70=5,AT70=3),23,IF(AND(AR70=5,AT70=4),24,IF(AND(AR70=5,AT70=5),25,"")))))))))))))))))))))))))</f>
        <v/>
      </c>
      <c r="B70" s="40">
        <f>IF(A70="","",(COUNTIF($A$8:A70,A70))/100)</f>
        <v/>
      </c>
      <c r="C70" s="40">
        <f>IFERROR(A70+B70,"")</f>
        <v/>
      </c>
      <c r="D70" s="280" t="n">
        <v>30</v>
      </c>
      <c r="E70" s="3" t="n"/>
      <c r="F70" s="3" t="n"/>
      <c r="G70" s="3" t="n"/>
      <c r="H70" s="3" t="n"/>
      <c r="I70" s="4" t="n"/>
      <c r="J70" s="3" t="n"/>
      <c r="K70" s="4" t="n"/>
      <c r="L70" s="4" t="n"/>
      <c r="M70" s="4" t="n"/>
      <c r="N70" s="39" t="n"/>
      <c r="O70" s="39" t="n"/>
      <c r="P70" s="277">
        <f>IF(OR(I70="",M70=""),"",I70*M70)</f>
        <v/>
      </c>
      <c r="Q70" s="3" t="n"/>
      <c r="R70" s="3" t="n"/>
      <c r="S70" s="3" t="n"/>
      <c r="T70" s="3" t="n"/>
      <c r="U70" s="4" t="n"/>
      <c r="V70" s="4" t="n"/>
      <c r="W70" s="4" t="n"/>
      <c r="X70" s="39">
        <f>IF(AND(U70="PREVENTIVO",V70="AUTOMÁTICO"),"50%",IF(AND(U70="PREVENTIVO",V70="MANUAL"),"40%",IF(AND(U70="DETECTIVO",V70="AUTOMÁTICO"),"40%",IF(AND(U70="DETECTIVO",V70="MANUAL"),"30%",IF(AND(U70="CORRECTIVO",V70="AUTOMÁTICO"),"35%",IF(AND(U70="CORRECTIVO",V70="MANUAL"),"25%",""))))))</f>
        <v/>
      </c>
      <c r="Y70" s="195" t="n"/>
      <c r="Z70" s="189">
        <f>IFERROR(IF(Y70="","",IF(Y70&lt;=0.2,"MUY BAJA",IF(Y70&lt;=0.4,"BAJA",IF(Y70&lt;=0.6,"MEDIA",IF(Y70&lt;=0.8,"ALTA",IF(Y70=1,"MUY ALTA")))))),"")</f>
        <v/>
      </c>
      <c r="AA70" s="3" t="n"/>
      <c r="AB70" s="189">
        <f>IFERROR(IF(AA70="","",IF(AA70&lt;=0.2,"LEVE",IF(AA70&lt;=0.4,"MENOR",IF(AA70&lt;=0.6,"MODERADO",IF(AA70&lt;=0.8,"MAYOR",IF(AA70=1,"CATASTRÓFICO")))))),"")</f>
        <v/>
      </c>
      <c r="AC70" s="278">
        <f>IFERROR(IF(OR(AND(Z70="Muy Baja",AB70="Leve"),AND(Z70="Muy Baja",AB70="Menor"),AND(Z70="Baja",AB70="Leve")),"BAJO",IF(OR(AND(Z70="Muy baja",AB70="Moderado"),AND(Z70="Baja",AB70="Menor"),AND(Z70="Baja",AB70="Moderado"),AND(Z70="Media",AB70="Leve"),AND(Z70="Media",AB70="Menor"),AND(Z70="Media",AB70="Moderado"),AND(Z70="Alta",AB70="Leve"),AND(Z70="Alta",AB70="Menor")),"MODERADO",IF(OR(AND(Z70="Muy Baja",AB70="Mayor"),AND(Z70="Baja",AB70="Mayor"),AND(Z70="Media",AB70="Mayor"),AND(Z70="Alta",AB70="Moderado"),AND(Z70="Alta",AB70="Mayor"),AND(Z70="Muy Alta",AB70="Leve"),AND(Z70="Muy Alta",AB70="Menor"),AND(Z70="Muy Alta",AB70="Moderado"),AND(Z70="Muy Alta",AB70="Mayor")),"ALTO",IF(OR(AND(Z70="Muy Baja",AB70="Catastrófico"),AND(Z70="Baja",AB70="Catastrófico"),AND(Z70="Media",AB70="Catastrófico"),AND(Z70="Alta",AB70="Catastrófico"),AND(Z70="Muy Alta",AB70="Catastrófico")),"EXTREMO","")))),"")</f>
        <v/>
      </c>
      <c r="AD70" s="278" t="n"/>
      <c r="AE70" s="278" t="n"/>
      <c r="AF70" s="278" t="n"/>
      <c r="AG70" s="278" t="n"/>
      <c r="AH70" s="278" t="n"/>
      <c r="AI70" s="278" t="n"/>
      <c r="AJ70" s="278" t="n"/>
      <c r="AK70" s="278" t="n"/>
      <c r="AL70" s="278" t="n"/>
      <c r="AM70" s="278" t="n"/>
      <c r="AN70" s="278" t="n"/>
      <c r="AO70" s="278" t="n"/>
      <c r="AP70" s="278" t="n"/>
      <c r="AQ70" s="278" t="n"/>
      <c r="AR70" s="16">
        <f>IF(Y70="","",IF(Y70&gt;=90,I70-2,IF(Y70&gt;=70,I70-1,I70)))</f>
        <v/>
      </c>
      <c r="AS70" s="16">
        <f>IF(Z70="","",IF(Z70&gt;=90,J70-2,IF(Z70&gt;=70,J70-1,J70)))</f>
        <v/>
      </c>
      <c r="AT70" s="16" t="n"/>
      <c r="AU70" s="16" t="n"/>
      <c r="AV70" s="207" t="n"/>
      <c r="AW70" s="200" t="n"/>
      <c r="AX70" s="3" t="n"/>
      <c r="AY70" s="200" t="n"/>
      <c r="AZ70" s="3" t="n"/>
      <c r="BA70" s="200" t="n"/>
      <c r="BB70" s="3" t="n"/>
      <c r="BC70" s="200" t="n"/>
      <c r="BD70" s="3" t="n"/>
      <c r="BE70" s="200" t="n"/>
      <c r="BF70" s="3" t="n"/>
      <c r="BG70" s="200" t="n"/>
      <c r="BH70" s="3" t="n"/>
      <c r="BI70" s="200" t="n"/>
      <c r="BJ70" s="3" t="n"/>
      <c r="BK70" s="200" t="n"/>
      <c r="BL70" s="3" t="n"/>
      <c r="BM70" s="200" t="n"/>
      <c r="BN70" s="3" t="n"/>
      <c r="BO70" s="200" t="n"/>
      <c r="BP70" s="3" t="n"/>
      <c r="BQ70" s="200" t="n"/>
      <c r="BR70" s="3" t="n"/>
      <c r="BS70" s="200" t="n"/>
      <c r="BT70" s="3" t="n"/>
      <c r="BU70" s="200" t="n"/>
      <c r="BV70" s="3" t="n"/>
      <c r="BW70" s="426" t="n"/>
    </row>
    <row r="71" ht="18.75" customHeight="1">
      <c r="A71" s="40">
        <f>IF(AND(AR71=1,AT71=1),1,IF(AND(AR71=1,AT71=2),2,IF(AND(AR71=1,AT71=3),3,IF(AND(AR71=1,AT71=4),4,IF(AND(AR71=1,AT71=5),5,IF(AND(AR71=2,AT71=1),6,IF(AND(AR71=2,AT71=2),7,IF(AND(AR71=2,AT71=3),8,IF(AND(AR71=2,AT71=4),9,IF(AND(AR71=2,AT71=5),10,IF(AND(AR71=3,AT71=1),11,IF(AND(AR71=3,AT71=2),12,IF(AND(AR71=3,AT71=3),13,IF(AND(AR71=3,AT71=4),14,IF(AND(AR71=3,AT71=5),15,IF(AND(AR71=4,AT71=1),16,IF(AND(AR71=4,AT71=2),17,IF(AND(AR71=4,AT71=3),18,IF(AND(AR71=4,AT71=4),19,IF(AND(AR71=4,AT71=5),20,IF(AND(AR71=5,AT71=1),21,IF(AND(AR71=5,AT71=2),22,IF(AND(AR71=5,AT71=3),23,IF(AND(AR71=5,AT71=4),24,IF(AND(AR71=5,AT71=5),25,"")))))))))))))))))))))))))</f>
        <v/>
      </c>
      <c r="B71" s="40">
        <f>IF(A71="","",(COUNTIF($A$8:A71,A71))/100)</f>
        <v/>
      </c>
      <c r="C71" s="40">
        <f>IFERROR(A71+B71,"")</f>
        <v/>
      </c>
      <c r="D71" s="280" t="n">
        <v>31</v>
      </c>
      <c r="E71" s="3" t="n"/>
      <c r="F71" s="3" t="n"/>
      <c r="G71" s="3" t="n"/>
      <c r="H71" s="3" t="n"/>
      <c r="I71" s="4" t="n"/>
      <c r="J71" s="3" t="n"/>
      <c r="K71" s="4" t="n"/>
      <c r="L71" s="4" t="n"/>
      <c r="M71" s="4" t="n"/>
      <c r="N71" s="39" t="n"/>
      <c r="O71" s="39" t="n"/>
      <c r="P71" s="277">
        <f>IF(OR(I71="",M71=""),"",I71*M71)</f>
        <v/>
      </c>
      <c r="Q71" s="3" t="n"/>
      <c r="R71" s="3" t="n"/>
      <c r="S71" s="3" t="n"/>
      <c r="T71" s="3" t="n"/>
      <c r="U71" s="4" t="n"/>
      <c r="V71" s="4" t="n"/>
      <c r="W71" s="4" t="n"/>
      <c r="X71" s="39">
        <f>IF(AND(U71="PREVENTIVO",V71="AUTOMÁTICO"),"50%",IF(AND(U71="PREVENTIVO",V71="MANUAL"),"40%",IF(AND(U71="DETECTIVO",V71="AUTOMÁTICO"),"40%",IF(AND(U71="DETECTIVO",V71="MANUAL"),"30%",IF(AND(U71="CORRECTIVO",V71="AUTOMÁTICO"),"35%",IF(AND(U71="CORRECTIVO",V71="MANUAL"),"25%",""))))))</f>
        <v/>
      </c>
      <c r="Y71" s="195" t="n"/>
      <c r="Z71" s="189">
        <f>IFERROR(IF(Y71="","",IF(Y71&lt;=0.2,"MUY BAJA",IF(Y71&lt;=0.4,"BAJA",IF(Y71&lt;=0.6,"MEDIA",IF(Y71&lt;=0.8,"ALTA",IF(Y71=1,"MUY ALTA")))))),"")</f>
        <v/>
      </c>
      <c r="AA71" s="3" t="n"/>
      <c r="AB71" s="189">
        <f>IFERROR(IF(AA71="","",IF(AA71&lt;=0.2,"LEVE",IF(AA71&lt;=0.4,"MENOR",IF(AA71&lt;=0.6,"MODERADO",IF(AA71&lt;=0.8,"MAYOR",IF(AA71=1,"CATASTRÓFICO")))))),"")</f>
        <v/>
      </c>
      <c r="AC71" s="278">
        <f>IFERROR(IF(OR(AND(Z71="Muy Baja",AB71="Leve"),AND(Z71="Muy Baja",AB71="Menor"),AND(Z71="Baja",AB71="Leve")),"BAJO",IF(OR(AND(Z71="Muy baja",AB71="Moderado"),AND(Z71="Baja",AB71="Menor"),AND(Z71="Baja",AB71="Moderado"),AND(Z71="Media",AB71="Leve"),AND(Z71="Media",AB71="Menor"),AND(Z71="Media",AB71="Moderado"),AND(Z71="Alta",AB71="Leve"),AND(Z71="Alta",AB71="Menor")),"MODERADO",IF(OR(AND(Z71="Muy Baja",AB71="Mayor"),AND(Z71="Baja",AB71="Mayor"),AND(Z71="Media",AB71="Mayor"),AND(Z71="Alta",AB71="Moderado"),AND(Z71="Alta",AB71="Mayor"),AND(Z71="Muy Alta",AB71="Leve"),AND(Z71="Muy Alta",AB71="Menor"),AND(Z71="Muy Alta",AB71="Moderado"),AND(Z71="Muy Alta",AB71="Mayor")),"ALTO",IF(OR(AND(Z71="Muy Baja",AB71="Catastrófico"),AND(Z71="Baja",AB71="Catastrófico"),AND(Z71="Media",AB71="Catastrófico"),AND(Z71="Alta",AB71="Catastrófico"),AND(Z71="Muy Alta",AB71="Catastrófico")),"EXTREMO","")))),"")</f>
        <v/>
      </c>
      <c r="AD71" s="278" t="n"/>
      <c r="AE71" s="278" t="n"/>
      <c r="AF71" s="278" t="n"/>
      <c r="AG71" s="278" t="n"/>
      <c r="AH71" s="278" t="n"/>
      <c r="AI71" s="278" t="n"/>
      <c r="AJ71" s="278" t="n"/>
      <c r="AK71" s="278" t="n"/>
      <c r="AL71" s="278" t="n"/>
      <c r="AM71" s="278" t="n"/>
      <c r="AN71" s="278" t="n"/>
      <c r="AO71" s="278" t="n"/>
      <c r="AP71" s="278" t="n"/>
      <c r="AQ71" s="278" t="n"/>
      <c r="AR71" s="16">
        <f>IF(Y71="","",IF(Y71&gt;=90,I71-2,IF(Y71&gt;=70,I71-1,I71)))</f>
        <v/>
      </c>
      <c r="AS71" s="16">
        <f>IF(Z71="","",IF(Z71&gt;=90,J71-2,IF(Z71&gt;=70,J71-1,J71)))</f>
        <v/>
      </c>
      <c r="AT71" s="16" t="n"/>
      <c r="AU71" s="16" t="n"/>
      <c r="AV71" s="207" t="n"/>
      <c r="AW71" s="200" t="n"/>
      <c r="AX71" s="3" t="n"/>
      <c r="AY71" s="200" t="n"/>
      <c r="AZ71" s="3" t="n"/>
      <c r="BA71" s="200" t="n"/>
      <c r="BB71" s="3" t="n"/>
      <c r="BC71" s="200" t="n"/>
      <c r="BD71" s="3" t="n"/>
      <c r="BE71" s="200" t="n"/>
      <c r="BF71" s="3" t="n"/>
      <c r="BG71" s="200" t="n"/>
      <c r="BH71" s="3" t="n"/>
      <c r="BI71" s="200" t="n"/>
      <c r="BJ71" s="3" t="n"/>
      <c r="BK71" s="200" t="n"/>
      <c r="BL71" s="3" t="n"/>
      <c r="BM71" s="200" t="n"/>
      <c r="BN71" s="3" t="n"/>
      <c r="BO71" s="200" t="n"/>
      <c r="BP71" s="3" t="n"/>
      <c r="BQ71" s="200" t="n"/>
      <c r="BR71" s="3" t="n"/>
      <c r="BS71" s="200" t="n"/>
      <c r="BT71" s="3" t="n"/>
      <c r="BU71" s="200" t="n"/>
      <c r="BV71" s="3" t="n"/>
      <c r="BW71" s="426" t="n"/>
    </row>
    <row r="72" ht="18.75" customHeight="1">
      <c r="A72" s="40">
        <f>IF(AND(AR72=1,AT72=1),1,IF(AND(AR72=1,AT72=2),2,IF(AND(AR72=1,AT72=3),3,IF(AND(AR72=1,AT72=4),4,IF(AND(AR72=1,AT72=5),5,IF(AND(AR72=2,AT72=1),6,IF(AND(AR72=2,AT72=2),7,IF(AND(AR72=2,AT72=3),8,IF(AND(AR72=2,AT72=4),9,IF(AND(AR72=2,AT72=5),10,IF(AND(AR72=3,AT72=1),11,IF(AND(AR72=3,AT72=2),12,IF(AND(AR72=3,AT72=3),13,IF(AND(AR72=3,AT72=4),14,IF(AND(AR72=3,AT72=5),15,IF(AND(AR72=4,AT72=1),16,IF(AND(AR72=4,AT72=2),17,IF(AND(AR72=4,AT72=3),18,IF(AND(AR72=4,AT72=4),19,IF(AND(AR72=4,AT72=5),20,IF(AND(AR72=5,AT72=1),21,IF(AND(AR72=5,AT72=2),22,IF(AND(AR72=5,AT72=3),23,IF(AND(AR72=5,AT72=4),24,IF(AND(AR72=5,AT72=5),25,"")))))))))))))))))))))))))</f>
        <v/>
      </c>
      <c r="B72" s="40">
        <f>IF(A72="","",(COUNTIF($A$8:A72,A72))/100)</f>
        <v/>
      </c>
      <c r="C72" s="40">
        <f>IFERROR(A72+B72,"")</f>
        <v/>
      </c>
      <c r="D72" s="280" t="n">
        <v>32</v>
      </c>
      <c r="E72" s="3" t="n"/>
      <c r="F72" s="3" t="n"/>
      <c r="G72" s="3" t="n"/>
      <c r="H72" s="3" t="n"/>
      <c r="I72" s="4" t="n"/>
      <c r="J72" s="3" t="n"/>
      <c r="K72" s="4" t="n"/>
      <c r="L72" s="4" t="n"/>
      <c r="M72" s="4" t="n"/>
      <c r="N72" s="39" t="n"/>
      <c r="O72" s="39" t="n"/>
      <c r="P72" s="277">
        <f>IF(OR(I72="",M72=""),"",I72*M72)</f>
        <v/>
      </c>
      <c r="Q72" s="3" t="n"/>
      <c r="R72" s="3" t="n"/>
      <c r="S72" s="3" t="n"/>
      <c r="T72" s="3" t="n"/>
      <c r="U72" s="4" t="n"/>
      <c r="V72" s="4" t="n"/>
      <c r="W72" s="4" t="n"/>
      <c r="X72" s="39">
        <f>IF(AND(U72="PREVENTIVO",V72="AUTOMÁTICO"),"50%",IF(AND(U72="PREVENTIVO",V72="MANUAL"),"40%",IF(AND(U72="DETECTIVO",V72="AUTOMÁTICO"),"40%",IF(AND(U72="DETECTIVO",V72="MANUAL"),"30%",IF(AND(U72="CORRECTIVO",V72="AUTOMÁTICO"),"35%",IF(AND(U72="CORRECTIVO",V72="MANUAL"),"25%",""))))))</f>
        <v/>
      </c>
      <c r="Y72" s="195" t="n"/>
      <c r="Z72" s="189">
        <f>IFERROR(IF(Y72="","",IF(Y72&lt;=0.2,"MUY BAJA",IF(Y72&lt;=0.4,"BAJA",IF(Y72&lt;=0.6,"MEDIA",IF(Y72&lt;=0.8,"ALTA",IF(Y72=1,"MUY ALTA")))))),"")</f>
        <v/>
      </c>
      <c r="AA72" s="3" t="n"/>
      <c r="AB72" s="189">
        <f>IFERROR(IF(AA72="","",IF(AA72&lt;=0.2,"LEVE",IF(AA72&lt;=0.4,"MENOR",IF(AA72&lt;=0.6,"MODERADO",IF(AA72&lt;=0.8,"MAYOR",IF(AA72=1,"CATASTRÓFICO")))))),"")</f>
        <v/>
      </c>
      <c r="AC72" s="278">
        <f>IFERROR(IF(OR(AND(Z72="Muy Baja",AB72="Leve"),AND(Z72="Muy Baja",AB72="Menor"),AND(Z72="Baja",AB72="Leve")),"BAJO",IF(OR(AND(Z72="Muy baja",AB72="Moderado"),AND(Z72="Baja",AB72="Menor"),AND(Z72="Baja",AB72="Moderado"),AND(Z72="Media",AB72="Leve"),AND(Z72="Media",AB72="Menor"),AND(Z72="Media",AB72="Moderado"),AND(Z72="Alta",AB72="Leve"),AND(Z72="Alta",AB72="Menor")),"MODERADO",IF(OR(AND(Z72="Muy Baja",AB72="Mayor"),AND(Z72="Baja",AB72="Mayor"),AND(Z72="Media",AB72="Mayor"),AND(Z72="Alta",AB72="Moderado"),AND(Z72="Alta",AB72="Mayor"),AND(Z72="Muy Alta",AB72="Leve"),AND(Z72="Muy Alta",AB72="Menor"),AND(Z72="Muy Alta",AB72="Moderado"),AND(Z72="Muy Alta",AB72="Mayor")),"ALTO",IF(OR(AND(Z72="Muy Baja",AB72="Catastrófico"),AND(Z72="Baja",AB72="Catastrófico"),AND(Z72="Media",AB72="Catastrófico"),AND(Z72="Alta",AB72="Catastrófico"),AND(Z72="Muy Alta",AB72="Catastrófico")),"EXTREMO","")))),"")</f>
        <v/>
      </c>
      <c r="AD72" s="278" t="n"/>
      <c r="AE72" s="278" t="n"/>
      <c r="AF72" s="278" t="n"/>
      <c r="AG72" s="278" t="n"/>
      <c r="AH72" s="278" t="n"/>
      <c r="AI72" s="278" t="n"/>
      <c r="AJ72" s="278" t="n"/>
      <c r="AK72" s="278" t="n"/>
      <c r="AL72" s="278" t="n"/>
      <c r="AM72" s="278" t="n"/>
      <c r="AN72" s="278" t="n"/>
      <c r="AO72" s="278" t="n"/>
      <c r="AP72" s="278" t="n"/>
      <c r="AQ72" s="278" t="n"/>
      <c r="AR72" s="16">
        <f>IF(Y72="","",IF(Y72&gt;=90,I72-2,IF(Y72&gt;=70,I72-1,I72)))</f>
        <v/>
      </c>
      <c r="AS72" s="16">
        <f>IF(Z72="","",IF(Z72&gt;=90,J72-2,IF(Z72&gt;=70,J72-1,J72)))</f>
        <v/>
      </c>
      <c r="AT72" s="16" t="n"/>
      <c r="AU72" s="16" t="n"/>
      <c r="AV72" s="207" t="n"/>
      <c r="AW72" s="200" t="n"/>
      <c r="AX72" s="3" t="n"/>
      <c r="AY72" s="200" t="n"/>
      <c r="AZ72" s="3" t="n"/>
      <c r="BA72" s="200" t="n"/>
      <c r="BB72" s="3" t="n"/>
      <c r="BC72" s="200" t="n"/>
      <c r="BD72" s="3" t="n"/>
      <c r="BE72" s="200" t="n"/>
      <c r="BF72" s="3" t="n"/>
      <c r="BG72" s="200" t="n"/>
      <c r="BH72" s="3" t="n"/>
      <c r="BI72" s="200" t="n"/>
      <c r="BJ72" s="3" t="n"/>
      <c r="BK72" s="200" t="n"/>
      <c r="BL72" s="3" t="n"/>
      <c r="BM72" s="200" t="n"/>
      <c r="BN72" s="3" t="n"/>
      <c r="BO72" s="200" t="n"/>
      <c r="BP72" s="3" t="n"/>
      <c r="BQ72" s="200" t="n"/>
      <c r="BR72" s="3" t="n"/>
      <c r="BS72" s="200" t="n"/>
      <c r="BT72" s="3" t="n"/>
      <c r="BU72" s="200" t="n"/>
      <c r="BV72" s="3" t="n"/>
      <c r="BW72" s="426" t="n"/>
    </row>
    <row r="73" ht="18.75" customHeight="1">
      <c r="A73" s="40">
        <f>IF(AND(AR73=1,AT73=1),1,IF(AND(AR73=1,AT73=2),2,IF(AND(AR73=1,AT73=3),3,IF(AND(AR73=1,AT73=4),4,IF(AND(AR73=1,AT73=5),5,IF(AND(AR73=2,AT73=1),6,IF(AND(AR73=2,AT73=2),7,IF(AND(AR73=2,AT73=3),8,IF(AND(AR73=2,AT73=4),9,IF(AND(AR73=2,AT73=5),10,IF(AND(AR73=3,AT73=1),11,IF(AND(AR73=3,AT73=2),12,IF(AND(AR73=3,AT73=3),13,IF(AND(AR73=3,AT73=4),14,IF(AND(AR73=3,AT73=5),15,IF(AND(AR73=4,AT73=1),16,IF(AND(AR73=4,AT73=2),17,IF(AND(AR73=4,AT73=3),18,IF(AND(AR73=4,AT73=4),19,IF(AND(AR73=4,AT73=5),20,IF(AND(AR73=5,AT73=1),21,IF(AND(AR73=5,AT73=2),22,IF(AND(AR73=5,AT73=3),23,IF(AND(AR73=5,AT73=4),24,IF(AND(AR73=5,AT73=5),25,"")))))))))))))))))))))))))</f>
        <v/>
      </c>
      <c r="B73" s="40">
        <f>IF(A73="","",(COUNTIF($A$8:A73,A73))/100)</f>
        <v/>
      </c>
      <c r="C73" s="40">
        <f>IFERROR(A73+B73,"")</f>
        <v/>
      </c>
      <c r="D73" s="280" t="n">
        <v>33</v>
      </c>
      <c r="E73" s="3" t="n"/>
      <c r="F73" s="3" t="n"/>
      <c r="G73" s="3" t="n"/>
      <c r="H73" s="3" t="n"/>
      <c r="I73" s="4" t="n"/>
      <c r="J73" s="3" t="n"/>
      <c r="K73" s="4" t="n"/>
      <c r="L73" s="4" t="n"/>
      <c r="M73" s="4" t="n"/>
      <c r="N73" s="39" t="n"/>
      <c r="O73" s="39" t="n"/>
      <c r="P73" s="277">
        <f>IF(OR(I73="",M73=""),"",I73*M73)</f>
        <v/>
      </c>
      <c r="Q73" s="3" t="n"/>
      <c r="R73" s="3" t="n"/>
      <c r="S73" s="3" t="n"/>
      <c r="T73" s="3" t="n"/>
      <c r="U73" s="4" t="n"/>
      <c r="V73" s="4" t="n"/>
      <c r="W73" s="4" t="n"/>
      <c r="X73" s="39">
        <f>IF(AND(U73="PREVENTIVO",V73="AUTOMÁTICO"),"50%",IF(AND(U73="PREVENTIVO",V73="MANUAL"),"40%",IF(AND(U73="DETECTIVO",V73="AUTOMÁTICO"),"40%",IF(AND(U73="DETECTIVO",V73="MANUAL"),"30%",IF(AND(U73="CORRECTIVO",V73="AUTOMÁTICO"),"35%",IF(AND(U73="CORRECTIVO",V73="MANUAL"),"25%",""))))))</f>
        <v/>
      </c>
      <c r="Y73" s="195" t="n"/>
      <c r="Z73" s="189">
        <f>IFERROR(IF(Y73="","",IF(Y73&lt;=0.2,"MUY BAJA",IF(Y73&lt;=0.4,"BAJA",IF(Y73&lt;=0.6,"MEDIA",IF(Y73&lt;=0.8,"ALTA",IF(Y73=1,"MUY ALTA")))))),"")</f>
        <v/>
      </c>
      <c r="AA73" s="3" t="n"/>
      <c r="AB73" s="189">
        <f>IFERROR(IF(AA73="","",IF(AA73&lt;=0.2,"LEVE",IF(AA73&lt;=0.4,"MENOR",IF(AA73&lt;=0.6,"MODERADO",IF(AA73&lt;=0.8,"MAYOR",IF(AA73=1,"CATASTRÓFICO")))))),"")</f>
        <v/>
      </c>
      <c r="AC73" s="278">
        <f>IFERROR(IF(OR(AND(Z73="Muy Baja",AB73="Leve"),AND(Z73="Muy Baja",AB73="Menor"),AND(Z73="Baja",AB73="Leve")),"BAJO",IF(OR(AND(Z73="Muy baja",AB73="Moderado"),AND(Z73="Baja",AB73="Menor"),AND(Z73="Baja",AB73="Moderado"),AND(Z73="Media",AB73="Leve"),AND(Z73="Media",AB73="Menor"),AND(Z73="Media",AB73="Moderado"),AND(Z73="Alta",AB73="Leve"),AND(Z73="Alta",AB73="Menor")),"MODERADO",IF(OR(AND(Z73="Muy Baja",AB73="Mayor"),AND(Z73="Baja",AB73="Mayor"),AND(Z73="Media",AB73="Mayor"),AND(Z73="Alta",AB73="Moderado"),AND(Z73="Alta",AB73="Mayor"),AND(Z73="Muy Alta",AB73="Leve"),AND(Z73="Muy Alta",AB73="Menor"),AND(Z73="Muy Alta",AB73="Moderado"),AND(Z73="Muy Alta",AB73="Mayor")),"ALTO",IF(OR(AND(Z73="Muy Baja",AB73="Catastrófico"),AND(Z73="Baja",AB73="Catastrófico"),AND(Z73="Media",AB73="Catastrófico"),AND(Z73="Alta",AB73="Catastrófico"),AND(Z73="Muy Alta",AB73="Catastrófico")),"EXTREMO","")))),"")</f>
        <v/>
      </c>
      <c r="AD73" s="278" t="n"/>
      <c r="AE73" s="278" t="n"/>
      <c r="AF73" s="278" t="n"/>
      <c r="AG73" s="278" t="n"/>
      <c r="AH73" s="278" t="n"/>
      <c r="AI73" s="278" t="n"/>
      <c r="AJ73" s="278" t="n"/>
      <c r="AK73" s="278" t="n"/>
      <c r="AL73" s="278" t="n"/>
      <c r="AM73" s="278" t="n"/>
      <c r="AN73" s="278" t="n"/>
      <c r="AO73" s="278" t="n"/>
      <c r="AP73" s="278" t="n"/>
      <c r="AQ73" s="278" t="n"/>
      <c r="AR73" s="16">
        <f>IF(Y73="","",IF(Y73&gt;=90,I73-2,IF(Y73&gt;=70,I73-1,I73)))</f>
        <v/>
      </c>
      <c r="AS73" s="16">
        <f>IF(Z73="","",IF(Z73&gt;=90,J73-2,IF(Z73&gt;=70,J73-1,J73)))</f>
        <v/>
      </c>
      <c r="AT73" s="16" t="n"/>
      <c r="AU73" s="16" t="n"/>
      <c r="AV73" s="207" t="n"/>
      <c r="AW73" s="200" t="n"/>
      <c r="AX73" s="3" t="n"/>
      <c r="AY73" s="200" t="n"/>
      <c r="AZ73" s="3" t="n"/>
      <c r="BA73" s="200" t="n"/>
      <c r="BB73" s="3" t="n"/>
      <c r="BC73" s="200" t="n"/>
      <c r="BD73" s="3" t="n"/>
      <c r="BE73" s="200" t="n"/>
      <c r="BF73" s="3" t="n"/>
      <c r="BG73" s="200" t="n"/>
      <c r="BH73" s="3" t="n"/>
      <c r="BI73" s="200" t="n"/>
      <c r="BJ73" s="3" t="n"/>
      <c r="BK73" s="200" t="n"/>
      <c r="BL73" s="3" t="n"/>
      <c r="BM73" s="200" t="n"/>
      <c r="BN73" s="3" t="n"/>
      <c r="BO73" s="200" t="n"/>
      <c r="BP73" s="3" t="n"/>
      <c r="BQ73" s="200" t="n"/>
      <c r="BR73" s="3" t="n"/>
      <c r="BS73" s="200" t="n"/>
      <c r="BT73" s="3" t="n"/>
      <c r="BU73" s="200" t="n"/>
      <c r="BV73" s="3" t="n"/>
      <c r="BW73" s="426" t="n"/>
    </row>
    <row r="74" ht="18.75" customHeight="1">
      <c r="A74" s="40">
        <f>IF(AND(AR74=1,AT74=1),1,IF(AND(AR74=1,AT74=2),2,IF(AND(AR74=1,AT74=3),3,IF(AND(AR74=1,AT74=4),4,IF(AND(AR74=1,AT74=5),5,IF(AND(AR74=2,AT74=1),6,IF(AND(AR74=2,AT74=2),7,IF(AND(AR74=2,AT74=3),8,IF(AND(AR74=2,AT74=4),9,IF(AND(AR74=2,AT74=5),10,IF(AND(AR74=3,AT74=1),11,IF(AND(AR74=3,AT74=2),12,IF(AND(AR74=3,AT74=3),13,IF(AND(AR74=3,AT74=4),14,IF(AND(AR74=3,AT74=5),15,IF(AND(AR74=4,AT74=1),16,IF(AND(AR74=4,AT74=2),17,IF(AND(AR74=4,AT74=3),18,IF(AND(AR74=4,AT74=4),19,IF(AND(AR74=4,AT74=5),20,IF(AND(AR74=5,AT74=1),21,IF(AND(AR74=5,AT74=2),22,IF(AND(AR74=5,AT74=3),23,IF(AND(AR74=5,AT74=4),24,IF(AND(AR74=5,AT74=5),25,"")))))))))))))))))))))))))</f>
        <v/>
      </c>
      <c r="B74" s="40">
        <f>IF(A74="","",(COUNTIF($A$8:A74,A74))/100)</f>
        <v/>
      </c>
      <c r="C74" s="40">
        <f>IFERROR(A74+B74,"")</f>
        <v/>
      </c>
      <c r="D74" s="280" t="n">
        <v>34</v>
      </c>
      <c r="E74" s="3" t="n"/>
      <c r="F74" s="3" t="n"/>
      <c r="G74" s="3" t="n"/>
      <c r="H74" s="3" t="n"/>
      <c r="I74" s="4" t="n"/>
      <c r="J74" s="3" t="n"/>
      <c r="K74" s="4" t="n"/>
      <c r="L74" s="4" t="n"/>
      <c r="M74" s="4" t="n"/>
      <c r="N74" s="39" t="n"/>
      <c r="O74" s="39" t="n"/>
      <c r="P74" s="277">
        <f>IF(OR(I74="",M74=""),"",I74*M74)</f>
        <v/>
      </c>
      <c r="Q74" s="3" t="n"/>
      <c r="R74" s="3" t="n"/>
      <c r="S74" s="3" t="n"/>
      <c r="T74" s="3" t="n"/>
      <c r="U74" s="4" t="n"/>
      <c r="V74" s="4" t="n"/>
      <c r="W74" s="4" t="n"/>
      <c r="X74" s="39">
        <f>IF(AND(U74="PREVENTIVO",V74="AUTOMÁTICO"),"50%",IF(AND(U74="PREVENTIVO",V74="MANUAL"),"40%",IF(AND(U74="DETECTIVO",V74="AUTOMÁTICO"),"40%",IF(AND(U74="DETECTIVO",V74="MANUAL"),"30%",IF(AND(U74="CORRECTIVO",V74="AUTOMÁTICO"),"35%",IF(AND(U74="CORRECTIVO",V74="MANUAL"),"25%",""))))))</f>
        <v/>
      </c>
      <c r="Y74" s="195" t="n"/>
      <c r="Z74" s="189">
        <f>IFERROR(IF(Y74="","",IF(Y74&lt;=0.2,"MUY BAJA",IF(Y74&lt;=0.4,"BAJA",IF(Y74&lt;=0.6,"MEDIA",IF(Y74&lt;=0.8,"ALTA",IF(Y74=1,"MUY ALTA")))))),"")</f>
        <v/>
      </c>
      <c r="AA74" s="3" t="n"/>
      <c r="AB74" s="189">
        <f>IFERROR(IF(AA74="","",IF(AA74&lt;=0.2,"LEVE",IF(AA74&lt;=0.4,"MENOR",IF(AA74&lt;=0.6,"MODERADO",IF(AA74&lt;=0.8,"MAYOR",IF(AA74=1,"CATASTRÓFICO")))))),"")</f>
        <v/>
      </c>
      <c r="AC74" s="278">
        <f>IFERROR(IF(OR(AND(Z74="Muy Baja",AB74="Leve"),AND(Z74="Muy Baja",AB74="Menor"),AND(Z74="Baja",AB74="Leve")),"BAJO",IF(OR(AND(Z74="Muy baja",AB74="Moderado"),AND(Z74="Baja",AB74="Menor"),AND(Z74="Baja",AB74="Moderado"),AND(Z74="Media",AB74="Leve"),AND(Z74="Media",AB74="Menor"),AND(Z74="Media",AB74="Moderado"),AND(Z74="Alta",AB74="Leve"),AND(Z74="Alta",AB74="Menor")),"MODERADO",IF(OR(AND(Z74="Muy Baja",AB74="Mayor"),AND(Z74="Baja",AB74="Mayor"),AND(Z74="Media",AB74="Mayor"),AND(Z74="Alta",AB74="Moderado"),AND(Z74="Alta",AB74="Mayor"),AND(Z74="Muy Alta",AB74="Leve"),AND(Z74="Muy Alta",AB74="Menor"),AND(Z74="Muy Alta",AB74="Moderado"),AND(Z74="Muy Alta",AB74="Mayor")),"ALTO",IF(OR(AND(Z74="Muy Baja",AB74="Catastrófico"),AND(Z74="Baja",AB74="Catastrófico"),AND(Z74="Media",AB74="Catastrófico"),AND(Z74="Alta",AB74="Catastrófico"),AND(Z74="Muy Alta",AB74="Catastrófico")),"EXTREMO","")))),"")</f>
        <v/>
      </c>
      <c r="AD74" s="278" t="n"/>
      <c r="AE74" s="278" t="n"/>
      <c r="AF74" s="278" t="n"/>
      <c r="AG74" s="278" t="n"/>
      <c r="AH74" s="278" t="n"/>
      <c r="AI74" s="278" t="n"/>
      <c r="AJ74" s="278" t="n"/>
      <c r="AK74" s="278" t="n"/>
      <c r="AL74" s="278" t="n"/>
      <c r="AM74" s="278" t="n"/>
      <c r="AN74" s="278" t="n"/>
      <c r="AO74" s="278" t="n"/>
      <c r="AP74" s="278" t="n"/>
      <c r="AQ74" s="278" t="n"/>
      <c r="AR74" s="16">
        <f>IF(Y74="","",IF(Y74&gt;=90,I74-2,IF(Y74&gt;=70,I74-1,I74)))</f>
        <v/>
      </c>
      <c r="AS74" s="16">
        <f>IF(Z74="","",IF(Z74&gt;=90,J74-2,IF(Z74&gt;=70,J74-1,J74)))</f>
        <v/>
      </c>
      <c r="AT74" s="16" t="n"/>
      <c r="AU74" s="16" t="n"/>
      <c r="AV74" s="207" t="n"/>
      <c r="AW74" s="200" t="n"/>
      <c r="AX74" s="3" t="n"/>
      <c r="AY74" s="200" t="n"/>
      <c r="AZ74" s="3" t="n"/>
      <c r="BA74" s="200" t="n"/>
      <c r="BB74" s="3" t="n"/>
      <c r="BC74" s="200" t="n"/>
      <c r="BD74" s="3" t="n"/>
      <c r="BE74" s="200" t="n"/>
      <c r="BF74" s="3" t="n"/>
      <c r="BG74" s="200" t="n"/>
      <c r="BH74" s="3" t="n"/>
      <c r="BI74" s="200" t="n"/>
      <c r="BJ74" s="3" t="n"/>
      <c r="BK74" s="200" t="n"/>
      <c r="BL74" s="3" t="n"/>
      <c r="BM74" s="200" t="n"/>
      <c r="BN74" s="3" t="n"/>
      <c r="BO74" s="200" t="n"/>
      <c r="BP74" s="3" t="n"/>
      <c r="BQ74" s="200" t="n"/>
      <c r="BR74" s="3" t="n"/>
      <c r="BS74" s="200" t="n"/>
      <c r="BT74" s="3" t="n"/>
      <c r="BU74" s="200" t="n"/>
      <c r="BV74" s="3" t="n"/>
      <c r="BW74" s="426" t="n"/>
    </row>
    <row r="75" ht="18.75" customHeight="1">
      <c r="A75" s="40">
        <f>IF(AND(AR75=1,AT75=1),1,IF(AND(AR75=1,AT75=2),2,IF(AND(AR75=1,AT75=3),3,IF(AND(AR75=1,AT75=4),4,IF(AND(AR75=1,AT75=5),5,IF(AND(AR75=2,AT75=1),6,IF(AND(AR75=2,AT75=2),7,IF(AND(AR75=2,AT75=3),8,IF(AND(AR75=2,AT75=4),9,IF(AND(AR75=2,AT75=5),10,IF(AND(AR75=3,AT75=1),11,IF(AND(AR75=3,AT75=2),12,IF(AND(AR75=3,AT75=3),13,IF(AND(AR75=3,AT75=4),14,IF(AND(AR75=3,AT75=5),15,IF(AND(AR75=4,AT75=1),16,IF(AND(AR75=4,AT75=2),17,IF(AND(AR75=4,AT75=3),18,IF(AND(AR75=4,AT75=4),19,IF(AND(AR75=4,AT75=5),20,IF(AND(AR75=5,AT75=1),21,IF(AND(AR75=5,AT75=2),22,IF(AND(AR75=5,AT75=3),23,IF(AND(AR75=5,AT75=4),24,IF(AND(AR75=5,AT75=5),25,"")))))))))))))))))))))))))</f>
        <v/>
      </c>
      <c r="B75" s="40">
        <f>IF(A75="","",(COUNTIF($A$8:A75,A75))/100)</f>
        <v/>
      </c>
      <c r="C75" s="40">
        <f>IFERROR(A75+B75,"")</f>
        <v/>
      </c>
      <c r="D75" s="280" t="n">
        <v>35</v>
      </c>
      <c r="E75" s="3" t="n"/>
      <c r="F75" s="3" t="n"/>
      <c r="G75" s="3" t="n"/>
      <c r="H75" s="3" t="n"/>
      <c r="I75" s="4" t="n"/>
      <c r="J75" s="3" t="n"/>
      <c r="K75" s="4" t="n"/>
      <c r="L75" s="4" t="n"/>
      <c r="M75" s="4" t="n"/>
      <c r="N75" s="39" t="n"/>
      <c r="O75" s="39" t="n"/>
      <c r="P75" s="277">
        <f>IF(OR(I75="",M75=""),"",I75*M75)</f>
        <v/>
      </c>
      <c r="Q75" s="3" t="n"/>
      <c r="R75" s="3" t="n"/>
      <c r="S75" s="3" t="n"/>
      <c r="T75" s="3" t="n"/>
      <c r="U75" s="4" t="n"/>
      <c r="V75" s="4" t="n"/>
      <c r="W75" s="4" t="n"/>
      <c r="X75" s="39">
        <f>IF(AND(U75="PREVENTIVO",V75="AUTOMÁTICO"),"50%",IF(AND(U75="PREVENTIVO",V75="MANUAL"),"40%",IF(AND(U75="DETECTIVO",V75="AUTOMÁTICO"),"40%",IF(AND(U75="DETECTIVO",V75="MANUAL"),"30%",IF(AND(U75="CORRECTIVO",V75="AUTOMÁTICO"),"35%",IF(AND(U75="CORRECTIVO",V75="MANUAL"),"25%",""))))))</f>
        <v/>
      </c>
      <c r="Y75" s="195" t="n"/>
      <c r="Z75" s="189">
        <f>IFERROR(IF(Y75="","",IF(Y75&lt;=0.2,"MUY BAJA",IF(Y75&lt;=0.4,"BAJA",IF(Y75&lt;=0.6,"MEDIA",IF(Y75&lt;=0.8,"ALTA",IF(Y75=1,"MUY ALTA")))))),"")</f>
        <v/>
      </c>
      <c r="AA75" s="3" t="n"/>
      <c r="AB75" s="189">
        <f>IFERROR(IF(AA75="","",IF(AA75&lt;=0.2,"LEVE",IF(AA75&lt;=0.4,"MENOR",IF(AA75&lt;=0.6,"MODERADO",IF(AA75&lt;=0.8,"MAYOR",IF(AA75=1,"CATASTRÓFICO")))))),"")</f>
        <v/>
      </c>
      <c r="AC75" s="278">
        <f>IFERROR(IF(OR(AND(Z75="Muy Baja",AB75="Leve"),AND(Z75="Muy Baja",AB75="Menor"),AND(Z75="Baja",AB75="Leve")),"BAJO",IF(OR(AND(Z75="Muy baja",AB75="Moderado"),AND(Z75="Baja",AB75="Menor"),AND(Z75="Baja",AB75="Moderado"),AND(Z75="Media",AB75="Leve"),AND(Z75="Media",AB75="Menor"),AND(Z75="Media",AB75="Moderado"),AND(Z75="Alta",AB75="Leve"),AND(Z75="Alta",AB75="Menor")),"MODERADO",IF(OR(AND(Z75="Muy Baja",AB75="Mayor"),AND(Z75="Baja",AB75="Mayor"),AND(Z75="Media",AB75="Mayor"),AND(Z75="Alta",AB75="Moderado"),AND(Z75="Alta",AB75="Mayor"),AND(Z75="Muy Alta",AB75="Leve"),AND(Z75="Muy Alta",AB75="Menor"),AND(Z75="Muy Alta",AB75="Moderado"),AND(Z75="Muy Alta",AB75="Mayor")),"ALTO",IF(OR(AND(Z75="Muy Baja",AB75="Catastrófico"),AND(Z75="Baja",AB75="Catastrófico"),AND(Z75="Media",AB75="Catastrófico"),AND(Z75="Alta",AB75="Catastrófico"),AND(Z75="Muy Alta",AB75="Catastrófico")),"EXTREMO","")))),"")</f>
        <v/>
      </c>
      <c r="AD75" s="278" t="n"/>
      <c r="AE75" s="278" t="n"/>
      <c r="AF75" s="278" t="n"/>
      <c r="AG75" s="278" t="n"/>
      <c r="AH75" s="278" t="n"/>
      <c r="AI75" s="278" t="n"/>
      <c r="AJ75" s="278" t="n"/>
      <c r="AK75" s="278" t="n"/>
      <c r="AL75" s="278" t="n"/>
      <c r="AM75" s="278" t="n"/>
      <c r="AN75" s="278" t="n"/>
      <c r="AO75" s="278" t="n"/>
      <c r="AP75" s="278" t="n"/>
      <c r="AQ75" s="278" t="n"/>
      <c r="AR75" s="16">
        <f>IF(Y75="","",IF(Y75&gt;=90,I75-2,IF(Y75&gt;=70,I75-1,I75)))</f>
        <v/>
      </c>
      <c r="AS75" s="16">
        <f>IF(Z75="","",IF(Z75&gt;=90,J75-2,IF(Z75&gt;=70,J75-1,J75)))</f>
        <v/>
      </c>
      <c r="AT75" s="16" t="n"/>
      <c r="AU75" s="16" t="n"/>
      <c r="AV75" s="207" t="n"/>
      <c r="AW75" s="200" t="n"/>
      <c r="AX75" s="3" t="n"/>
      <c r="AY75" s="200" t="n"/>
      <c r="AZ75" s="3" t="n"/>
      <c r="BA75" s="200" t="n"/>
      <c r="BB75" s="3" t="n"/>
      <c r="BC75" s="200" t="n"/>
      <c r="BD75" s="3" t="n"/>
      <c r="BE75" s="200" t="n"/>
      <c r="BF75" s="3" t="n"/>
      <c r="BG75" s="200" t="n"/>
      <c r="BH75" s="3" t="n"/>
      <c r="BI75" s="200" t="n"/>
      <c r="BJ75" s="3" t="n"/>
      <c r="BK75" s="200" t="n"/>
      <c r="BL75" s="3" t="n"/>
      <c r="BM75" s="200" t="n"/>
      <c r="BN75" s="3" t="n"/>
      <c r="BO75" s="200" t="n"/>
      <c r="BP75" s="3" t="n"/>
      <c r="BQ75" s="200" t="n"/>
      <c r="BR75" s="3" t="n"/>
      <c r="BS75" s="200" t="n"/>
      <c r="BT75" s="3" t="n"/>
      <c r="BU75" s="200" t="n"/>
      <c r="BV75" s="3" t="n"/>
      <c r="BW75" s="426" t="n"/>
    </row>
    <row r="76" ht="18.75" customHeight="1">
      <c r="A76" s="40">
        <f>IF(AND(AR76=1,AT76=1),1,IF(AND(AR76=1,AT76=2),2,IF(AND(AR76=1,AT76=3),3,IF(AND(AR76=1,AT76=4),4,IF(AND(AR76=1,AT76=5),5,IF(AND(AR76=2,AT76=1),6,IF(AND(AR76=2,AT76=2),7,IF(AND(AR76=2,AT76=3),8,IF(AND(AR76=2,AT76=4),9,IF(AND(AR76=2,AT76=5),10,IF(AND(AR76=3,AT76=1),11,IF(AND(AR76=3,AT76=2),12,IF(AND(AR76=3,AT76=3),13,IF(AND(AR76=3,AT76=4),14,IF(AND(AR76=3,AT76=5),15,IF(AND(AR76=4,AT76=1),16,IF(AND(AR76=4,AT76=2),17,IF(AND(AR76=4,AT76=3),18,IF(AND(AR76=4,AT76=4),19,IF(AND(AR76=4,AT76=5),20,IF(AND(AR76=5,AT76=1),21,IF(AND(AR76=5,AT76=2),22,IF(AND(AR76=5,AT76=3),23,IF(AND(AR76=5,AT76=4),24,IF(AND(AR76=5,AT76=5),25,"")))))))))))))))))))))))))</f>
        <v/>
      </c>
      <c r="B76" s="40">
        <f>IF(A76="","",(COUNTIF($A$8:A76,A76))/100)</f>
        <v/>
      </c>
      <c r="C76" s="40">
        <f>IFERROR(A76+B76,"")</f>
        <v/>
      </c>
      <c r="D76" s="280" t="n">
        <v>36</v>
      </c>
      <c r="E76" s="3" t="n"/>
      <c r="F76" s="3" t="n"/>
      <c r="G76" s="3" t="n"/>
      <c r="H76" s="3" t="n"/>
      <c r="I76" s="4" t="n"/>
      <c r="J76" s="3" t="n"/>
      <c r="K76" s="4" t="n"/>
      <c r="L76" s="4" t="n"/>
      <c r="M76" s="4" t="n"/>
      <c r="N76" s="39" t="n"/>
      <c r="O76" s="39" t="n"/>
      <c r="P76" s="277">
        <f>IF(OR(I76="",M76=""),"",I76*M76)</f>
        <v/>
      </c>
      <c r="Q76" s="3" t="n"/>
      <c r="R76" s="3" t="n"/>
      <c r="S76" s="3" t="n"/>
      <c r="T76" s="3" t="n"/>
      <c r="U76" s="4" t="n"/>
      <c r="V76" s="4" t="n"/>
      <c r="W76" s="4" t="n"/>
      <c r="X76" s="39">
        <f>IF(AND(U76="PREVENTIVO",V76="AUTOMÁTICO"),"50%",IF(AND(U76="PREVENTIVO",V76="MANUAL"),"40%",IF(AND(U76="DETECTIVO",V76="AUTOMÁTICO"),"40%",IF(AND(U76="DETECTIVO",V76="MANUAL"),"30%",IF(AND(U76="CORRECTIVO",V76="AUTOMÁTICO"),"35%",IF(AND(U76="CORRECTIVO",V76="MANUAL"),"25%",""))))))</f>
        <v/>
      </c>
      <c r="Y76" s="195" t="n"/>
      <c r="Z76" s="189">
        <f>IFERROR(IF(Y76="","",IF(Y76&lt;=0.2,"MUY BAJA",IF(Y76&lt;=0.4,"BAJA",IF(Y76&lt;=0.6,"MEDIA",IF(Y76&lt;=0.8,"ALTA",IF(Y76=1,"MUY ALTA")))))),"")</f>
        <v/>
      </c>
      <c r="AA76" s="3" t="n"/>
      <c r="AB76" s="189">
        <f>IFERROR(IF(AA76="","",IF(AA76&lt;=0.2,"LEVE",IF(AA76&lt;=0.4,"MENOR",IF(AA76&lt;=0.6,"MODERADO",IF(AA76&lt;=0.8,"MAYOR",IF(AA76=1,"CATASTRÓFICO")))))),"")</f>
        <v/>
      </c>
      <c r="AC76" s="278">
        <f>IFERROR(IF(OR(AND(Z76="Muy Baja",AB76="Leve"),AND(Z76="Muy Baja",AB76="Menor"),AND(Z76="Baja",AB76="Leve")),"BAJO",IF(OR(AND(Z76="Muy baja",AB76="Moderado"),AND(Z76="Baja",AB76="Menor"),AND(Z76="Baja",AB76="Moderado"),AND(Z76="Media",AB76="Leve"),AND(Z76="Media",AB76="Menor"),AND(Z76="Media",AB76="Moderado"),AND(Z76="Alta",AB76="Leve"),AND(Z76="Alta",AB76="Menor")),"MODERADO",IF(OR(AND(Z76="Muy Baja",AB76="Mayor"),AND(Z76="Baja",AB76="Mayor"),AND(Z76="Media",AB76="Mayor"),AND(Z76="Alta",AB76="Moderado"),AND(Z76="Alta",AB76="Mayor"),AND(Z76="Muy Alta",AB76="Leve"),AND(Z76="Muy Alta",AB76="Menor"),AND(Z76="Muy Alta",AB76="Moderado"),AND(Z76="Muy Alta",AB76="Mayor")),"ALTO",IF(OR(AND(Z76="Muy Baja",AB76="Catastrófico"),AND(Z76="Baja",AB76="Catastrófico"),AND(Z76="Media",AB76="Catastrófico"),AND(Z76="Alta",AB76="Catastrófico"),AND(Z76="Muy Alta",AB76="Catastrófico")),"EXTREMO","")))),"")</f>
        <v/>
      </c>
      <c r="AD76" s="278" t="n"/>
      <c r="AE76" s="278" t="n"/>
      <c r="AF76" s="278" t="n"/>
      <c r="AG76" s="278" t="n"/>
      <c r="AH76" s="278" t="n"/>
      <c r="AI76" s="278" t="n"/>
      <c r="AJ76" s="278" t="n"/>
      <c r="AK76" s="278" t="n"/>
      <c r="AL76" s="278" t="n"/>
      <c r="AM76" s="278" t="n"/>
      <c r="AN76" s="278" t="n"/>
      <c r="AO76" s="278" t="n"/>
      <c r="AP76" s="278" t="n"/>
      <c r="AQ76" s="278" t="n"/>
      <c r="AR76" s="16">
        <f>IF(Y76="","",IF(Y76&gt;=90,I76-2,IF(Y76&gt;=70,I76-1,I76)))</f>
        <v/>
      </c>
      <c r="AS76" s="16">
        <f>IF(Z76="","",IF(Z76&gt;=90,J76-2,IF(Z76&gt;=70,J76-1,J76)))</f>
        <v/>
      </c>
      <c r="AT76" s="16" t="n"/>
      <c r="AU76" s="16" t="n"/>
      <c r="AV76" s="207" t="n"/>
      <c r="AW76" s="200" t="n"/>
      <c r="AX76" s="3" t="n"/>
      <c r="AY76" s="200" t="n"/>
      <c r="AZ76" s="3" t="n"/>
      <c r="BA76" s="200" t="n"/>
      <c r="BB76" s="3" t="n"/>
      <c r="BC76" s="200" t="n"/>
      <c r="BD76" s="3" t="n"/>
      <c r="BE76" s="200" t="n"/>
      <c r="BF76" s="3" t="n"/>
      <c r="BG76" s="200" t="n"/>
      <c r="BH76" s="3" t="n"/>
      <c r="BI76" s="200" t="n"/>
      <c r="BJ76" s="3" t="n"/>
      <c r="BK76" s="200" t="n"/>
      <c r="BL76" s="3" t="n"/>
      <c r="BM76" s="200" t="n"/>
      <c r="BN76" s="3" t="n"/>
      <c r="BO76" s="200" t="n"/>
      <c r="BP76" s="3" t="n"/>
      <c r="BQ76" s="200" t="n"/>
      <c r="BR76" s="3" t="n"/>
      <c r="BS76" s="200" t="n"/>
      <c r="BT76" s="3" t="n"/>
      <c r="BU76" s="200" t="n"/>
      <c r="BV76" s="3" t="n"/>
      <c r="BW76" s="426" t="n"/>
    </row>
    <row r="77" ht="18.75" customHeight="1">
      <c r="A77" s="40">
        <f>IF(AND(AR77=1,AT77=1),1,IF(AND(AR77=1,AT77=2),2,IF(AND(AR77=1,AT77=3),3,IF(AND(AR77=1,AT77=4),4,IF(AND(AR77=1,AT77=5),5,IF(AND(AR77=2,AT77=1),6,IF(AND(AR77=2,AT77=2),7,IF(AND(AR77=2,AT77=3),8,IF(AND(AR77=2,AT77=4),9,IF(AND(AR77=2,AT77=5),10,IF(AND(AR77=3,AT77=1),11,IF(AND(AR77=3,AT77=2),12,IF(AND(AR77=3,AT77=3),13,IF(AND(AR77=3,AT77=4),14,IF(AND(AR77=3,AT77=5),15,IF(AND(AR77=4,AT77=1),16,IF(AND(AR77=4,AT77=2),17,IF(AND(AR77=4,AT77=3),18,IF(AND(AR77=4,AT77=4),19,IF(AND(AR77=4,AT77=5),20,IF(AND(AR77=5,AT77=1),21,IF(AND(AR77=5,AT77=2),22,IF(AND(AR77=5,AT77=3),23,IF(AND(AR77=5,AT77=4),24,IF(AND(AR77=5,AT77=5),25,"")))))))))))))))))))))))))</f>
        <v/>
      </c>
      <c r="B77" s="40">
        <f>IF(A77="","",(COUNTIF($A$8:A77,A77))/100)</f>
        <v/>
      </c>
      <c r="C77" s="40">
        <f>IFERROR(A77+B77,"")</f>
        <v/>
      </c>
      <c r="D77" s="280" t="n">
        <v>37</v>
      </c>
      <c r="E77" s="3" t="n"/>
      <c r="F77" s="3" t="n"/>
      <c r="G77" s="3" t="n"/>
      <c r="H77" s="3" t="n"/>
      <c r="I77" s="4" t="n"/>
      <c r="J77" s="3" t="n"/>
      <c r="K77" s="4" t="n"/>
      <c r="L77" s="4" t="n"/>
      <c r="M77" s="4" t="n"/>
      <c r="N77" s="39" t="n"/>
      <c r="O77" s="39" t="n"/>
      <c r="P77" s="277">
        <f>IF(OR(I77="",M77=""),"",I77*M77)</f>
        <v/>
      </c>
      <c r="Q77" s="3" t="n"/>
      <c r="R77" s="3" t="n"/>
      <c r="S77" s="3" t="n"/>
      <c r="T77" s="3" t="n"/>
      <c r="U77" s="4" t="n"/>
      <c r="V77" s="4" t="n"/>
      <c r="W77" s="4" t="n"/>
      <c r="X77" s="39">
        <f>IF(AND(U77="PREVENTIVO",V77="AUTOMÁTICO"),"50%",IF(AND(U77="PREVENTIVO",V77="MANUAL"),"40%",IF(AND(U77="DETECTIVO",V77="AUTOMÁTICO"),"40%",IF(AND(U77="DETECTIVO",V77="MANUAL"),"30%",IF(AND(U77="CORRECTIVO",V77="AUTOMÁTICO"),"35%",IF(AND(U77="CORRECTIVO",V77="MANUAL"),"25%",""))))))</f>
        <v/>
      </c>
      <c r="Y77" s="195" t="n"/>
      <c r="Z77" s="189">
        <f>IFERROR(IF(Y77="","",IF(Y77&lt;=0.2,"MUY BAJA",IF(Y77&lt;=0.4,"BAJA",IF(Y77&lt;=0.6,"MEDIA",IF(Y77&lt;=0.8,"ALTA",IF(Y77=1,"MUY ALTA")))))),"")</f>
        <v/>
      </c>
      <c r="AA77" s="3" t="n"/>
      <c r="AB77" s="189">
        <f>IFERROR(IF(AA77="","",IF(AA77&lt;=0.2,"LEVE",IF(AA77&lt;=0.4,"MENOR",IF(AA77&lt;=0.6,"MODERADO",IF(AA77&lt;=0.8,"MAYOR",IF(AA77=1,"CATASTRÓFICO")))))),"")</f>
        <v/>
      </c>
      <c r="AC77" s="278">
        <f>IFERROR(IF(OR(AND(Z77="Muy Baja",AB77="Leve"),AND(Z77="Muy Baja",AB77="Menor"),AND(Z77="Baja",AB77="Leve")),"BAJO",IF(OR(AND(Z77="Muy baja",AB77="Moderado"),AND(Z77="Baja",AB77="Menor"),AND(Z77="Baja",AB77="Moderado"),AND(Z77="Media",AB77="Leve"),AND(Z77="Media",AB77="Menor"),AND(Z77="Media",AB77="Moderado"),AND(Z77="Alta",AB77="Leve"),AND(Z77="Alta",AB77="Menor")),"MODERADO",IF(OR(AND(Z77="Muy Baja",AB77="Mayor"),AND(Z77="Baja",AB77="Mayor"),AND(Z77="Media",AB77="Mayor"),AND(Z77="Alta",AB77="Moderado"),AND(Z77="Alta",AB77="Mayor"),AND(Z77="Muy Alta",AB77="Leve"),AND(Z77="Muy Alta",AB77="Menor"),AND(Z77="Muy Alta",AB77="Moderado"),AND(Z77="Muy Alta",AB77="Mayor")),"ALTO",IF(OR(AND(Z77="Muy Baja",AB77="Catastrófico"),AND(Z77="Baja",AB77="Catastrófico"),AND(Z77="Media",AB77="Catastrófico"),AND(Z77="Alta",AB77="Catastrófico"),AND(Z77="Muy Alta",AB77="Catastrófico")),"EXTREMO","")))),"")</f>
        <v/>
      </c>
      <c r="AD77" s="278" t="n"/>
      <c r="AE77" s="278" t="n"/>
      <c r="AF77" s="278" t="n"/>
      <c r="AG77" s="278" t="n"/>
      <c r="AH77" s="278" t="n"/>
      <c r="AI77" s="278" t="n"/>
      <c r="AJ77" s="278" t="n"/>
      <c r="AK77" s="278" t="n"/>
      <c r="AL77" s="278" t="n"/>
      <c r="AM77" s="278" t="n"/>
      <c r="AN77" s="278" t="n"/>
      <c r="AO77" s="278" t="n"/>
      <c r="AP77" s="278" t="n"/>
      <c r="AQ77" s="278" t="n"/>
      <c r="AR77" s="16">
        <f>IF(Y77="","",IF(Y77&gt;=90,I77-2,IF(Y77&gt;=70,I77-1,I77)))</f>
        <v/>
      </c>
      <c r="AS77" s="16">
        <f>IF(Z77="","",IF(Z77&gt;=90,J77-2,IF(Z77&gt;=70,J77-1,J77)))</f>
        <v/>
      </c>
      <c r="AT77" s="16" t="n"/>
      <c r="AU77" s="16" t="n"/>
      <c r="AV77" s="207" t="n"/>
      <c r="AW77" s="200" t="n"/>
      <c r="AX77" s="3" t="n"/>
      <c r="AY77" s="200" t="n"/>
      <c r="AZ77" s="3" t="n"/>
      <c r="BA77" s="200" t="n"/>
      <c r="BB77" s="3" t="n"/>
      <c r="BC77" s="200" t="n"/>
      <c r="BD77" s="3" t="n"/>
      <c r="BE77" s="200" t="n"/>
      <c r="BF77" s="3" t="n"/>
      <c r="BG77" s="200" t="n"/>
      <c r="BH77" s="3" t="n"/>
      <c r="BI77" s="200" t="n"/>
      <c r="BJ77" s="3" t="n"/>
      <c r="BK77" s="200" t="n"/>
      <c r="BL77" s="3" t="n"/>
      <c r="BM77" s="200" t="n"/>
      <c r="BN77" s="3" t="n"/>
      <c r="BO77" s="200" t="n"/>
      <c r="BP77" s="3" t="n"/>
      <c r="BQ77" s="200" t="n"/>
      <c r="BR77" s="3" t="n"/>
      <c r="BS77" s="200" t="n"/>
      <c r="BT77" s="3" t="n"/>
      <c r="BU77" s="200" t="n"/>
      <c r="BV77" s="3" t="n"/>
      <c r="BW77" s="426" t="n"/>
    </row>
    <row r="78" ht="18.75" customHeight="1">
      <c r="A78" s="40">
        <f>IF(AND(AR78=1,AT78=1),1,IF(AND(AR78=1,AT78=2),2,IF(AND(AR78=1,AT78=3),3,IF(AND(AR78=1,AT78=4),4,IF(AND(AR78=1,AT78=5),5,IF(AND(AR78=2,AT78=1),6,IF(AND(AR78=2,AT78=2),7,IF(AND(AR78=2,AT78=3),8,IF(AND(AR78=2,AT78=4),9,IF(AND(AR78=2,AT78=5),10,IF(AND(AR78=3,AT78=1),11,IF(AND(AR78=3,AT78=2),12,IF(AND(AR78=3,AT78=3),13,IF(AND(AR78=3,AT78=4),14,IF(AND(AR78=3,AT78=5),15,IF(AND(AR78=4,AT78=1),16,IF(AND(AR78=4,AT78=2),17,IF(AND(AR78=4,AT78=3),18,IF(AND(AR78=4,AT78=4),19,IF(AND(AR78=4,AT78=5),20,IF(AND(AR78=5,AT78=1),21,IF(AND(AR78=5,AT78=2),22,IF(AND(AR78=5,AT78=3),23,IF(AND(AR78=5,AT78=4),24,IF(AND(AR78=5,AT78=5),25,"")))))))))))))))))))))))))</f>
        <v/>
      </c>
      <c r="B78" s="40">
        <f>IF(A78="","",(COUNTIF($A$8:A78,A78))/100)</f>
        <v/>
      </c>
      <c r="C78" s="40">
        <f>IFERROR(A78+B78,"")</f>
        <v/>
      </c>
      <c r="D78" s="280" t="n">
        <v>38</v>
      </c>
      <c r="E78" s="3" t="n"/>
      <c r="F78" s="3" t="n"/>
      <c r="G78" s="3" t="n"/>
      <c r="H78" s="3" t="n"/>
      <c r="I78" s="4" t="n"/>
      <c r="J78" s="3" t="n"/>
      <c r="K78" s="4" t="n"/>
      <c r="L78" s="4" t="n"/>
      <c r="M78" s="4" t="n"/>
      <c r="N78" s="39" t="n"/>
      <c r="O78" s="39" t="n"/>
      <c r="P78" s="277">
        <f>IF(OR(I78="",M78=""),"",I78*M78)</f>
        <v/>
      </c>
      <c r="Q78" s="3" t="n"/>
      <c r="R78" s="3" t="n"/>
      <c r="S78" s="3" t="n"/>
      <c r="T78" s="3" t="n"/>
      <c r="U78" s="4" t="n"/>
      <c r="V78" s="4" t="n"/>
      <c r="W78" s="4" t="n"/>
      <c r="X78" s="39">
        <f>IF(AND(U78="PREVENTIVO",V78="AUTOMÁTICO"),"50%",IF(AND(U78="PREVENTIVO",V78="MANUAL"),"40%",IF(AND(U78="DETECTIVO",V78="AUTOMÁTICO"),"40%",IF(AND(U78="DETECTIVO",V78="MANUAL"),"30%",IF(AND(U78="CORRECTIVO",V78="AUTOMÁTICO"),"35%",IF(AND(U78="CORRECTIVO",V78="MANUAL"),"25%",""))))))</f>
        <v/>
      </c>
      <c r="Y78" s="195" t="n"/>
      <c r="Z78" s="189">
        <f>IFERROR(IF(Y78="","",IF(Y78&lt;=0.2,"MUY BAJA",IF(Y78&lt;=0.4,"BAJA",IF(Y78&lt;=0.6,"MEDIA",IF(Y78&lt;=0.8,"ALTA",IF(Y78=1,"MUY ALTA")))))),"")</f>
        <v/>
      </c>
      <c r="AA78" s="3" t="n"/>
      <c r="AB78" s="189">
        <f>IFERROR(IF(AA78="","",IF(AA78&lt;=0.2,"LEVE",IF(AA78&lt;=0.4,"MENOR",IF(AA78&lt;=0.6,"MODERADO",IF(AA78&lt;=0.8,"MAYOR",IF(AA78=1,"CATASTRÓFICO")))))),"")</f>
        <v/>
      </c>
      <c r="AC78" s="278">
        <f>IFERROR(IF(OR(AND(Z78="Muy Baja",AB78="Leve"),AND(Z78="Muy Baja",AB78="Menor"),AND(Z78="Baja",AB78="Leve")),"BAJO",IF(OR(AND(Z78="Muy baja",AB78="Moderado"),AND(Z78="Baja",AB78="Menor"),AND(Z78="Baja",AB78="Moderado"),AND(Z78="Media",AB78="Leve"),AND(Z78="Media",AB78="Menor"),AND(Z78="Media",AB78="Moderado"),AND(Z78="Alta",AB78="Leve"),AND(Z78="Alta",AB78="Menor")),"MODERADO",IF(OR(AND(Z78="Muy Baja",AB78="Mayor"),AND(Z78="Baja",AB78="Mayor"),AND(Z78="Media",AB78="Mayor"),AND(Z78="Alta",AB78="Moderado"),AND(Z78="Alta",AB78="Mayor"),AND(Z78="Muy Alta",AB78="Leve"),AND(Z78="Muy Alta",AB78="Menor"),AND(Z78="Muy Alta",AB78="Moderado"),AND(Z78="Muy Alta",AB78="Mayor")),"ALTO",IF(OR(AND(Z78="Muy Baja",AB78="Catastrófico"),AND(Z78="Baja",AB78="Catastrófico"),AND(Z78="Media",AB78="Catastrófico"),AND(Z78="Alta",AB78="Catastrófico"),AND(Z78="Muy Alta",AB78="Catastrófico")),"EXTREMO","")))),"")</f>
        <v/>
      </c>
      <c r="AD78" s="278" t="n"/>
      <c r="AE78" s="278" t="n"/>
      <c r="AF78" s="278" t="n"/>
      <c r="AG78" s="278" t="n"/>
      <c r="AH78" s="278" t="n"/>
      <c r="AI78" s="278" t="n"/>
      <c r="AJ78" s="278" t="n"/>
      <c r="AK78" s="278" t="n"/>
      <c r="AL78" s="278" t="n"/>
      <c r="AM78" s="278" t="n"/>
      <c r="AN78" s="278" t="n"/>
      <c r="AO78" s="278" t="n"/>
      <c r="AP78" s="278" t="n"/>
      <c r="AQ78" s="278" t="n"/>
      <c r="AR78" s="16">
        <f>IF(Y78="","",IF(Y78&gt;=90,I78-2,IF(Y78&gt;=70,I78-1,I78)))</f>
        <v/>
      </c>
      <c r="AS78" s="16">
        <f>IF(Z78="","",IF(Z78&gt;=90,J78-2,IF(Z78&gt;=70,J78-1,J78)))</f>
        <v/>
      </c>
      <c r="AT78" s="16" t="n"/>
      <c r="AU78" s="16" t="n"/>
      <c r="AV78" s="207" t="n"/>
      <c r="AW78" s="200" t="n"/>
      <c r="AX78" s="3" t="n"/>
      <c r="AY78" s="200" t="n"/>
      <c r="AZ78" s="3" t="n"/>
      <c r="BA78" s="200" t="n"/>
      <c r="BB78" s="3" t="n"/>
      <c r="BC78" s="200" t="n"/>
      <c r="BD78" s="3" t="n"/>
      <c r="BE78" s="200" t="n"/>
      <c r="BF78" s="3" t="n"/>
      <c r="BG78" s="200" t="n"/>
      <c r="BH78" s="3" t="n"/>
      <c r="BI78" s="200" t="n"/>
      <c r="BJ78" s="3" t="n"/>
      <c r="BK78" s="200" t="n"/>
      <c r="BL78" s="3" t="n"/>
      <c r="BM78" s="200" t="n"/>
      <c r="BN78" s="3" t="n"/>
      <c r="BO78" s="200" t="n"/>
      <c r="BP78" s="3" t="n"/>
      <c r="BQ78" s="200" t="n"/>
      <c r="BR78" s="3" t="n"/>
      <c r="BS78" s="200" t="n"/>
      <c r="BT78" s="3" t="n"/>
      <c r="BU78" s="200" t="n"/>
      <c r="BV78" s="3" t="n"/>
      <c r="BW78" s="426" t="n"/>
    </row>
    <row r="79" ht="18.75" customHeight="1">
      <c r="A79" s="40">
        <f>IF(AND(AR79=1,AT79=1),1,IF(AND(AR79=1,AT79=2),2,IF(AND(AR79=1,AT79=3),3,IF(AND(AR79=1,AT79=4),4,IF(AND(AR79=1,AT79=5),5,IF(AND(AR79=2,AT79=1),6,IF(AND(AR79=2,AT79=2),7,IF(AND(AR79=2,AT79=3),8,IF(AND(AR79=2,AT79=4),9,IF(AND(AR79=2,AT79=5),10,IF(AND(AR79=3,AT79=1),11,IF(AND(AR79=3,AT79=2),12,IF(AND(AR79=3,AT79=3),13,IF(AND(AR79=3,AT79=4),14,IF(AND(AR79=3,AT79=5),15,IF(AND(AR79=4,AT79=1),16,IF(AND(AR79=4,AT79=2),17,IF(AND(AR79=4,AT79=3),18,IF(AND(AR79=4,AT79=4),19,IF(AND(AR79=4,AT79=5),20,IF(AND(AR79=5,AT79=1),21,IF(AND(AR79=5,AT79=2),22,IF(AND(AR79=5,AT79=3),23,IF(AND(AR79=5,AT79=4),24,IF(AND(AR79=5,AT79=5),25,"")))))))))))))))))))))))))</f>
        <v/>
      </c>
      <c r="B79" s="40">
        <f>IF(A79="","",(COUNTIF($A$8:A79,A79))/100)</f>
        <v/>
      </c>
      <c r="C79" s="40">
        <f>IFERROR(A79+B79,"")</f>
        <v/>
      </c>
      <c r="D79" s="280" t="n">
        <v>39</v>
      </c>
      <c r="E79" s="3" t="n"/>
      <c r="F79" s="3" t="n"/>
      <c r="G79" s="3" t="n"/>
      <c r="H79" s="3" t="n"/>
      <c r="I79" s="4" t="n"/>
      <c r="J79" s="3" t="n"/>
      <c r="K79" s="4" t="n"/>
      <c r="L79" s="4" t="n"/>
      <c r="M79" s="4" t="n"/>
      <c r="N79" s="39" t="n"/>
      <c r="O79" s="39" t="n"/>
      <c r="P79" s="277">
        <f>IF(OR(I79="",M79=""),"",I79*M79)</f>
        <v/>
      </c>
      <c r="Q79" s="3" t="n"/>
      <c r="R79" s="3" t="n"/>
      <c r="S79" s="3" t="n"/>
      <c r="T79" s="3" t="n"/>
      <c r="U79" s="4" t="n"/>
      <c r="V79" s="4" t="n"/>
      <c r="W79" s="4" t="n"/>
      <c r="X79" s="39">
        <f>IF(AND(U79="PREVENTIVO",V79="AUTOMÁTICO"),"50%",IF(AND(U79="PREVENTIVO",V79="MANUAL"),"40%",IF(AND(U79="DETECTIVO",V79="AUTOMÁTICO"),"40%",IF(AND(U79="DETECTIVO",V79="MANUAL"),"30%",IF(AND(U79="CORRECTIVO",V79="AUTOMÁTICO"),"35%",IF(AND(U79="CORRECTIVO",V79="MANUAL"),"25%",""))))))</f>
        <v/>
      </c>
      <c r="Y79" s="195" t="n"/>
      <c r="Z79" s="189">
        <f>IFERROR(IF(Y79="","",IF(Y79&lt;=0.2,"MUY BAJA",IF(Y79&lt;=0.4,"BAJA",IF(Y79&lt;=0.6,"MEDIA",IF(Y79&lt;=0.8,"ALTA",IF(Y79=1,"MUY ALTA")))))),"")</f>
        <v/>
      </c>
      <c r="AA79" s="3" t="n"/>
      <c r="AB79" s="189">
        <f>IFERROR(IF(AA79="","",IF(AA79&lt;=0.2,"LEVE",IF(AA79&lt;=0.4,"MENOR",IF(AA79&lt;=0.6,"MODERADO",IF(AA79&lt;=0.8,"MAYOR",IF(AA79=1,"CATASTRÓFICO")))))),"")</f>
        <v/>
      </c>
      <c r="AC79" s="278">
        <f>IFERROR(IF(OR(AND(Z79="Muy Baja",AB79="Leve"),AND(Z79="Muy Baja",AB79="Menor"),AND(Z79="Baja",AB79="Leve")),"BAJO",IF(OR(AND(Z79="Muy baja",AB79="Moderado"),AND(Z79="Baja",AB79="Menor"),AND(Z79="Baja",AB79="Moderado"),AND(Z79="Media",AB79="Leve"),AND(Z79="Media",AB79="Menor"),AND(Z79="Media",AB79="Moderado"),AND(Z79="Alta",AB79="Leve"),AND(Z79="Alta",AB79="Menor")),"MODERADO",IF(OR(AND(Z79="Muy Baja",AB79="Mayor"),AND(Z79="Baja",AB79="Mayor"),AND(Z79="Media",AB79="Mayor"),AND(Z79="Alta",AB79="Moderado"),AND(Z79="Alta",AB79="Mayor"),AND(Z79="Muy Alta",AB79="Leve"),AND(Z79="Muy Alta",AB79="Menor"),AND(Z79="Muy Alta",AB79="Moderado"),AND(Z79="Muy Alta",AB79="Mayor")),"ALTO",IF(OR(AND(Z79="Muy Baja",AB79="Catastrófico"),AND(Z79="Baja",AB79="Catastrófico"),AND(Z79="Media",AB79="Catastrófico"),AND(Z79="Alta",AB79="Catastrófico"),AND(Z79="Muy Alta",AB79="Catastrófico")),"EXTREMO","")))),"")</f>
        <v/>
      </c>
      <c r="AD79" s="278" t="n"/>
      <c r="AE79" s="278" t="n"/>
      <c r="AF79" s="278" t="n"/>
      <c r="AG79" s="278" t="n"/>
      <c r="AH79" s="278" t="n"/>
      <c r="AI79" s="278" t="n"/>
      <c r="AJ79" s="278" t="n"/>
      <c r="AK79" s="278" t="n"/>
      <c r="AL79" s="278" t="n"/>
      <c r="AM79" s="278" t="n"/>
      <c r="AN79" s="278" t="n"/>
      <c r="AO79" s="278" t="n"/>
      <c r="AP79" s="278" t="n"/>
      <c r="AQ79" s="278" t="n"/>
      <c r="AR79" s="16">
        <f>IF(Y79="","",IF(Y79&gt;=90,I79-2,IF(Y79&gt;=70,I79-1,I79)))</f>
        <v/>
      </c>
      <c r="AS79" s="16">
        <f>IF(Z79="","",IF(Z79&gt;=90,J79-2,IF(Z79&gt;=70,J79-1,J79)))</f>
        <v/>
      </c>
      <c r="AT79" s="16" t="n"/>
      <c r="AU79" s="16" t="n"/>
      <c r="AV79" s="207" t="n"/>
      <c r="AW79" s="200" t="n"/>
      <c r="AX79" s="3" t="n"/>
      <c r="AY79" s="200" t="n"/>
      <c r="AZ79" s="3" t="n"/>
      <c r="BA79" s="200" t="n"/>
      <c r="BB79" s="3" t="n"/>
      <c r="BC79" s="200" t="n"/>
      <c r="BD79" s="3" t="n"/>
      <c r="BE79" s="200" t="n"/>
      <c r="BF79" s="3" t="n"/>
      <c r="BG79" s="200" t="n"/>
      <c r="BH79" s="3" t="n"/>
      <c r="BI79" s="200" t="n"/>
      <c r="BJ79" s="3" t="n"/>
      <c r="BK79" s="200" t="n"/>
      <c r="BL79" s="3" t="n"/>
      <c r="BM79" s="200" t="n"/>
      <c r="BN79" s="3" t="n"/>
      <c r="BO79" s="200" t="n"/>
      <c r="BP79" s="3" t="n"/>
      <c r="BQ79" s="200" t="n"/>
      <c r="BR79" s="3" t="n"/>
      <c r="BS79" s="200" t="n"/>
      <c r="BT79" s="3" t="n"/>
      <c r="BU79" s="200" t="n"/>
      <c r="BV79" s="3" t="n"/>
      <c r="BW79" s="426" t="n"/>
    </row>
    <row r="80" ht="18.75" customHeight="1">
      <c r="A80" s="40">
        <f>IF(AND(AR80=1,AT80=1),1,IF(AND(AR80=1,AT80=2),2,IF(AND(AR80=1,AT80=3),3,IF(AND(AR80=1,AT80=4),4,IF(AND(AR80=1,AT80=5),5,IF(AND(AR80=2,AT80=1),6,IF(AND(AR80=2,AT80=2),7,IF(AND(AR80=2,AT80=3),8,IF(AND(AR80=2,AT80=4),9,IF(AND(AR80=2,AT80=5),10,IF(AND(AR80=3,AT80=1),11,IF(AND(AR80=3,AT80=2),12,IF(AND(AR80=3,AT80=3),13,IF(AND(AR80=3,AT80=4),14,IF(AND(AR80=3,AT80=5),15,IF(AND(AR80=4,AT80=1),16,IF(AND(AR80=4,AT80=2),17,IF(AND(AR80=4,AT80=3),18,IF(AND(AR80=4,AT80=4),19,IF(AND(AR80=4,AT80=5),20,IF(AND(AR80=5,AT80=1),21,IF(AND(AR80=5,AT80=2),22,IF(AND(AR80=5,AT80=3),23,IF(AND(AR80=5,AT80=4),24,IF(AND(AR80=5,AT80=5),25,"")))))))))))))))))))))))))</f>
        <v/>
      </c>
      <c r="B80" s="40">
        <f>IF(A80="","",(COUNTIF($A$8:A80,A80))/100)</f>
        <v/>
      </c>
      <c r="C80" s="40">
        <f>IFERROR(A80+B80,"")</f>
        <v/>
      </c>
      <c r="D80" s="280" t="n">
        <v>40</v>
      </c>
      <c r="E80" s="3" t="n"/>
      <c r="F80" s="3" t="n"/>
      <c r="G80" s="3" t="n"/>
      <c r="H80" s="3" t="n"/>
      <c r="I80" s="4" t="n"/>
      <c r="J80" s="3" t="n"/>
      <c r="K80" s="4" t="n"/>
      <c r="L80" s="4" t="n"/>
      <c r="M80" s="4" t="n"/>
      <c r="N80" s="39" t="n"/>
      <c r="O80" s="39" t="n"/>
      <c r="P80" s="277">
        <f>IF(OR(I80="",M80=""),"",I80*M80)</f>
        <v/>
      </c>
      <c r="Q80" s="3" t="n"/>
      <c r="R80" s="3" t="n"/>
      <c r="S80" s="3" t="n"/>
      <c r="T80" s="3" t="n"/>
      <c r="U80" s="4" t="n"/>
      <c r="V80" s="4" t="n"/>
      <c r="W80" s="4" t="n"/>
      <c r="X80" s="39">
        <f>IF(AND(U80="PREVENTIVO",V80="AUTOMÁTICO"),"50%",IF(AND(U80="PREVENTIVO",V80="MANUAL"),"40%",IF(AND(U80="DETECTIVO",V80="AUTOMÁTICO"),"40%",IF(AND(U80="DETECTIVO",V80="MANUAL"),"30%",IF(AND(U80="CORRECTIVO",V80="AUTOMÁTICO"),"35%",IF(AND(U80="CORRECTIVO",V80="MANUAL"),"25%",""))))))</f>
        <v/>
      </c>
      <c r="Y80" s="195" t="n"/>
      <c r="Z80" s="189">
        <f>IFERROR(IF(Y80="","",IF(Y80&lt;=0.2,"MUY BAJA",IF(Y80&lt;=0.4,"BAJA",IF(Y80&lt;=0.6,"MEDIA",IF(Y80&lt;=0.8,"ALTA",IF(Y80=1,"MUY ALTA")))))),"")</f>
        <v/>
      </c>
      <c r="AA80" s="3" t="n"/>
      <c r="AB80" s="189">
        <f>IFERROR(IF(AA80="","",IF(AA80&lt;=0.2,"LEVE",IF(AA80&lt;=0.4,"MENOR",IF(AA80&lt;=0.6,"MODERADO",IF(AA80&lt;=0.8,"MAYOR",IF(AA80=1,"CATASTRÓFICO")))))),"")</f>
        <v/>
      </c>
      <c r="AC80" s="278">
        <f>IFERROR(IF(OR(AND(Z80="Muy Baja",AB80="Leve"),AND(Z80="Muy Baja",AB80="Menor"),AND(Z80="Baja",AB80="Leve")),"BAJO",IF(OR(AND(Z80="Muy baja",AB80="Moderado"),AND(Z80="Baja",AB80="Menor"),AND(Z80="Baja",AB80="Moderado"),AND(Z80="Media",AB80="Leve"),AND(Z80="Media",AB80="Menor"),AND(Z80="Media",AB80="Moderado"),AND(Z80="Alta",AB80="Leve"),AND(Z80="Alta",AB80="Menor")),"MODERADO",IF(OR(AND(Z80="Muy Baja",AB80="Mayor"),AND(Z80="Baja",AB80="Mayor"),AND(Z80="Media",AB80="Mayor"),AND(Z80="Alta",AB80="Moderado"),AND(Z80="Alta",AB80="Mayor"),AND(Z80="Muy Alta",AB80="Leve"),AND(Z80="Muy Alta",AB80="Menor"),AND(Z80="Muy Alta",AB80="Moderado"),AND(Z80="Muy Alta",AB80="Mayor")),"ALTO",IF(OR(AND(Z80="Muy Baja",AB80="Catastrófico"),AND(Z80="Baja",AB80="Catastrófico"),AND(Z80="Media",AB80="Catastrófico"),AND(Z80="Alta",AB80="Catastrófico"),AND(Z80="Muy Alta",AB80="Catastrófico")),"EXTREMO","")))),"")</f>
        <v/>
      </c>
      <c r="AD80" s="278" t="n"/>
      <c r="AE80" s="278" t="n"/>
      <c r="AF80" s="278" t="n"/>
      <c r="AG80" s="278" t="n"/>
      <c r="AH80" s="278" t="n"/>
      <c r="AI80" s="278" t="n"/>
      <c r="AJ80" s="278" t="n"/>
      <c r="AK80" s="278" t="n"/>
      <c r="AL80" s="278" t="n"/>
      <c r="AM80" s="278" t="n"/>
      <c r="AN80" s="278" t="n"/>
      <c r="AO80" s="278" t="n"/>
      <c r="AP80" s="278" t="n"/>
      <c r="AQ80" s="278" t="n"/>
      <c r="AR80" s="16">
        <f>IF(Y80="","",IF(Y80&gt;=90,I80-2,IF(Y80&gt;=70,I80-1,I80)))</f>
        <v/>
      </c>
      <c r="AS80" s="16">
        <f>IF(Z80="","",IF(Z80&gt;=90,J80-2,IF(Z80&gt;=70,J80-1,J80)))</f>
        <v/>
      </c>
      <c r="AT80" s="16" t="n"/>
      <c r="AU80" s="16" t="n"/>
      <c r="AV80" s="207" t="n"/>
      <c r="AW80" s="200" t="n"/>
      <c r="AX80" s="3" t="n"/>
      <c r="AY80" s="200" t="n"/>
      <c r="AZ80" s="3" t="n"/>
      <c r="BA80" s="200" t="n"/>
      <c r="BB80" s="3" t="n"/>
      <c r="BC80" s="200" t="n"/>
      <c r="BD80" s="3" t="n"/>
      <c r="BE80" s="200" t="n"/>
      <c r="BF80" s="3" t="n"/>
      <c r="BG80" s="200" t="n"/>
      <c r="BH80" s="3" t="n"/>
      <c r="BI80" s="200" t="n"/>
      <c r="BJ80" s="3" t="n"/>
      <c r="BK80" s="200" t="n"/>
      <c r="BL80" s="3" t="n"/>
      <c r="BM80" s="200" t="n"/>
      <c r="BN80" s="3" t="n"/>
      <c r="BO80" s="200" t="n"/>
      <c r="BP80" s="3" t="n"/>
      <c r="BQ80" s="200" t="n"/>
      <c r="BR80" s="3" t="n"/>
      <c r="BS80" s="200" t="n"/>
      <c r="BT80" s="3" t="n"/>
      <c r="BU80" s="200" t="n"/>
      <c r="BV80" s="3" t="n"/>
      <c r="BW80" s="426" t="n"/>
    </row>
    <row r="81" ht="18.75" customHeight="1">
      <c r="A81" s="40">
        <f>IF(AND(AR81=1,AT81=1),1,IF(AND(AR81=1,AT81=2),2,IF(AND(AR81=1,AT81=3),3,IF(AND(AR81=1,AT81=4),4,IF(AND(AR81=1,AT81=5),5,IF(AND(AR81=2,AT81=1),6,IF(AND(AR81=2,AT81=2),7,IF(AND(AR81=2,AT81=3),8,IF(AND(AR81=2,AT81=4),9,IF(AND(AR81=2,AT81=5),10,IF(AND(AR81=3,AT81=1),11,IF(AND(AR81=3,AT81=2),12,IF(AND(AR81=3,AT81=3),13,IF(AND(AR81=3,AT81=4),14,IF(AND(AR81=3,AT81=5),15,IF(AND(AR81=4,AT81=1),16,IF(AND(AR81=4,AT81=2),17,IF(AND(AR81=4,AT81=3),18,IF(AND(AR81=4,AT81=4),19,IF(AND(AR81=4,AT81=5),20,IF(AND(AR81=5,AT81=1),21,IF(AND(AR81=5,AT81=2),22,IF(AND(AR81=5,AT81=3),23,IF(AND(AR81=5,AT81=4),24,IF(AND(AR81=5,AT81=5),25,"")))))))))))))))))))))))))</f>
        <v/>
      </c>
      <c r="B81" s="40">
        <f>IF(A81="","",(COUNTIF($A$8:A81,A81))/100)</f>
        <v/>
      </c>
      <c r="C81" s="40">
        <f>IFERROR(A81+B81,"")</f>
        <v/>
      </c>
      <c r="D81" s="280" t="n">
        <v>41</v>
      </c>
      <c r="E81" s="3" t="n"/>
      <c r="F81" s="3" t="n"/>
      <c r="G81" s="3" t="n"/>
      <c r="H81" s="3" t="n"/>
      <c r="I81" s="4" t="n"/>
      <c r="J81" s="3" t="n"/>
      <c r="K81" s="4" t="n"/>
      <c r="L81" s="4" t="n"/>
      <c r="M81" s="4" t="n"/>
      <c r="N81" s="39" t="n"/>
      <c r="O81" s="39" t="n"/>
      <c r="P81" s="277">
        <f>IF(OR(I81="",M81=""),"",I81*M81)</f>
        <v/>
      </c>
      <c r="Q81" s="3" t="n"/>
      <c r="R81" s="3" t="n"/>
      <c r="S81" s="3" t="n"/>
      <c r="T81" s="3" t="n"/>
      <c r="U81" s="4" t="n"/>
      <c r="V81" s="4" t="n"/>
      <c r="W81" s="4" t="n"/>
      <c r="X81" s="39">
        <f>IF(AND(U81="PREVENTIVO",V81="AUTOMÁTICO"),"50%",IF(AND(U81="PREVENTIVO",V81="MANUAL"),"40%",IF(AND(U81="DETECTIVO",V81="AUTOMÁTICO"),"40%",IF(AND(U81="DETECTIVO",V81="MANUAL"),"30%",IF(AND(U81="CORRECTIVO",V81="AUTOMÁTICO"),"35%",IF(AND(U81="CORRECTIVO",V81="MANUAL"),"25%",""))))))</f>
        <v/>
      </c>
      <c r="Y81" s="195" t="n"/>
      <c r="Z81" s="189">
        <f>IFERROR(IF(Y81="","",IF(Y81&lt;=0.2,"MUY BAJA",IF(Y81&lt;=0.4,"BAJA",IF(Y81&lt;=0.6,"MEDIA",IF(Y81&lt;=0.8,"ALTA",IF(Y81=1,"MUY ALTA")))))),"")</f>
        <v/>
      </c>
      <c r="AA81" s="3" t="n"/>
      <c r="AB81" s="189">
        <f>IFERROR(IF(AA81="","",IF(AA81&lt;=0.2,"LEVE",IF(AA81&lt;=0.4,"MENOR",IF(AA81&lt;=0.6,"MODERADO",IF(AA81&lt;=0.8,"MAYOR",IF(AA81=1,"CATASTRÓFICO")))))),"")</f>
        <v/>
      </c>
      <c r="AC81" s="278">
        <f>IFERROR(IF(OR(AND(Z81="Muy Baja",AB81="Leve"),AND(Z81="Muy Baja",AB81="Menor"),AND(Z81="Baja",AB81="Leve")),"BAJO",IF(OR(AND(Z81="Muy baja",AB81="Moderado"),AND(Z81="Baja",AB81="Menor"),AND(Z81="Baja",AB81="Moderado"),AND(Z81="Media",AB81="Leve"),AND(Z81="Media",AB81="Menor"),AND(Z81="Media",AB81="Moderado"),AND(Z81="Alta",AB81="Leve"),AND(Z81="Alta",AB81="Menor")),"MODERADO",IF(OR(AND(Z81="Muy Baja",AB81="Mayor"),AND(Z81="Baja",AB81="Mayor"),AND(Z81="Media",AB81="Mayor"),AND(Z81="Alta",AB81="Moderado"),AND(Z81="Alta",AB81="Mayor"),AND(Z81="Muy Alta",AB81="Leve"),AND(Z81="Muy Alta",AB81="Menor"),AND(Z81="Muy Alta",AB81="Moderado"),AND(Z81="Muy Alta",AB81="Mayor")),"ALTO",IF(OR(AND(Z81="Muy Baja",AB81="Catastrófico"),AND(Z81="Baja",AB81="Catastrófico"),AND(Z81="Media",AB81="Catastrófico"),AND(Z81="Alta",AB81="Catastrófico"),AND(Z81="Muy Alta",AB81="Catastrófico")),"EXTREMO","")))),"")</f>
        <v/>
      </c>
      <c r="AD81" s="278" t="n"/>
      <c r="AE81" s="278" t="n"/>
      <c r="AF81" s="278" t="n"/>
      <c r="AG81" s="278" t="n"/>
      <c r="AH81" s="278" t="n"/>
      <c r="AI81" s="278" t="n"/>
      <c r="AJ81" s="278" t="n"/>
      <c r="AK81" s="278" t="n"/>
      <c r="AL81" s="278" t="n"/>
      <c r="AM81" s="278" t="n"/>
      <c r="AN81" s="278" t="n"/>
      <c r="AO81" s="278" t="n"/>
      <c r="AP81" s="278" t="n"/>
      <c r="AQ81" s="278" t="n"/>
      <c r="AR81" s="16">
        <f>IF(Y81="","",IF(Y81&gt;=90,I81-2,IF(Y81&gt;=70,I81-1,I81)))</f>
        <v/>
      </c>
      <c r="AS81" s="16">
        <f>IF(Z81="","",IF(Z81&gt;=90,J81-2,IF(Z81&gt;=70,J81-1,J81)))</f>
        <v/>
      </c>
      <c r="AT81" s="16" t="n"/>
      <c r="AU81" s="16" t="n"/>
      <c r="AV81" s="207" t="n"/>
      <c r="AW81" s="200" t="n"/>
      <c r="AX81" s="3" t="n"/>
      <c r="AY81" s="200" t="n"/>
      <c r="AZ81" s="3" t="n"/>
      <c r="BA81" s="200" t="n"/>
      <c r="BB81" s="3" t="n"/>
      <c r="BC81" s="200" t="n"/>
      <c r="BD81" s="3" t="n"/>
      <c r="BE81" s="200" t="n"/>
      <c r="BF81" s="3" t="n"/>
      <c r="BG81" s="200" t="n"/>
      <c r="BH81" s="3" t="n"/>
      <c r="BI81" s="200" t="n"/>
      <c r="BJ81" s="3" t="n"/>
      <c r="BK81" s="200" t="n"/>
      <c r="BL81" s="3" t="n"/>
      <c r="BM81" s="200" t="n"/>
      <c r="BN81" s="3" t="n"/>
      <c r="BO81" s="200" t="n"/>
      <c r="BP81" s="3" t="n"/>
      <c r="BQ81" s="200" t="n"/>
      <c r="BR81" s="3" t="n"/>
      <c r="BS81" s="200" t="n"/>
      <c r="BT81" s="3" t="n"/>
      <c r="BU81" s="200" t="n"/>
      <c r="BV81" s="3" t="n"/>
      <c r="BW81" s="426" t="n"/>
    </row>
    <row r="82" ht="18.75" customHeight="1">
      <c r="A82" s="40">
        <f>IF(AND(AR82=1,AT82=1),1,IF(AND(AR82=1,AT82=2),2,IF(AND(AR82=1,AT82=3),3,IF(AND(AR82=1,AT82=4),4,IF(AND(AR82=1,AT82=5),5,IF(AND(AR82=2,AT82=1),6,IF(AND(AR82=2,AT82=2),7,IF(AND(AR82=2,AT82=3),8,IF(AND(AR82=2,AT82=4),9,IF(AND(AR82=2,AT82=5),10,IF(AND(AR82=3,AT82=1),11,IF(AND(AR82=3,AT82=2),12,IF(AND(AR82=3,AT82=3),13,IF(AND(AR82=3,AT82=4),14,IF(AND(AR82=3,AT82=5),15,IF(AND(AR82=4,AT82=1),16,IF(AND(AR82=4,AT82=2),17,IF(AND(AR82=4,AT82=3),18,IF(AND(AR82=4,AT82=4),19,IF(AND(AR82=4,AT82=5),20,IF(AND(AR82=5,AT82=1),21,IF(AND(AR82=5,AT82=2),22,IF(AND(AR82=5,AT82=3),23,IF(AND(AR82=5,AT82=4),24,IF(AND(AR82=5,AT82=5),25,"")))))))))))))))))))))))))</f>
        <v/>
      </c>
      <c r="B82" s="40">
        <f>IF(A82="","",(COUNTIF($A$8:A82,A82))/100)</f>
        <v/>
      </c>
      <c r="C82" s="40">
        <f>IFERROR(A82+B82,"")</f>
        <v/>
      </c>
      <c r="D82" s="280" t="n">
        <v>42</v>
      </c>
      <c r="E82" s="3" t="n"/>
      <c r="F82" s="3" t="n"/>
      <c r="G82" s="3" t="n"/>
      <c r="H82" s="3" t="n"/>
      <c r="I82" s="4" t="n"/>
      <c r="J82" s="3" t="n"/>
      <c r="K82" s="4" t="n"/>
      <c r="L82" s="4" t="n"/>
      <c r="M82" s="4" t="n"/>
      <c r="N82" s="39" t="n"/>
      <c r="O82" s="39" t="n"/>
      <c r="P82" s="277">
        <f>IF(OR(I82="",M82=""),"",I82*M82)</f>
        <v/>
      </c>
      <c r="Q82" s="3" t="n"/>
      <c r="R82" s="3" t="n"/>
      <c r="S82" s="3" t="n"/>
      <c r="T82" s="3" t="n"/>
      <c r="U82" s="4" t="n"/>
      <c r="V82" s="4" t="n"/>
      <c r="W82" s="4" t="n"/>
      <c r="X82" s="39">
        <f>IF(AND(U82="PREVENTIVO",V82="AUTOMÁTICO"),"50%",IF(AND(U82="PREVENTIVO",V82="MANUAL"),"40%",IF(AND(U82="DETECTIVO",V82="AUTOMÁTICO"),"40%",IF(AND(U82="DETECTIVO",V82="MANUAL"),"30%",IF(AND(U82="CORRECTIVO",V82="AUTOMÁTICO"),"35%",IF(AND(U82="CORRECTIVO",V82="MANUAL"),"25%",""))))))</f>
        <v/>
      </c>
      <c r="Y82" s="195" t="n"/>
      <c r="Z82" s="189">
        <f>IFERROR(IF(Y82="","",IF(Y82&lt;=0.2,"MUY BAJA",IF(Y82&lt;=0.4,"BAJA",IF(Y82&lt;=0.6,"MEDIA",IF(Y82&lt;=0.8,"ALTA",IF(Y82=1,"MUY ALTA")))))),"")</f>
        <v/>
      </c>
      <c r="AA82" s="3" t="n"/>
      <c r="AB82" s="189">
        <f>IFERROR(IF(AA82="","",IF(AA82&lt;=0.2,"LEVE",IF(AA82&lt;=0.4,"MENOR",IF(AA82&lt;=0.6,"MODERADO",IF(AA82&lt;=0.8,"MAYOR",IF(AA82=1,"CATASTRÓFICO")))))),"")</f>
        <v/>
      </c>
      <c r="AC82" s="278">
        <f>IFERROR(IF(OR(AND(Z82="Muy Baja",AB82="Leve"),AND(Z82="Muy Baja",AB82="Menor"),AND(Z82="Baja",AB82="Leve")),"BAJO",IF(OR(AND(Z82="Muy baja",AB82="Moderado"),AND(Z82="Baja",AB82="Menor"),AND(Z82="Baja",AB82="Moderado"),AND(Z82="Media",AB82="Leve"),AND(Z82="Media",AB82="Menor"),AND(Z82="Media",AB82="Moderado"),AND(Z82="Alta",AB82="Leve"),AND(Z82="Alta",AB82="Menor")),"MODERADO",IF(OR(AND(Z82="Muy Baja",AB82="Mayor"),AND(Z82="Baja",AB82="Mayor"),AND(Z82="Media",AB82="Mayor"),AND(Z82="Alta",AB82="Moderado"),AND(Z82="Alta",AB82="Mayor"),AND(Z82="Muy Alta",AB82="Leve"),AND(Z82="Muy Alta",AB82="Menor"),AND(Z82="Muy Alta",AB82="Moderado"),AND(Z82="Muy Alta",AB82="Mayor")),"ALTO",IF(OR(AND(Z82="Muy Baja",AB82="Catastrófico"),AND(Z82="Baja",AB82="Catastrófico"),AND(Z82="Media",AB82="Catastrófico"),AND(Z82="Alta",AB82="Catastrófico"),AND(Z82="Muy Alta",AB82="Catastrófico")),"EXTREMO","")))),"")</f>
        <v/>
      </c>
      <c r="AD82" s="278" t="n"/>
      <c r="AE82" s="278" t="n"/>
      <c r="AF82" s="278" t="n"/>
      <c r="AG82" s="278" t="n"/>
      <c r="AH82" s="278" t="n"/>
      <c r="AI82" s="278" t="n"/>
      <c r="AJ82" s="278" t="n"/>
      <c r="AK82" s="278" t="n"/>
      <c r="AL82" s="278" t="n"/>
      <c r="AM82" s="278" t="n"/>
      <c r="AN82" s="278" t="n"/>
      <c r="AO82" s="278" t="n"/>
      <c r="AP82" s="278" t="n"/>
      <c r="AQ82" s="278" t="n"/>
      <c r="AR82" s="16">
        <f>IF(Y82="","",IF(Y82&gt;=90,I82-2,IF(Y82&gt;=70,I82-1,I82)))</f>
        <v/>
      </c>
      <c r="AS82" s="16">
        <f>IF(Z82="","",IF(Z82&gt;=90,J82-2,IF(Z82&gt;=70,J82-1,J82)))</f>
        <v/>
      </c>
      <c r="AT82" s="16" t="n"/>
      <c r="AU82" s="16" t="n"/>
      <c r="AV82" s="207" t="n"/>
      <c r="AW82" s="200" t="n"/>
      <c r="AX82" s="3" t="n"/>
      <c r="AY82" s="200" t="n"/>
      <c r="AZ82" s="3" t="n"/>
      <c r="BA82" s="200" t="n"/>
      <c r="BB82" s="3" t="n"/>
      <c r="BC82" s="200" t="n"/>
      <c r="BD82" s="3" t="n"/>
      <c r="BE82" s="200" t="n"/>
      <c r="BF82" s="3" t="n"/>
      <c r="BG82" s="200" t="n"/>
      <c r="BH82" s="3" t="n"/>
      <c r="BI82" s="200" t="n"/>
      <c r="BJ82" s="3" t="n"/>
      <c r="BK82" s="200" t="n"/>
      <c r="BL82" s="3" t="n"/>
      <c r="BM82" s="200" t="n"/>
      <c r="BN82" s="3" t="n"/>
      <c r="BO82" s="200" t="n"/>
      <c r="BP82" s="3" t="n"/>
      <c r="BQ82" s="200" t="n"/>
      <c r="BR82" s="3" t="n"/>
      <c r="BS82" s="200" t="n"/>
      <c r="BT82" s="3" t="n"/>
      <c r="BU82" s="200" t="n"/>
      <c r="BV82" s="3" t="n"/>
      <c r="BW82" s="426" t="n"/>
    </row>
    <row r="83" ht="18.75" customHeight="1">
      <c r="A83" s="40">
        <f>IF(AND(AR83=1,AT83=1),1,IF(AND(AR83=1,AT83=2),2,IF(AND(AR83=1,AT83=3),3,IF(AND(AR83=1,AT83=4),4,IF(AND(AR83=1,AT83=5),5,IF(AND(AR83=2,AT83=1),6,IF(AND(AR83=2,AT83=2),7,IF(AND(AR83=2,AT83=3),8,IF(AND(AR83=2,AT83=4),9,IF(AND(AR83=2,AT83=5),10,IF(AND(AR83=3,AT83=1),11,IF(AND(AR83=3,AT83=2),12,IF(AND(AR83=3,AT83=3),13,IF(AND(AR83=3,AT83=4),14,IF(AND(AR83=3,AT83=5),15,IF(AND(AR83=4,AT83=1),16,IF(AND(AR83=4,AT83=2),17,IF(AND(AR83=4,AT83=3),18,IF(AND(AR83=4,AT83=4),19,IF(AND(AR83=4,AT83=5),20,IF(AND(AR83=5,AT83=1),21,IF(AND(AR83=5,AT83=2),22,IF(AND(AR83=5,AT83=3),23,IF(AND(AR83=5,AT83=4),24,IF(AND(AR83=5,AT83=5),25,"")))))))))))))))))))))))))</f>
        <v/>
      </c>
      <c r="B83" s="40">
        <f>IF(A83="","",(COUNTIF($A$8:A83,A83))/100)</f>
        <v/>
      </c>
      <c r="C83" s="40">
        <f>IFERROR(A83+B83,"")</f>
        <v/>
      </c>
      <c r="D83" s="280" t="n">
        <v>43</v>
      </c>
      <c r="E83" s="3" t="n"/>
      <c r="F83" s="3" t="n"/>
      <c r="G83" s="3" t="n"/>
      <c r="H83" s="3" t="n"/>
      <c r="I83" s="4" t="n"/>
      <c r="J83" s="3" t="n"/>
      <c r="K83" s="4" t="n"/>
      <c r="L83" s="4" t="n"/>
      <c r="M83" s="4" t="n"/>
      <c r="N83" s="39" t="n"/>
      <c r="O83" s="39" t="n"/>
      <c r="P83" s="277">
        <f>IF(OR(I83="",M83=""),"",I83*M83)</f>
        <v/>
      </c>
      <c r="Q83" s="3" t="n"/>
      <c r="R83" s="3" t="n"/>
      <c r="S83" s="3" t="n"/>
      <c r="T83" s="3" t="n"/>
      <c r="U83" s="4" t="n"/>
      <c r="V83" s="4" t="n"/>
      <c r="W83" s="4" t="n"/>
      <c r="X83" s="39">
        <f>IF(AND(U83="PREVENTIVO",V83="AUTOMÁTICO"),"50%",IF(AND(U83="PREVENTIVO",V83="MANUAL"),"40%",IF(AND(U83="DETECTIVO",V83="AUTOMÁTICO"),"40%",IF(AND(U83="DETECTIVO",V83="MANUAL"),"30%",IF(AND(U83="CORRECTIVO",V83="AUTOMÁTICO"),"35%",IF(AND(U83="CORRECTIVO",V83="MANUAL"),"25%",""))))))</f>
        <v/>
      </c>
      <c r="Y83" s="195" t="n"/>
      <c r="Z83" s="189">
        <f>IFERROR(IF(Y83="","",IF(Y83&lt;=0.2,"MUY BAJA",IF(Y83&lt;=0.4,"BAJA",IF(Y83&lt;=0.6,"MEDIA",IF(Y83&lt;=0.8,"ALTA",IF(Y83=1,"MUY ALTA")))))),"")</f>
        <v/>
      </c>
      <c r="AA83" s="3" t="n"/>
      <c r="AB83" s="189">
        <f>IFERROR(IF(AA83="","",IF(AA83&lt;=0.2,"LEVE",IF(AA83&lt;=0.4,"MENOR",IF(AA83&lt;=0.6,"MODERADO",IF(AA83&lt;=0.8,"MAYOR",IF(AA83=1,"CATASTRÓFICO")))))),"")</f>
        <v/>
      </c>
      <c r="AC83" s="90" t="n"/>
      <c r="AD83" s="90" t="n"/>
      <c r="AE83" s="90" t="n"/>
      <c r="AF83" s="90" t="n"/>
      <c r="AG83" s="90" t="n"/>
      <c r="AH83" s="90" t="n"/>
      <c r="AI83" s="90" t="n"/>
      <c r="AJ83" s="90" t="n"/>
      <c r="AK83" s="90" t="n"/>
      <c r="AL83" s="90" t="n"/>
      <c r="AM83" s="90" t="n"/>
      <c r="AN83" s="90" t="n"/>
      <c r="AO83" s="90" t="n"/>
      <c r="AP83" s="90" t="n"/>
      <c r="AQ83" s="90" t="n"/>
      <c r="AR83" s="16">
        <f>IF(Y83="","",IF(Y83&gt;=90,I83-2,IF(Y83&gt;=70,I83-1,I83)))</f>
        <v/>
      </c>
      <c r="AS83" s="16">
        <f>IF(Z83="","",IF(Z83&gt;=90,J83-2,IF(Z83&gt;=70,J83-1,J83)))</f>
        <v/>
      </c>
      <c r="AT83" s="16" t="n"/>
      <c r="AU83" s="16" t="n"/>
      <c r="AV83" s="207" t="n"/>
      <c r="AW83" s="200" t="n"/>
      <c r="AX83" s="3" t="n"/>
      <c r="AY83" s="200" t="n"/>
      <c r="AZ83" s="3" t="n"/>
      <c r="BA83" s="200" t="n"/>
      <c r="BB83" s="3" t="n"/>
      <c r="BC83" s="200" t="n"/>
      <c r="BD83" s="3" t="n"/>
      <c r="BE83" s="200" t="n"/>
      <c r="BF83" s="3" t="n"/>
      <c r="BG83" s="200" t="n"/>
      <c r="BH83" s="3" t="n"/>
      <c r="BI83" s="200" t="n"/>
      <c r="BJ83" s="3" t="n"/>
      <c r="BK83" s="200" t="n"/>
      <c r="BL83" s="3" t="n"/>
      <c r="BM83" s="200" t="n"/>
      <c r="BN83" s="3" t="n"/>
      <c r="BO83" s="200" t="n"/>
      <c r="BP83" s="3" t="n"/>
      <c r="BQ83" s="200" t="n"/>
      <c r="BR83" s="3" t="n"/>
      <c r="BS83" s="200" t="n"/>
      <c r="BT83" s="3" t="n"/>
      <c r="BU83" s="200" t="n"/>
      <c r="BV83" s="3" t="n"/>
      <c r="BW83" s="426" t="n"/>
    </row>
    <row r="84" ht="18.75" customHeight="1">
      <c r="A84" s="40">
        <f>IF(AND(AR84=1,AT84=1),1,IF(AND(AR84=1,AT84=2),2,IF(AND(AR84=1,AT84=3),3,IF(AND(AR84=1,AT84=4),4,IF(AND(AR84=1,AT84=5),5,IF(AND(AR84=2,AT84=1),6,IF(AND(AR84=2,AT84=2),7,IF(AND(AR84=2,AT84=3),8,IF(AND(AR84=2,AT84=4),9,IF(AND(AR84=2,AT84=5),10,IF(AND(AR84=3,AT84=1),11,IF(AND(AR84=3,AT84=2),12,IF(AND(AR84=3,AT84=3),13,IF(AND(AR84=3,AT84=4),14,IF(AND(AR84=3,AT84=5),15,IF(AND(AR84=4,AT84=1),16,IF(AND(AR84=4,AT84=2),17,IF(AND(AR84=4,AT84=3),18,IF(AND(AR84=4,AT84=4),19,IF(AND(AR84=4,AT84=5),20,IF(AND(AR84=5,AT84=1),21,IF(AND(AR84=5,AT84=2),22,IF(AND(AR84=5,AT84=3),23,IF(AND(AR84=5,AT84=4),24,IF(AND(AR84=5,AT84=5),25,"")))))))))))))))))))))))))</f>
        <v/>
      </c>
      <c r="B84" s="40">
        <f>IF(A84="","",(COUNTIF($A$8:A84,A84))/100)</f>
        <v/>
      </c>
      <c r="C84" s="40">
        <f>IFERROR(A84+B84,"")</f>
        <v/>
      </c>
      <c r="D84" s="280" t="n">
        <v>44</v>
      </c>
      <c r="E84" s="3" t="n"/>
      <c r="F84" s="3" t="n"/>
      <c r="G84" s="3" t="n"/>
      <c r="H84" s="3" t="n"/>
      <c r="I84" s="4" t="n"/>
      <c r="J84" s="3" t="n"/>
      <c r="K84" s="4" t="n"/>
      <c r="L84" s="4" t="n"/>
      <c r="M84" s="4" t="n"/>
      <c r="N84" s="39" t="n"/>
      <c r="O84" s="39" t="n"/>
      <c r="P84" s="277">
        <f>IF(OR(I84="",M84=""),"",I84*M84)</f>
        <v/>
      </c>
      <c r="Q84" s="3" t="n"/>
      <c r="R84" s="3" t="n"/>
      <c r="S84" s="3" t="n"/>
      <c r="T84" s="3" t="n"/>
      <c r="U84" s="4" t="n"/>
      <c r="V84" s="4" t="n"/>
      <c r="W84" s="4" t="n"/>
      <c r="X84" s="39">
        <f>IF(AND(U84="PREVENTIVO",V84="AUTOMÁTICO"),"50%",IF(AND(U84="PREVENTIVO",V84="MANUAL"),"40%",IF(AND(U84="DETECTIVO",V84="AUTOMÁTICO"),"40%",IF(AND(U84="DETECTIVO",V84="MANUAL"),"30%",IF(AND(U84="CORRECTIVO",V84="AUTOMÁTICO"),"35%",IF(AND(U84="CORRECTIVO",V84="MANUAL"),"25%",""))))))</f>
        <v/>
      </c>
      <c r="Y84" s="195" t="n"/>
      <c r="Z84" s="189">
        <f>IFERROR(IF(Y84="","",IF(Y84&lt;=0.2,"MUY BAJA",IF(Y84&lt;=0.4,"BAJA",IF(Y84&lt;=0.6,"MEDIA",IF(Y84&lt;=0.8,"ALTA",IF(Y84=1,"MUY ALTA")))))),"")</f>
        <v/>
      </c>
      <c r="AA84" s="3" t="n"/>
      <c r="AB84" s="189">
        <f>IFERROR(IF(AA84="","",IF(AA84&lt;=0.2,"LEVE",IF(AA84&lt;=0.4,"MENOR",IF(AA84&lt;=0.6,"MODERADO",IF(AA84&lt;=0.8,"MAYOR",IF(AA84=1,"CATASTRÓFICO")))))),"")</f>
        <v/>
      </c>
      <c r="AC84" s="90" t="n"/>
      <c r="AD84" s="90" t="n"/>
      <c r="AE84" s="90" t="n"/>
      <c r="AF84" s="90" t="n"/>
      <c r="AG84" s="90" t="n"/>
      <c r="AH84" s="90" t="n"/>
      <c r="AI84" s="90" t="n"/>
      <c r="AJ84" s="90" t="n"/>
      <c r="AK84" s="90" t="n"/>
      <c r="AL84" s="90" t="n"/>
      <c r="AM84" s="90" t="n"/>
      <c r="AN84" s="90" t="n"/>
      <c r="AO84" s="90" t="n"/>
      <c r="AP84" s="90" t="n"/>
      <c r="AQ84" s="90" t="n"/>
      <c r="AR84" s="16">
        <f>IF(Y84="","",IF(Y84&gt;=90,I84-2,IF(Y84&gt;=70,I84-1,I84)))</f>
        <v/>
      </c>
      <c r="AS84" s="16">
        <f>IF(Z84="","",IF(Z84&gt;=90,J84-2,IF(Z84&gt;=70,J84-1,J84)))</f>
        <v/>
      </c>
      <c r="AT84" s="16" t="n"/>
      <c r="AU84" s="16" t="n"/>
      <c r="AV84" s="207" t="n"/>
      <c r="AW84" s="200" t="n"/>
      <c r="AX84" s="3" t="n"/>
      <c r="AY84" s="200" t="n"/>
      <c r="AZ84" s="3" t="n"/>
      <c r="BA84" s="200" t="n"/>
      <c r="BB84" s="3" t="n"/>
      <c r="BC84" s="200" t="n"/>
      <c r="BD84" s="3" t="n"/>
      <c r="BE84" s="200" t="n"/>
      <c r="BF84" s="3" t="n"/>
      <c r="BG84" s="200" t="n"/>
      <c r="BH84" s="3" t="n"/>
      <c r="BI84" s="200" t="n"/>
      <c r="BJ84" s="3" t="n"/>
      <c r="BK84" s="200" t="n"/>
      <c r="BL84" s="3" t="n"/>
      <c r="BM84" s="200" t="n"/>
      <c r="BN84" s="3" t="n"/>
      <c r="BO84" s="200" t="n"/>
      <c r="BP84" s="3" t="n"/>
      <c r="BQ84" s="200" t="n"/>
      <c r="BR84" s="3" t="n"/>
      <c r="BS84" s="200" t="n"/>
      <c r="BT84" s="3" t="n"/>
      <c r="BU84" s="200" t="n"/>
      <c r="BV84" s="3" t="n"/>
      <c r="BW84" s="426" t="n"/>
    </row>
    <row r="85" ht="18.75" customHeight="1">
      <c r="A85" s="40">
        <f>IF(AND(AR85=1,AT85=1),1,IF(AND(AR85=1,AT85=2),2,IF(AND(AR85=1,AT85=3),3,IF(AND(AR85=1,AT85=4),4,IF(AND(AR85=1,AT85=5),5,IF(AND(AR85=2,AT85=1),6,IF(AND(AR85=2,AT85=2),7,IF(AND(AR85=2,AT85=3),8,IF(AND(AR85=2,AT85=4),9,IF(AND(AR85=2,AT85=5),10,IF(AND(AR85=3,AT85=1),11,IF(AND(AR85=3,AT85=2),12,IF(AND(AR85=3,AT85=3),13,IF(AND(AR85=3,AT85=4),14,IF(AND(AR85=3,AT85=5),15,IF(AND(AR85=4,AT85=1),16,IF(AND(AR85=4,AT85=2),17,IF(AND(AR85=4,AT85=3),18,IF(AND(AR85=4,AT85=4),19,IF(AND(AR85=4,AT85=5),20,IF(AND(AR85=5,AT85=1),21,IF(AND(AR85=5,AT85=2),22,IF(AND(AR85=5,AT85=3),23,IF(AND(AR85=5,AT85=4),24,IF(AND(AR85=5,AT85=5),25,"")))))))))))))))))))))))))</f>
        <v/>
      </c>
      <c r="B85" s="40">
        <f>IF(A85="","",(COUNTIF($A$8:A85,A85))/100)</f>
        <v/>
      </c>
      <c r="C85" s="40">
        <f>IFERROR(A85+B85,"")</f>
        <v/>
      </c>
      <c r="D85" s="280" t="n">
        <v>45</v>
      </c>
      <c r="E85" s="3" t="n"/>
      <c r="F85" s="3" t="n"/>
      <c r="G85" s="3" t="n"/>
      <c r="H85" s="3" t="n"/>
      <c r="I85" s="4" t="n"/>
      <c r="J85" s="3" t="n"/>
      <c r="K85" s="4" t="n"/>
      <c r="L85" s="4" t="n"/>
      <c r="M85" s="4" t="n"/>
      <c r="N85" s="39" t="n"/>
      <c r="O85" s="39" t="n"/>
      <c r="P85" s="277">
        <f>IF(OR(I85="",M85=""),"",I85*M85)</f>
        <v/>
      </c>
      <c r="Q85" s="3" t="n"/>
      <c r="R85" s="3" t="n"/>
      <c r="S85" s="3" t="n"/>
      <c r="T85" s="3" t="n"/>
      <c r="U85" s="4" t="n"/>
      <c r="V85" s="4" t="n"/>
      <c r="W85" s="4" t="n"/>
      <c r="X85" s="39">
        <f>IF(AND(U85="PREVENTIVO",V85="AUTOMÁTICO"),"50%",IF(AND(U85="PREVENTIVO",V85="MANUAL"),"40%",IF(AND(U85="DETECTIVO",V85="AUTOMÁTICO"),"40%",IF(AND(U85="DETECTIVO",V85="MANUAL"),"30%",IF(AND(U85="CORRECTIVO",V85="AUTOMÁTICO"),"35%",IF(AND(U85="CORRECTIVO",V85="MANUAL"),"25%",""))))))</f>
        <v/>
      </c>
      <c r="Y85" s="195" t="n"/>
      <c r="Z85" s="189">
        <f>IFERROR(IF(Y85="","",IF(Y85&lt;=0.2,"MUY BAJA",IF(Y85&lt;=0.4,"BAJA",IF(Y85&lt;=0.6,"MEDIA",IF(Y85&lt;=0.8,"ALTA",IF(Y85=1,"MUY ALTA")))))),"")</f>
        <v/>
      </c>
      <c r="AA85" s="3" t="n"/>
      <c r="AB85" s="189">
        <f>IFERROR(IF(AA85="","",IF(AA85&lt;=0.2,"LEVE",IF(AA85&lt;=0.4,"MENOR",IF(AA85&lt;=0.6,"MODERADO",IF(AA85&lt;=0.8,"MAYOR",IF(AA85=1,"CATASTRÓFICO")))))),"")</f>
        <v/>
      </c>
      <c r="AC85" s="90" t="n"/>
      <c r="AD85" s="90" t="n"/>
      <c r="AE85" s="90" t="n"/>
      <c r="AF85" s="90" t="n"/>
      <c r="AG85" s="90" t="n"/>
      <c r="AH85" s="90" t="n"/>
      <c r="AI85" s="90" t="n"/>
      <c r="AJ85" s="90" t="n"/>
      <c r="AK85" s="90" t="n"/>
      <c r="AL85" s="90" t="n"/>
      <c r="AM85" s="90" t="n"/>
      <c r="AN85" s="90" t="n"/>
      <c r="AO85" s="90" t="n"/>
      <c r="AP85" s="90" t="n"/>
      <c r="AQ85" s="90" t="n"/>
      <c r="AR85" s="16">
        <f>IF(Y85="","",IF(Y85&gt;=90,I85-2,IF(Y85&gt;=70,I85-1,I85)))</f>
        <v/>
      </c>
      <c r="AS85" s="16">
        <f>IF(Z85="","",IF(Z85&gt;=90,J85-2,IF(Z85&gt;=70,J85-1,J85)))</f>
        <v/>
      </c>
      <c r="AT85" s="16" t="n"/>
      <c r="AU85" s="16" t="n"/>
      <c r="AV85" s="207" t="n"/>
      <c r="AW85" s="200" t="n"/>
      <c r="AX85" s="3" t="n"/>
      <c r="AY85" s="200" t="n"/>
      <c r="AZ85" s="3" t="n"/>
      <c r="BA85" s="200" t="n"/>
      <c r="BB85" s="3" t="n"/>
      <c r="BC85" s="200" t="n"/>
      <c r="BD85" s="3" t="n"/>
      <c r="BE85" s="200" t="n"/>
      <c r="BF85" s="3" t="n"/>
      <c r="BG85" s="200" t="n"/>
      <c r="BH85" s="3" t="n"/>
      <c r="BI85" s="200" t="n"/>
      <c r="BJ85" s="3" t="n"/>
      <c r="BK85" s="200" t="n"/>
      <c r="BL85" s="3" t="n"/>
      <c r="BM85" s="200" t="n"/>
      <c r="BN85" s="3" t="n"/>
      <c r="BO85" s="200" t="n"/>
      <c r="BP85" s="3" t="n"/>
      <c r="BQ85" s="200" t="n"/>
      <c r="BR85" s="3" t="n"/>
      <c r="BS85" s="200" t="n"/>
      <c r="BT85" s="3" t="n"/>
      <c r="BU85" s="200" t="n"/>
      <c r="BV85" s="3" t="n"/>
      <c r="BW85" s="426" t="n"/>
    </row>
    <row r="86" ht="18.75" customHeight="1">
      <c r="A86" s="40">
        <f>IF(AND(AR86=1,AT86=1),1,IF(AND(AR86=1,AT86=2),2,IF(AND(AR86=1,AT86=3),3,IF(AND(AR86=1,AT86=4),4,IF(AND(AR86=1,AT86=5),5,IF(AND(AR86=2,AT86=1),6,IF(AND(AR86=2,AT86=2),7,IF(AND(AR86=2,AT86=3),8,IF(AND(AR86=2,AT86=4),9,IF(AND(AR86=2,AT86=5),10,IF(AND(AR86=3,AT86=1),11,IF(AND(AR86=3,AT86=2),12,IF(AND(AR86=3,AT86=3),13,IF(AND(AR86=3,AT86=4),14,IF(AND(AR86=3,AT86=5),15,IF(AND(AR86=4,AT86=1),16,IF(AND(AR86=4,AT86=2),17,IF(AND(AR86=4,AT86=3),18,IF(AND(AR86=4,AT86=4),19,IF(AND(AR86=4,AT86=5),20,IF(AND(AR86=5,AT86=1),21,IF(AND(AR86=5,AT86=2),22,IF(AND(AR86=5,AT86=3),23,IF(AND(AR86=5,AT86=4),24,IF(AND(AR86=5,AT86=5),25,"")))))))))))))))))))))))))</f>
        <v/>
      </c>
      <c r="B86" s="40">
        <f>IF(A86="","",(COUNTIF($A$8:A86,A86))/100)</f>
        <v/>
      </c>
      <c r="C86" s="40">
        <f>IFERROR(A86+B86,"")</f>
        <v/>
      </c>
      <c r="D86" s="280" t="n">
        <v>46</v>
      </c>
      <c r="E86" s="3" t="n"/>
      <c r="F86" s="3" t="n"/>
      <c r="G86" s="3" t="n"/>
      <c r="H86" s="3" t="n"/>
      <c r="I86" s="4" t="n"/>
      <c r="J86" s="3" t="n"/>
      <c r="K86" s="4" t="n"/>
      <c r="L86" s="4" t="n"/>
      <c r="M86" s="4" t="n"/>
      <c r="N86" s="39" t="n"/>
      <c r="O86" s="39" t="n"/>
      <c r="P86" s="277">
        <f>IF(OR(I86="",M86=""),"",I86*M86)</f>
        <v/>
      </c>
      <c r="Q86" s="3" t="n"/>
      <c r="R86" s="3" t="n"/>
      <c r="S86" s="3" t="n"/>
      <c r="T86" s="3" t="n"/>
      <c r="U86" s="4" t="n"/>
      <c r="V86" s="4" t="n"/>
      <c r="W86" s="4" t="n"/>
      <c r="X86" s="39">
        <f>IF(AND(U86="PREVENTIVO",V86="AUTOMÁTICO"),"50%",IF(AND(U86="PREVENTIVO",V86="MANUAL"),"40%",IF(AND(U86="DETECTIVO",V86="AUTOMÁTICO"),"40%",IF(AND(U86="DETECTIVO",V86="MANUAL"),"30%",IF(AND(U86="CORRECTIVO",V86="AUTOMÁTICO"),"35%",IF(AND(U86="CORRECTIVO",V86="MANUAL"),"25%",""))))))</f>
        <v/>
      </c>
      <c r="Y86" s="195" t="n"/>
      <c r="Z86" s="189">
        <f>IFERROR(IF(Y86="","",IF(Y86&lt;=0.2,"MUY BAJA",IF(Y86&lt;=0.4,"BAJA",IF(Y86&lt;=0.6,"MEDIA",IF(Y86&lt;=0.8,"ALTA",IF(Y86=1,"MUY ALTA")))))),"")</f>
        <v/>
      </c>
      <c r="AA86" s="3" t="n"/>
      <c r="AB86" s="189">
        <f>IFERROR(IF(AA86="","",IF(AA86&lt;=0.2,"LEVE",IF(AA86&lt;=0.4,"MENOR",IF(AA86&lt;=0.6,"MODERADO",IF(AA86&lt;=0.8,"MAYOR",IF(AA86=1,"CATASTRÓFICO")))))),"")</f>
        <v/>
      </c>
      <c r="AC86" s="90" t="n"/>
      <c r="AD86" s="90" t="n"/>
      <c r="AE86" s="90" t="n"/>
      <c r="AF86" s="90" t="n"/>
      <c r="AG86" s="90" t="n"/>
      <c r="AH86" s="90" t="n"/>
      <c r="AI86" s="90" t="n"/>
      <c r="AJ86" s="90" t="n"/>
      <c r="AK86" s="90" t="n"/>
      <c r="AL86" s="90" t="n"/>
      <c r="AM86" s="90" t="n"/>
      <c r="AN86" s="90" t="n"/>
      <c r="AO86" s="90" t="n"/>
      <c r="AP86" s="90" t="n"/>
      <c r="AQ86" s="90" t="n"/>
      <c r="AR86" s="16">
        <f>IF(Y86="","",IF(Y86&gt;=90,I86-2,IF(Y86&gt;=70,I86-1,I86)))</f>
        <v/>
      </c>
      <c r="AS86" s="16">
        <f>IF(Z86="","",IF(Z86&gt;=90,J86-2,IF(Z86&gt;=70,J86-1,J86)))</f>
        <v/>
      </c>
      <c r="AT86" s="16" t="n"/>
      <c r="AU86" s="16" t="n"/>
      <c r="AV86" s="207" t="n"/>
      <c r="AW86" s="200" t="n"/>
      <c r="AX86" s="3" t="n"/>
      <c r="AY86" s="200" t="n"/>
      <c r="AZ86" s="3" t="n"/>
      <c r="BA86" s="200" t="n"/>
      <c r="BB86" s="3" t="n"/>
      <c r="BC86" s="200" t="n"/>
      <c r="BD86" s="3" t="n"/>
      <c r="BE86" s="200" t="n"/>
      <c r="BF86" s="3" t="n"/>
      <c r="BG86" s="200" t="n"/>
      <c r="BH86" s="3" t="n"/>
      <c r="BI86" s="200" t="n"/>
      <c r="BJ86" s="3" t="n"/>
      <c r="BK86" s="200" t="n"/>
      <c r="BL86" s="3" t="n"/>
      <c r="BM86" s="200" t="n"/>
      <c r="BN86" s="3" t="n"/>
      <c r="BO86" s="200" t="n"/>
      <c r="BP86" s="3" t="n"/>
      <c r="BQ86" s="200" t="n"/>
      <c r="BR86" s="3" t="n"/>
      <c r="BS86" s="200" t="n"/>
      <c r="BT86" s="3" t="n"/>
      <c r="BU86" s="200" t="n"/>
      <c r="BV86" s="3" t="n"/>
      <c r="BW86" s="426" t="n"/>
    </row>
    <row r="87" ht="18.75" customHeight="1">
      <c r="A87" s="40">
        <f>IF(AND(AR87=1,AT87=1),1,IF(AND(AR87=1,AT87=2),2,IF(AND(AR87=1,AT87=3),3,IF(AND(AR87=1,AT87=4),4,IF(AND(AR87=1,AT87=5),5,IF(AND(AR87=2,AT87=1),6,IF(AND(AR87=2,AT87=2),7,IF(AND(AR87=2,AT87=3),8,IF(AND(AR87=2,AT87=4),9,IF(AND(AR87=2,AT87=5),10,IF(AND(AR87=3,AT87=1),11,IF(AND(AR87=3,AT87=2),12,IF(AND(AR87=3,AT87=3),13,IF(AND(AR87=3,AT87=4),14,IF(AND(AR87=3,AT87=5),15,IF(AND(AR87=4,AT87=1),16,IF(AND(AR87=4,AT87=2),17,IF(AND(AR87=4,AT87=3),18,IF(AND(AR87=4,AT87=4),19,IF(AND(AR87=4,AT87=5),20,IF(AND(AR87=5,AT87=1),21,IF(AND(AR87=5,AT87=2),22,IF(AND(AR87=5,AT87=3),23,IF(AND(AR87=5,AT87=4),24,IF(AND(AR87=5,AT87=5),25,"")))))))))))))))))))))))))</f>
        <v/>
      </c>
      <c r="B87" s="40">
        <f>IF(A87="","",(COUNTIF($A$8:A87,A87))/100)</f>
        <v/>
      </c>
      <c r="C87" s="40">
        <f>IFERROR(A87+B87,"")</f>
        <v/>
      </c>
      <c r="D87" s="280" t="n">
        <v>47</v>
      </c>
      <c r="E87" s="3" t="n"/>
      <c r="F87" s="3" t="n"/>
      <c r="G87" s="3" t="n"/>
      <c r="H87" s="3" t="n"/>
      <c r="I87" s="4" t="n"/>
      <c r="J87" s="3" t="n"/>
      <c r="K87" s="4" t="n"/>
      <c r="L87" s="4" t="n"/>
      <c r="M87" s="4" t="n"/>
      <c r="N87" s="39" t="n"/>
      <c r="O87" s="39" t="n"/>
      <c r="P87" s="277">
        <f>IF(OR(I87="",M87=""),"",I87*M87)</f>
        <v/>
      </c>
      <c r="Q87" s="3" t="n"/>
      <c r="R87" s="3" t="n"/>
      <c r="S87" s="3" t="n"/>
      <c r="T87" s="3" t="n"/>
      <c r="U87" s="4" t="n"/>
      <c r="V87" s="4" t="n"/>
      <c r="W87" s="4" t="n"/>
      <c r="X87" s="39">
        <f>IF(AND(U87="PREVENTIVO",V87="AUTOMÁTICO"),"50%",IF(AND(U87="PREVENTIVO",V87="MANUAL"),"40%",IF(AND(U87="DETECTIVO",V87="AUTOMÁTICO"),"40%",IF(AND(U87="DETECTIVO",V87="MANUAL"),"30%",IF(AND(U87="CORRECTIVO",V87="AUTOMÁTICO"),"35%",IF(AND(U87="CORRECTIVO",V87="MANUAL"),"25%",""))))))</f>
        <v/>
      </c>
      <c r="Y87" s="195" t="n"/>
      <c r="Z87" s="189">
        <f>IFERROR(IF(Y87="","",IF(Y87&lt;=0.2,"MUY BAJA",IF(Y87&lt;=0.4,"BAJA",IF(Y87&lt;=0.6,"MEDIA",IF(Y87&lt;=0.8,"ALTA",IF(Y87=1,"MUY ALTA")))))),"")</f>
        <v/>
      </c>
      <c r="AA87" s="3" t="n"/>
      <c r="AB87" s="189">
        <f>IFERROR(IF(AA87="","",IF(AA87&lt;=0.2,"LEVE",IF(AA87&lt;=0.4,"MENOR",IF(AA87&lt;=0.6,"MODERADO",IF(AA87&lt;=0.8,"MAYOR",IF(AA87=1,"CATASTRÓFICO")))))),"")</f>
        <v/>
      </c>
      <c r="AC87" s="90" t="n"/>
      <c r="AD87" s="90" t="n"/>
      <c r="AE87" s="90" t="n"/>
      <c r="AF87" s="90" t="n"/>
      <c r="AG87" s="90" t="n"/>
      <c r="AH87" s="90" t="n"/>
      <c r="AI87" s="90" t="n"/>
      <c r="AJ87" s="90" t="n"/>
      <c r="AK87" s="90" t="n"/>
      <c r="AL87" s="90" t="n"/>
      <c r="AM87" s="90" t="n"/>
      <c r="AN87" s="90" t="n"/>
      <c r="AO87" s="90" t="n"/>
      <c r="AP87" s="90" t="n"/>
      <c r="AQ87" s="90" t="n"/>
      <c r="AR87" s="16">
        <f>IF(Y87="","",IF(Y87&gt;=90,I87-2,IF(Y87&gt;=70,I87-1,I87)))</f>
        <v/>
      </c>
      <c r="AS87" s="16">
        <f>IF(Z87="","",IF(Z87&gt;=90,J87-2,IF(Z87&gt;=70,J87-1,J87)))</f>
        <v/>
      </c>
      <c r="AT87" s="16" t="n"/>
      <c r="AU87" s="16" t="n"/>
      <c r="AV87" s="207" t="n"/>
      <c r="AW87" s="200" t="n"/>
      <c r="AX87" s="3" t="n"/>
      <c r="AY87" s="200" t="n"/>
      <c r="AZ87" s="3" t="n"/>
      <c r="BA87" s="200" t="n"/>
      <c r="BB87" s="3" t="n"/>
      <c r="BC87" s="200" t="n"/>
      <c r="BD87" s="3" t="n"/>
      <c r="BE87" s="200" t="n"/>
      <c r="BF87" s="3" t="n"/>
      <c r="BG87" s="200" t="n"/>
      <c r="BH87" s="3" t="n"/>
      <c r="BI87" s="200" t="n"/>
      <c r="BJ87" s="3" t="n"/>
      <c r="BK87" s="200" t="n"/>
      <c r="BL87" s="3" t="n"/>
      <c r="BM87" s="200" t="n"/>
      <c r="BN87" s="3" t="n"/>
      <c r="BO87" s="200" t="n"/>
      <c r="BP87" s="3" t="n"/>
      <c r="BQ87" s="200" t="n"/>
      <c r="BR87" s="3" t="n"/>
      <c r="BS87" s="200" t="n"/>
      <c r="BT87" s="3" t="n"/>
      <c r="BU87" s="200" t="n"/>
      <c r="BV87" s="3" t="n"/>
      <c r="BW87" s="426" t="n"/>
    </row>
    <row r="88" ht="18.75" customHeight="1">
      <c r="A88" s="40">
        <f>IF(AND(AR88=1,AT88=1),1,IF(AND(AR88=1,AT88=2),2,IF(AND(AR88=1,AT88=3),3,IF(AND(AR88=1,AT88=4),4,IF(AND(AR88=1,AT88=5),5,IF(AND(AR88=2,AT88=1),6,IF(AND(AR88=2,AT88=2),7,IF(AND(AR88=2,AT88=3),8,IF(AND(AR88=2,AT88=4),9,IF(AND(AR88=2,AT88=5),10,IF(AND(AR88=3,AT88=1),11,IF(AND(AR88=3,AT88=2),12,IF(AND(AR88=3,AT88=3),13,IF(AND(AR88=3,AT88=4),14,IF(AND(AR88=3,AT88=5),15,IF(AND(AR88=4,AT88=1),16,IF(AND(AR88=4,AT88=2),17,IF(AND(AR88=4,AT88=3),18,IF(AND(AR88=4,AT88=4),19,IF(AND(AR88=4,AT88=5),20,IF(AND(AR88=5,AT88=1),21,IF(AND(AR88=5,AT88=2),22,IF(AND(AR88=5,AT88=3),23,IF(AND(AR88=5,AT88=4),24,IF(AND(AR88=5,AT88=5),25,"")))))))))))))))))))))))))</f>
        <v/>
      </c>
      <c r="B88" s="40">
        <f>IF(A88="","",(COUNTIF($A$8:A88,A88))/100)</f>
        <v/>
      </c>
      <c r="C88" s="40">
        <f>IFERROR(A88+B88,"")</f>
        <v/>
      </c>
      <c r="D88" s="280" t="n">
        <v>48</v>
      </c>
      <c r="E88" s="3" t="n"/>
      <c r="F88" s="3" t="n"/>
      <c r="G88" s="3" t="n"/>
      <c r="H88" s="3" t="n"/>
      <c r="I88" s="4" t="n"/>
      <c r="J88" s="3" t="n"/>
      <c r="K88" s="4" t="n"/>
      <c r="L88" s="4" t="n"/>
      <c r="M88" s="4" t="n"/>
      <c r="N88" s="39" t="n"/>
      <c r="O88" s="39" t="n"/>
      <c r="P88" s="277">
        <f>IF(OR(I88="",M88=""),"",I88*M88)</f>
        <v/>
      </c>
      <c r="Q88" s="3" t="n"/>
      <c r="R88" s="3" t="n"/>
      <c r="S88" s="3" t="n"/>
      <c r="T88" s="3" t="n"/>
      <c r="U88" s="4" t="n"/>
      <c r="V88" s="4" t="n"/>
      <c r="W88" s="4" t="n"/>
      <c r="X88" s="39">
        <f>IF(AND(U88="PREVENTIVO",V88="AUTOMÁTICO"),"50%",IF(AND(U88="PREVENTIVO",V88="MANUAL"),"40%",IF(AND(U88="DETECTIVO",V88="AUTOMÁTICO"),"40%",IF(AND(U88="DETECTIVO",V88="MANUAL"),"30%",IF(AND(U88="CORRECTIVO",V88="AUTOMÁTICO"),"35%",IF(AND(U88="CORRECTIVO",V88="MANUAL"),"25%",""))))))</f>
        <v/>
      </c>
      <c r="Y88" s="195" t="n"/>
      <c r="Z88" s="189">
        <f>IFERROR(IF(Y88="","",IF(Y88&lt;=0.2,"MUY BAJA",IF(Y88&lt;=0.4,"BAJA",IF(Y88&lt;=0.6,"MEDIA",IF(Y88&lt;=0.8,"ALTA",IF(Y88=1,"MUY ALTA")))))),"")</f>
        <v/>
      </c>
      <c r="AA88" s="3" t="n"/>
      <c r="AB88" s="189">
        <f>IFERROR(IF(AA88="","",IF(AA88&lt;=0.2,"LEVE",IF(AA88&lt;=0.4,"MENOR",IF(AA88&lt;=0.6,"MODERADO",IF(AA88&lt;=0.8,"MAYOR",IF(AA88=1,"CATASTRÓFICO")))))),"")</f>
        <v/>
      </c>
      <c r="AC88" s="90" t="n"/>
      <c r="AD88" s="90" t="n"/>
      <c r="AE88" s="90" t="n"/>
      <c r="AF88" s="90" t="n"/>
      <c r="AG88" s="90" t="n"/>
      <c r="AH88" s="90" t="n"/>
      <c r="AI88" s="90" t="n"/>
      <c r="AJ88" s="90" t="n"/>
      <c r="AK88" s="90" t="n"/>
      <c r="AL88" s="90" t="n"/>
      <c r="AM88" s="90" t="n"/>
      <c r="AN88" s="90" t="n"/>
      <c r="AO88" s="90" t="n"/>
      <c r="AP88" s="90" t="n"/>
      <c r="AQ88" s="90" t="n"/>
      <c r="AR88" s="16">
        <f>IF(Y88="","",IF(Y88&gt;=90,I88-2,IF(Y88&gt;=70,I88-1,I88)))</f>
        <v/>
      </c>
      <c r="AS88" s="16">
        <f>IF(Z88="","",IF(Z88&gt;=90,J88-2,IF(Z88&gt;=70,J88-1,J88)))</f>
        <v/>
      </c>
      <c r="AT88" s="16" t="n"/>
      <c r="AU88" s="16" t="n"/>
      <c r="AV88" s="207" t="n"/>
      <c r="AW88" s="200" t="n"/>
      <c r="AX88" s="3" t="n"/>
      <c r="AY88" s="200" t="n"/>
      <c r="AZ88" s="3" t="n"/>
      <c r="BA88" s="200" t="n"/>
      <c r="BB88" s="3" t="n"/>
      <c r="BC88" s="200" t="n"/>
      <c r="BD88" s="3" t="n"/>
      <c r="BE88" s="200" t="n"/>
      <c r="BF88" s="3" t="n"/>
      <c r="BG88" s="200" t="n"/>
      <c r="BH88" s="3" t="n"/>
      <c r="BI88" s="200" t="n"/>
      <c r="BJ88" s="3" t="n"/>
      <c r="BK88" s="200" t="n"/>
      <c r="BL88" s="3" t="n"/>
      <c r="BM88" s="200" t="n"/>
      <c r="BN88" s="3" t="n"/>
      <c r="BO88" s="200" t="n"/>
      <c r="BP88" s="3" t="n"/>
      <c r="BQ88" s="200" t="n"/>
      <c r="BR88" s="3" t="n"/>
      <c r="BS88" s="200" t="n"/>
      <c r="BT88" s="3" t="n"/>
      <c r="BU88" s="200" t="n"/>
      <c r="BV88" s="3" t="n"/>
      <c r="BW88" s="426" t="n"/>
    </row>
    <row r="89" ht="18.75" customHeight="1">
      <c r="A89" s="40">
        <f>IF(AND(AR89=1,AT89=1),1,IF(AND(AR89=1,AT89=2),2,IF(AND(AR89=1,AT89=3),3,IF(AND(AR89=1,AT89=4),4,IF(AND(AR89=1,AT89=5),5,IF(AND(AR89=2,AT89=1),6,IF(AND(AR89=2,AT89=2),7,IF(AND(AR89=2,AT89=3),8,IF(AND(AR89=2,AT89=4),9,IF(AND(AR89=2,AT89=5),10,IF(AND(AR89=3,AT89=1),11,IF(AND(AR89=3,AT89=2),12,IF(AND(AR89=3,AT89=3),13,IF(AND(AR89=3,AT89=4),14,IF(AND(AR89=3,AT89=5),15,IF(AND(AR89=4,AT89=1),16,IF(AND(AR89=4,AT89=2),17,IF(AND(AR89=4,AT89=3),18,IF(AND(AR89=4,AT89=4),19,IF(AND(AR89=4,AT89=5),20,IF(AND(AR89=5,AT89=1),21,IF(AND(AR89=5,AT89=2),22,IF(AND(AR89=5,AT89=3),23,IF(AND(AR89=5,AT89=4),24,IF(AND(AR89=5,AT89=5),25,"")))))))))))))))))))))))))</f>
        <v/>
      </c>
      <c r="B89" s="40">
        <f>IF(A89="","",(COUNTIF($A$8:A89,A89))/100)</f>
        <v/>
      </c>
      <c r="C89" s="40">
        <f>IFERROR(A89+B89,"")</f>
        <v/>
      </c>
      <c r="D89" s="280" t="n">
        <v>49</v>
      </c>
      <c r="E89" s="3" t="n"/>
      <c r="F89" s="3" t="n"/>
      <c r="G89" s="3" t="n"/>
      <c r="H89" s="3" t="n"/>
      <c r="I89" s="4" t="n"/>
      <c r="J89" s="3" t="n"/>
      <c r="K89" s="4" t="n"/>
      <c r="L89" s="4" t="n"/>
      <c r="M89" s="4" t="n"/>
      <c r="N89" s="39" t="n"/>
      <c r="O89" s="39" t="n"/>
      <c r="P89" s="277">
        <f>IF(OR(I89="",M89=""),"",I89*M89)</f>
        <v/>
      </c>
      <c r="Q89" s="3" t="n"/>
      <c r="R89" s="3" t="n"/>
      <c r="S89" s="3" t="n"/>
      <c r="T89" s="3" t="n"/>
      <c r="U89" s="4" t="n"/>
      <c r="V89" s="4" t="n"/>
      <c r="W89" s="4" t="n"/>
      <c r="X89" s="39">
        <f>IF(AND(U89="PREVENTIVO",V89="AUTOMÁTICO"),"50%",IF(AND(U89="PREVENTIVO",V89="MANUAL"),"40%",IF(AND(U89="DETECTIVO",V89="AUTOMÁTICO"),"40%",IF(AND(U89="DETECTIVO",V89="MANUAL"),"30%",IF(AND(U89="CORRECTIVO",V89="AUTOMÁTICO"),"35%",IF(AND(U89="CORRECTIVO",V89="MANUAL"),"25%",""))))))</f>
        <v/>
      </c>
      <c r="Y89" s="195" t="n"/>
      <c r="Z89" s="189">
        <f>IFERROR(IF(Y89="","",IF(Y89&lt;=0.2,"MUY BAJA",IF(Y89&lt;=0.4,"BAJA",IF(Y89&lt;=0.6,"MEDIA",IF(Y89&lt;=0.8,"ALTA",IF(Y89=1,"MUY ALTA")))))),"")</f>
        <v/>
      </c>
      <c r="AA89" s="3" t="n"/>
      <c r="AB89" s="189">
        <f>IFERROR(IF(AA89="","",IF(AA89&lt;=0.2,"LEVE",IF(AA89&lt;=0.4,"MENOR",IF(AA89&lt;=0.6,"MODERADO",IF(AA89&lt;=0.8,"MAYOR",IF(AA89=1,"CATASTRÓFICO")))))),"")</f>
        <v/>
      </c>
      <c r="AC89" s="90" t="n"/>
      <c r="AD89" s="90" t="n"/>
      <c r="AE89" s="90" t="n"/>
      <c r="AF89" s="90" t="n"/>
      <c r="AG89" s="90" t="n"/>
      <c r="AH89" s="90" t="n"/>
      <c r="AI89" s="90" t="n"/>
      <c r="AJ89" s="90" t="n"/>
      <c r="AK89" s="90" t="n"/>
      <c r="AL89" s="90" t="n"/>
      <c r="AM89" s="90" t="n"/>
      <c r="AN89" s="90" t="n"/>
      <c r="AO89" s="90" t="n"/>
      <c r="AP89" s="90" t="n"/>
      <c r="AQ89" s="90" t="n"/>
      <c r="AR89" s="16">
        <f>IF(Y89="","",IF(Y89&gt;=90,I89-2,IF(Y89&gt;=70,I89-1,I89)))</f>
        <v/>
      </c>
      <c r="AS89" s="16">
        <f>IF(Z89="","",IF(Z89&gt;=90,J89-2,IF(Z89&gt;=70,J89-1,J89)))</f>
        <v/>
      </c>
      <c r="AT89" s="16" t="n"/>
      <c r="AU89" s="16" t="n"/>
      <c r="AV89" s="207" t="n"/>
      <c r="AW89" s="200" t="n"/>
      <c r="AX89" s="3" t="n"/>
      <c r="AY89" s="200" t="n"/>
      <c r="AZ89" s="3" t="n"/>
      <c r="BA89" s="200" t="n"/>
      <c r="BB89" s="3" t="n"/>
      <c r="BC89" s="200" t="n"/>
      <c r="BD89" s="3" t="n"/>
      <c r="BE89" s="200" t="n"/>
      <c r="BF89" s="3" t="n"/>
      <c r="BG89" s="200" t="n"/>
      <c r="BH89" s="3" t="n"/>
      <c r="BI89" s="200" t="n"/>
      <c r="BJ89" s="3" t="n"/>
      <c r="BK89" s="200" t="n"/>
      <c r="BL89" s="3" t="n"/>
      <c r="BM89" s="200" t="n"/>
      <c r="BN89" s="3" t="n"/>
      <c r="BO89" s="200" t="n"/>
      <c r="BP89" s="3" t="n"/>
      <c r="BQ89" s="200" t="n"/>
      <c r="BR89" s="3" t="n"/>
      <c r="BS89" s="200" t="n"/>
      <c r="BT89" s="3" t="n"/>
      <c r="BU89" s="200" t="n"/>
      <c r="BV89" s="3" t="n"/>
      <c r="BW89" s="426" t="n"/>
    </row>
    <row r="90" ht="18.75" customHeight="1">
      <c r="A90" s="40">
        <f>IF(AND(AR90=1,AT90=1),1,IF(AND(AR90=1,AT90=2),2,IF(AND(AR90=1,AT90=3),3,IF(AND(AR90=1,AT90=4),4,IF(AND(AR90=1,AT90=5),5,IF(AND(AR90=2,AT90=1),6,IF(AND(AR90=2,AT90=2),7,IF(AND(AR90=2,AT90=3),8,IF(AND(AR90=2,AT90=4),9,IF(AND(AR90=2,AT90=5),10,IF(AND(AR90=3,AT90=1),11,IF(AND(AR90=3,AT90=2),12,IF(AND(AR90=3,AT90=3),13,IF(AND(AR90=3,AT90=4),14,IF(AND(AR90=3,AT90=5),15,IF(AND(AR90=4,AT90=1),16,IF(AND(AR90=4,AT90=2),17,IF(AND(AR90=4,AT90=3),18,IF(AND(AR90=4,AT90=4),19,IF(AND(AR90=4,AT90=5),20,IF(AND(AR90=5,AT90=1),21,IF(AND(AR90=5,AT90=2),22,IF(AND(AR90=5,AT90=3),23,IF(AND(AR90=5,AT90=4),24,IF(AND(AR90=5,AT90=5),25,"")))))))))))))))))))))))))</f>
        <v/>
      </c>
      <c r="B90" s="40">
        <f>IF(A90="","",(COUNTIF($A$8:A90,A90))/100)</f>
        <v/>
      </c>
      <c r="C90" s="40">
        <f>IFERROR(A90+B90,"")</f>
        <v/>
      </c>
      <c r="D90" s="280" t="n">
        <v>50</v>
      </c>
      <c r="E90" s="3" t="n"/>
      <c r="F90" s="3" t="n"/>
      <c r="G90" s="3" t="n"/>
      <c r="H90" s="3" t="n"/>
      <c r="I90" s="4" t="n"/>
      <c r="J90" s="3" t="n"/>
      <c r="K90" s="4" t="n"/>
      <c r="L90" s="4" t="n"/>
      <c r="M90" s="4" t="n"/>
      <c r="N90" s="39" t="n"/>
      <c r="O90" s="39" t="n"/>
      <c r="P90" s="277">
        <f>IF(OR(I90="",M90=""),"",I90*M90)</f>
        <v/>
      </c>
      <c r="Q90" s="3" t="n"/>
      <c r="R90" s="3" t="n"/>
      <c r="S90" s="3" t="n"/>
      <c r="T90" s="3" t="n"/>
      <c r="U90" s="4" t="n"/>
      <c r="V90" s="4" t="n"/>
      <c r="W90" s="4" t="n"/>
      <c r="X90" s="39">
        <f>IF(AND(U90="PREVENTIVO",V90="AUTOMÁTICO"),"50%",IF(AND(U90="PREVENTIVO",V90="MANUAL"),"40%",IF(AND(U90="DETECTIVO",V90="AUTOMÁTICO"),"40%",IF(AND(U90="DETECTIVO",V90="MANUAL"),"30%",IF(AND(U90="CORRECTIVO",V90="AUTOMÁTICO"),"35%",IF(AND(U90="CORRECTIVO",V90="MANUAL"),"25%",""))))))</f>
        <v/>
      </c>
      <c r="Y90" s="195" t="n"/>
      <c r="Z90" s="189">
        <f>IFERROR(IF(Y90="","",IF(Y90&lt;=0.2,"MUY BAJA",IF(Y90&lt;=0.4,"BAJA",IF(Y90&lt;=0.6,"MEDIA",IF(Y90&lt;=0.8,"ALTA",IF(Y90=1,"MUY ALTA")))))),"")</f>
        <v/>
      </c>
      <c r="AA90" s="3" t="n"/>
      <c r="AB90" s="189">
        <f>IFERROR(IF(AA90="","",IF(AA90&lt;=0.2,"LEVE",IF(AA90&lt;=0.4,"MENOR",IF(AA90&lt;=0.6,"MODERADO",IF(AA90&lt;=0.8,"MAYOR",IF(AA90=1,"CATASTRÓFICO")))))),"")</f>
        <v/>
      </c>
      <c r="AC90" s="90" t="n"/>
      <c r="AD90" s="90" t="n"/>
      <c r="AE90" s="90" t="n"/>
      <c r="AF90" s="90" t="n"/>
      <c r="AG90" s="90" t="n"/>
      <c r="AH90" s="90" t="n"/>
      <c r="AI90" s="90" t="n"/>
      <c r="AJ90" s="90" t="n"/>
      <c r="AK90" s="90" t="n"/>
      <c r="AL90" s="90" t="n"/>
      <c r="AM90" s="90" t="n"/>
      <c r="AN90" s="90" t="n"/>
      <c r="AO90" s="90" t="n"/>
      <c r="AP90" s="90" t="n"/>
      <c r="AQ90" s="90" t="n"/>
      <c r="AR90" s="16">
        <f>IF(Y90="","",IF(Y90&gt;=90,I90-2,IF(Y90&gt;=70,I90-1,I90)))</f>
        <v/>
      </c>
      <c r="AS90" s="16">
        <f>IF(Z90="","",IF(Z90&gt;=90,J90-2,IF(Z90&gt;=70,J90-1,J90)))</f>
        <v/>
      </c>
      <c r="AT90" s="16" t="n"/>
      <c r="AU90" s="16" t="n"/>
      <c r="AV90" s="207" t="n"/>
      <c r="AW90" s="200" t="n"/>
      <c r="AX90" s="3" t="n"/>
      <c r="AY90" s="200" t="n"/>
      <c r="AZ90" s="3" t="n"/>
      <c r="BA90" s="200" t="n"/>
      <c r="BB90" s="3" t="n"/>
      <c r="BC90" s="200" t="n"/>
      <c r="BD90" s="3" t="n"/>
      <c r="BE90" s="200" t="n"/>
      <c r="BF90" s="3" t="n"/>
      <c r="BG90" s="200" t="n"/>
      <c r="BH90" s="3" t="n"/>
      <c r="BI90" s="200" t="n"/>
      <c r="BJ90" s="3" t="n"/>
      <c r="BK90" s="200" t="n"/>
      <c r="BL90" s="3" t="n"/>
      <c r="BM90" s="200" t="n"/>
      <c r="BN90" s="3" t="n"/>
      <c r="BO90" s="200" t="n"/>
      <c r="BP90" s="3" t="n"/>
      <c r="BQ90" s="200" t="n"/>
      <c r="BR90" s="3" t="n"/>
      <c r="BS90" s="200" t="n"/>
      <c r="BT90" s="3" t="n"/>
      <c r="BU90" s="200" t="n"/>
      <c r="BV90" s="3" t="n"/>
      <c r="BW90" s="426" t="n"/>
    </row>
    <row r="91" ht="18.75" customHeight="1">
      <c r="A91" s="40">
        <f>IF(AND(AR91=1,AT91=1),1,IF(AND(AR91=1,AT91=2),2,IF(AND(AR91=1,AT91=3),3,IF(AND(AR91=1,AT91=4),4,IF(AND(AR91=1,AT91=5),5,IF(AND(AR91=2,AT91=1),6,IF(AND(AR91=2,AT91=2),7,IF(AND(AR91=2,AT91=3),8,IF(AND(AR91=2,AT91=4),9,IF(AND(AR91=2,AT91=5),10,IF(AND(AR91=3,AT91=1),11,IF(AND(AR91=3,AT91=2),12,IF(AND(AR91=3,AT91=3),13,IF(AND(AR91=3,AT91=4),14,IF(AND(AR91=3,AT91=5),15,IF(AND(AR91=4,AT91=1),16,IF(AND(AR91=4,AT91=2),17,IF(AND(AR91=4,AT91=3),18,IF(AND(AR91=4,AT91=4),19,IF(AND(AR91=4,AT91=5),20,IF(AND(AR91=5,AT91=1),21,IF(AND(AR91=5,AT91=2),22,IF(AND(AR91=5,AT91=3),23,IF(AND(AR91=5,AT91=4),24,IF(AND(AR91=5,AT91=5),25,"")))))))))))))))))))))))))</f>
        <v/>
      </c>
      <c r="B91" s="40">
        <f>IF(A91="","",(COUNTIF($A$8:A91,A91))/100)</f>
        <v/>
      </c>
      <c r="C91" s="40">
        <f>IFERROR(A91+B91,"")</f>
        <v/>
      </c>
      <c r="D91" s="280" t="n">
        <v>51</v>
      </c>
      <c r="E91" s="3" t="n"/>
      <c r="F91" s="3" t="n"/>
      <c r="G91" s="3" t="n"/>
      <c r="H91" s="3" t="n"/>
      <c r="I91" s="4" t="n"/>
      <c r="J91" s="3" t="n"/>
      <c r="K91" s="4" t="n"/>
      <c r="L91" s="4" t="n"/>
      <c r="M91" s="4" t="n"/>
      <c r="N91" s="39" t="n"/>
      <c r="O91" s="39" t="n"/>
      <c r="P91" s="277">
        <f>IF(OR(I91="",M91=""),"",I91*M91)</f>
        <v/>
      </c>
      <c r="Q91" s="3" t="n"/>
      <c r="R91" s="3" t="n"/>
      <c r="S91" s="3" t="n"/>
      <c r="T91" s="3" t="n"/>
      <c r="U91" s="4" t="n"/>
      <c r="V91" s="4" t="n"/>
      <c r="W91" s="4" t="n"/>
      <c r="X91" s="39">
        <f>IF(AND(U91="PREVENTIVO",V91="AUTOMÁTICO"),"50%",IF(AND(U91="PREVENTIVO",V91="MANUAL"),"40%",IF(AND(U91="DETECTIVO",V91="AUTOMÁTICO"),"40%",IF(AND(U91="DETECTIVO",V91="MANUAL"),"30%",IF(AND(U91="CORRECTIVO",V91="AUTOMÁTICO"),"35%",IF(AND(U91="CORRECTIVO",V91="MANUAL"),"25%",""))))))</f>
        <v/>
      </c>
      <c r="Y91" s="195" t="n"/>
      <c r="Z91" s="189">
        <f>IFERROR(IF(Y91="","",IF(Y91&lt;=0.2,"MUY BAJA",IF(Y91&lt;=0.4,"BAJA",IF(Y91&lt;=0.6,"MEDIA",IF(Y91&lt;=0.8,"ALTA",IF(Y91=1,"MUY ALTA")))))),"")</f>
        <v/>
      </c>
      <c r="AA91" s="3" t="n"/>
      <c r="AB91" s="189">
        <f>IFERROR(IF(AA91="","",IF(AA91&lt;=0.2,"LEVE",IF(AA91&lt;=0.4,"MENOR",IF(AA91&lt;=0.6,"MODERADO",IF(AA91&lt;=0.8,"MAYOR",IF(AA91=1,"CATASTRÓFICO")))))),"")</f>
        <v/>
      </c>
      <c r="AC91" s="90" t="n"/>
      <c r="AD91" s="90" t="n"/>
      <c r="AE91" s="90" t="n"/>
      <c r="AF91" s="90" t="n"/>
      <c r="AG91" s="90" t="n"/>
      <c r="AH91" s="90" t="n"/>
      <c r="AI91" s="90" t="n"/>
      <c r="AJ91" s="90" t="n"/>
      <c r="AK91" s="90" t="n"/>
      <c r="AL91" s="90" t="n"/>
      <c r="AM91" s="90" t="n"/>
      <c r="AN91" s="90" t="n"/>
      <c r="AO91" s="90" t="n"/>
      <c r="AP91" s="90" t="n"/>
      <c r="AQ91" s="90" t="n"/>
      <c r="AR91" s="16">
        <f>IF(Y91="","",IF(Y91&gt;=90,I91-2,IF(Y91&gt;=70,I91-1,I91)))</f>
        <v/>
      </c>
      <c r="AS91" s="16">
        <f>IF(Z91="","",IF(Z91&gt;=90,J91-2,IF(Z91&gt;=70,J91-1,J91)))</f>
        <v/>
      </c>
      <c r="AT91" s="16" t="n"/>
      <c r="AU91" s="16" t="n"/>
      <c r="AV91" s="207" t="n"/>
      <c r="AW91" s="200" t="n"/>
      <c r="AX91" s="3" t="n"/>
      <c r="AY91" s="200" t="n"/>
      <c r="AZ91" s="3" t="n"/>
      <c r="BA91" s="200" t="n"/>
      <c r="BB91" s="3" t="n"/>
      <c r="BC91" s="200" t="n"/>
      <c r="BD91" s="3" t="n"/>
      <c r="BE91" s="200" t="n"/>
      <c r="BF91" s="3" t="n"/>
      <c r="BG91" s="200" t="n"/>
      <c r="BH91" s="3" t="n"/>
      <c r="BI91" s="200" t="n"/>
      <c r="BJ91" s="3" t="n"/>
      <c r="BK91" s="200" t="n"/>
      <c r="BL91" s="3" t="n"/>
      <c r="BM91" s="200" t="n"/>
      <c r="BN91" s="3" t="n"/>
      <c r="BO91" s="200" t="n"/>
      <c r="BP91" s="3" t="n"/>
      <c r="BQ91" s="200" t="n"/>
      <c r="BR91" s="3" t="n"/>
      <c r="BS91" s="200" t="n"/>
      <c r="BT91" s="3" t="n"/>
      <c r="BU91" s="200" t="n"/>
      <c r="BV91" s="3" t="n"/>
      <c r="BW91" s="426" t="n"/>
    </row>
    <row r="92" ht="18.75" customHeight="1">
      <c r="A92" s="40">
        <f>IF(AND(AR92=1,AT92=1),1,IF(AND(AR92=1,AT92=2),2,IF(AND(AR92=1,AT92=3),3,IF(AND(AR92=1,AT92=4),4,IF(AND(AR92=1,AT92=5),5,IF(AND(AR92=2,AT92=1),6,IF(AND(AR92=2,AT92=2),7,IF(AND(AR92=2,AT92=3),8,IF(AND(AR92=2,AT92=4),9,IF(AND(AR92=2,AT92=5),10,IF(AND(AR92=3,AT92=1),11,IF(AND(AR92=3,AT92=2),12,IF(AND(AR92=3,AT92=3),13,IF(AND(AR92=3,AT92=4),14,IF(AND(AR92=3,AT92=5),15,IF(AND(AR92=4,AT92=1),16,IF(AND(AR92=4,AT92=2),17,IF(AND(AR92=4,AT92=3),18,IF(AND(AR92=4,AT92=4),19,IF(AND(AR92=4,AT92=5),20,IF(AND(AR92=5,AT92=1),21,IF(AND(AR92=5,AT92=2),22,IF(AND(AR92=5,AT92=3),23,IF(AND(AR92=5,AT92=4),24,IF(AND(AR92=5,AT92=5),25,"")))))))))))))))))))))))))</f>
        <v/>
      </c>
      <c r="B92" s="40">
        <f>IF(A92="","",(COUNTIF($A$8:A92,A92))/100)</f>
        <v/>
      </c>
      <c r="C92" s="40">
        <f>IFERROR(A92+B92,"")</f>
        <v/>
      </c>
      <c r="D92" s="280" t="n">
        <v>52</v>
      </c>
      <c r="E92" s="3" t="n"/>
      <c r="F92" s="3" t="n"/>
      <c r="G92" s="3" t="n"/>
      <c r="H92" s="3" t="n"/>
      <c r="I92" s="4" t="n"/>
      <c r="J92" s="3" t="n"/>
      <c r="K92" s="4" t="n"/>
      <c r="L92" s="4" t="n"/>
      <c r="M92" s="4" t="n"/>
      <c r="N92" s="39" t="n"/>
      <c r="O92" s="39" t="n"/>
      <c r="P92" s="277">
        <f>IF(OR(I92="",M92=""),"",I92*M92)</f>
        <v/>
      </c>
      <c r="Q92" s="3" t="n"/>
      <c r="R92" s="3" t="n"/>
      <c r="S92" s="3" t="n"/>
      <c r="T92" s="3" t="n"/>
      <c r="U92" s="4" t="n"/>
      <c r="V92" s="4" t="n"/>
      <c r="W92" s="4" t="n"/>
      <c r="X92" s="39">
        <f>IF(AND(U92="PREVENTIVO",V92="AUTOMÁTICO"),"50%",IF(AND(U92="PREVENTIVO",V92="MANUAL"),"40%",IF(AND(U92="DETECTIVO",V92="AUTOMÁTICO"),"40%",IF(AND(U92="DETECTIVO",V92="MANUAL"),"30%",IF(AND(U92="CORRECTIVO",V92="AUTOMÁTICO"),"35%",IF(AND(U92="CORRECTIVO",V92="MANUAL"),"25%",""))))))</f>
        <v/>
      </c>
      <c r="Y92" s="195" t="n"/>
      <c r="Z92" s="189">
        <f>IFERROR(IF(Y92="","",IF(Y92&lt;=0.2,"MUY BAJA",IF(Y92&lt;=0.4,"BAJA",IF(Y92&lt;=0.6,"MEDIA",IF(Y92&lt;=0.8,"ALTA",IF(Y92=1,"MUY ALTA")))))),"")</f>
        <v/>
      </c>
      <c r="AA92" s="3" t="n"/>
      <c r="AB92" s="189">
        <f>IFERROR(IF(AA92="","",IF(AA92&lt;=0.2,"LEVE",IF(AA92&lt;=0.4,"MENOR",IF(AA92&lt;=0.6,"MODERADO",IF(AA92&lt;=0.8,"MAYOR",IF(AA92=1,"CATASTRÓFICO")))))),"")</f>
        <v/>
      </c>
      <c r="AC92" s="90" t="n"/>
      <c r="AD92" s="90" t="n"/>
      <c r="AE92" s="90" t="n"/>
      <c r="AF92" s="90" t="n"/>
      <c r="AG92" s="90" t="n"/>
      <c r="AH92" s="90" t="n"/>
      <c r="AI92" s="90" t="n"/>
      <c r="AJ92" s="90" t="n"/>
      <c r="AK92" s="90" t="n"/>
      <c r="AL92" s="90" t="n"/>
      <c r="AM92" s="90" t="n"/>
      <c r="AN92" s="90" t="n"/>
      <c r="AO92" s="90" t="n"/>
      <c r="AP92" s="90" t="n"/>
      <c r="AQ92" s="90" t="n"/>
      <c r="AR92" s="16">
        <f>IF(Y92="","",IF(Y92&gt;=90,I92-2,IF(Y92&gt;=70,I92-1,I92)))</f>
        <v/>
      </c>
      <c r="AS92" s="16">
        <f>IF(Z92="","",IF(Z92&gt;=90,J92-2,IF(Z92&gt;=70,J92-1,J92)))</f>
        <v/>
      </c>
      <c r="AT92" s="16" t="n"/>
      <c r="AU92" s="16" t="n"/>
      <c r="AV92" s="207" t="n"/>
      <c r="AW92" s="200" t="n"/>
      <c r="AX92" s="3" t="n"/>
      <c r="AY92" s="200" t="n"/>
      <c r="AZ92" s="3" t="n"/>
      <c r="BA92" s="200" t="n"/>
      <c r="BB92" s="3" t="n"/>
      <c r="BC92" s="200" t="n"/>
      <c r="BD92" s="3" t="n"/>
      <c r="BE92" s="200" t="n"/>
      <c r="BF92" s="3" t="n"/>
      <c r="BG92" s="200" t="n"/>
      <c r="BH92" s="3" t="n"/>
      <c r="BI92" s="200" t="n"/>
      <c r="BJ92" s="3" t="n"/>
      <c r="BK92" s="200" t="n"/>
      <c r="BL92" s="3" t="n"/>
      <c r="BM92" s="200" t="n"/>
      <c r="BN92" s="3" t="n"/>
      <c r="BO92" s="200" t="n"/>
      <c r="BP92" s="3" t="n"/>
      <c r="BQ92" s="200" t="n"/>
      <c r="BR92" s="3" t="n"/>
      <c r="BS92" s="200" t="n"/>
      <c r="BT92" s="3" t="n"/>
      <c r="BU92" s="200" t="n"/>
      <c r="BV92" s="3" t="n"/>
      <c r="BW92" s="426" t="n"/>
    </row>
    <row r="93" ht="18.75" customHeight="1">
      <c r="A93" s="40">
        <f>IF(AND(AR93=1,AT93=1),1,IF(AND(AR93=1,AT93=2),2,IF(AND(AR93=1,AT93=3),3,IF(AND(AR93=1,AT93=4),4,IF(AND(AR93=1,AT93=5),5,IF(AND(AR93=2,AT93=1),6,IF(AND(AR93=2,AT93=2),7,IF(AND(AR93=2,AT93=3),8,IF(AND(AR93=2,AT93=4),9,IF(AND(AR93=2,AT93=5),10,IF(AND(AR93=3,AT93=1),11,IF(AND(AR93=3,AT93=2),12,IF(AND(AR93=3,AT93=3),13,IF(AND(AR93=3,AT93=4),14,IF(AND(AR93=3,AT93=5),15,IF(AND(AR93=4,AT93=1),16,IF(AND(AR93=4,AT93=2),17,IF(AND(AR93=4,AT93=3),18,IF(AND(AR93=4,AT93=4),19,IF(AND(AR93=4,AT93=5),20,IF(AND(AR93=5,AT93=1),21,IF(AND(AR93=5,AT93=2),22,IF(AND(AR93=5,AT93=3),23,IF(AND(AR93=5,AT93=4),24,IF(AND(AR93=5,AT93=5),25,"")))))))))))))))))))))))))</f>
        <v/>
      </c>
      <c r="B93" s="40">
        <f>IF(A93="","",(COUNTIF($A$8:A93,A93))/100)</f>
        <v/>
      </c>
      <c r="C93" s="40">
        <f>IFERROR(A93+B93,"")</f>
        <v/>
      </c>
      <c r="D93" s="280" t="n">
        <v>53</v>
      </c>
      <c r="E93" s="3" t="n"/>
      <c r="F93" s="3" t="n"/>
      <c r="G93" s="3" t="n"/>
      <c r="H93" s="3" t="n"/>
      <c r="I93" s="4" t="n"/>
      <c r="J93" s="3" t="n"/>
      <c r="K93" s="4" t="n"/>
      <c r="L93" s="4" t="n"/>
      <c r="M93" s="4" t="n"/>
      <c r="N93" s="39" t="n"/>
      <c r="O93" s="39" t="n"/>
      <c r="P93" s="277">
        <f>IF(OR(I93="",M93=""),"",I93*M93)</f>
        <v/>
      </c>
      <c r="Q93" s="3" t="n"/>
      <c r="R93" s="3" t="n"/>
      <c r="S93" s="3" t="n"/>
      <c r="T93" s="3" t="n"/>
      <c r="U93" s="4" t="n"/>
      <c r="V93" s="4" t="n"/>
      <c r="W93" s="4" t="n"/>
      <c r="X93" s="39">
        <f>IF(AND(U93="PREVENTIVO",V93="AUTOMÁTICO"),"50%",IF(AND(U93="PREVENTIVO",V93="MANUAL"),"40%",IF(AND(U93="DETECTIVO",V93="AUTOMÁTICO"),"40%",IF(AND(U93="DETECTIVO",V93="MANUAL"),"30%",IF(AND(U93="CORRECTIVO",V93="AUTOMÁTICO"),"35%",IF(AND(U93="CORRECTIVO",V93="MANUAL"),"25%",""))))))</f>
        <v/>
      </c>
      <c r="Y93" s="195" t="n"/>
      <c r="Z93" s="189">
        <f>IFERROR(IF(Y93="","",IF(Y93&lt;=0.2,"MUY BAJA",IF(Y93&lt;=0.4,"BAJA",IF(Y93&lt;=0.6,"MEDIA",IF(Y93&lt;=0.8,"ALTA",IF(Y93=1,"MUY ALTA")))))),"")</f>
        <v/>
      </c>
      <c r="AA93" s="3" t="n"/>
      <c r="AB93" s="189">
        <f>IFERROR(IF(AA93="","",IF(AA93&lt;=0.2,"LEVE",IF(AA93&lt;=0.4,"MENOR",IF(AA93&lt;=0.6,"MODERADO",IF(AA93&lt;=0.8,"MAYOR",IF(AA93=1,"CATASTRÓFICO")))))),"")</f>
        <v/>
      </c>
      <c r="AC93" s="90" t="n"/>
      <c r="AD93" s="90" t="n"/>
      <c r="AE93" s="90" t="n"/>
      <c r="AF93" s="90" t="n"/>
      <c r="AG93" s="90" t="n"/>
      <c r="AH93" s="90" t="n"/>
      <c r="AI93" s="90" t="n"/>
      <c r="AJ93" s="90" t="n"/>
      <c r="AK93" s="90" t="n"/>
      <c r="AL93" s="90" t="n"/>
      <c r="AM93" s="90" t="n"/>
      <c r="AN93" s="90" t="n"/>
      <c r="AO93" s="90" t="n"/>
      <c r="AP93" s="90" t="n"/>
      <c r="AQ93" s="90" t="n"/>
      <c r="AR93" s="16">
        <f>IF(Y93="","",IF(Y93&gt;=90,I93-2,IF(Y93&gt;=70,I93-1,I93)))</f>
        <v/>
      </c>
      <c r="AS93" s="16">
        <f>IF(Z93="","",IF(Z93&gt;=90,J93-2,IF(Z93&gt;=70,J93-1,J93)))</f>
        <v/>
      </c>
      <c r="AT93" s="16" t="n"/>
      <c r="AU93" s="16" t="n"/>
      <c r="AV93" s="207" t="n"/>
      <c r="AW93" s="200" t="n"/>
      <c r="AX93" s="3" t="n"/>
      <c r="AY93" s="200" t="n"/>
      <c r="AZ93" s="3" t="n"/>
      <c r="BA93" s="200" t="n"/>
      <c r="BB93" s="3" t="n"/>
      <c r="BC93" s="200" t="n"/>
      <c r="BD93" s="3" t="n"/>
      <c r="BE93" s="200" t="n"/>
      <c r="BF93" s="3" t="n"/>
      <c r="BG93" s="200" t="n"/>
      <c r="BH93" s="3" t="n"/>
      <c r="BI93" s="200" t="n"/>
      <c r="BJ93" s="3" t="n"/>
      <c r="BK93" s="200" t="n"/>
      <c r="BL93" s="3" t="n"/>
      <c r="BM93" s="200" t="n"/>
      <c r="BN93" s="3" t="n"/>
      <c r="BO93" s="200" t="n"/>
      <c r="BP93" s="3" t="n"/>
      <c r="BQ93" s="200" t="n"/>
      <c r="BR93" s="3" t="n"/>
      <c r="BS93" s="200" t="n"/>
      <c r="BT93" s="3" t="n"/>
      <c r="BU93" s="200" t="n"/>
      <c r="BV93" s="3" t="n"/>
      <c r="BW93" s="426" t="n"/>
    </row>
    <row r="94" ht="18.75" customHeight="1">
      <c r="A94" s="40">
        <f>IF(AND(AR94=1,AT94=1),1,IF(AND(AR94=1,AT94=2),2,IF(AND(AR94=1,AT94=3),3,IF(AND(AR94=1,AT94=4),4,IF(AND(AR94=1,AT94=5),5,IF(AND(AR94=2,AT94=1),6,IF(AND(AR94=2,AT94=2),7,IF(AND(AR94=2,AT94=3),8,IF(AND(AR94=2,AT94=4),9,IF(AND(AR94=2,AT94=5),10,IF(AND(AR94=3,AT94=1),11,IF(AND(AR94=3,AT94=2),12,IF(AND(AR94=3,AT94=3),13,IF(AND(AR94=3,AT94=4),14,IF(AND(AR94=3,AT94=5),15,IF(AND(AR94=4,AT94=1),16,IF(AND(AR94=4,AT94=2),17,IF(AND(AR94=4,AT94=3),18,IF(AND(AR94=4,AT94=4),19,IF(AND(AR94=4,AT94=5),20,IF(AND(AR94=5,AT94=1),21,IF(AND(AR94=5,AT94=2),22,IF(AND(AR94=5,AT94=3),23,IF(AND(AR94=5,AT94=4),24,IF(AND(AR94=5,AT94=5),25,"")))))))))))))))))))))))))</f>
        <v/>
      </c>
      <c r="B94" s="40">
        <f>IF(A94="","",(COUNTIF($A$8:A94,A94))/100)</f>
        <v/>
      </c>
      <c r="C94" s="40">
        <f>IFERROR(A94+B94,"")</f>
        <v/>
      </c>
      <c r="D94" s="280" t="n">
        <v>54</v>
      </c>
      <c r="E94" s="3" t="n"/>
      <c r="F94" s="3" t="n"/>
      <c r="G94" s="3" t="n"/>
      <c r="H94" s="3" t="n"/>
      <c r="I94" s="4" t="n"/>
      <c r="J94" s="3" t="n"/>
      <c r="K94" s="4" t="n"/>
      <c r="L94" s="4" t="n"/>
      <c r="M94" s="4" t="n"/>
      <c r="N94" s="39" t="n"/>
      <c r="O94" s="39" t="n"/>
      <c r="P94" s="277">
        <f>IF(OR(I94="",M94=""),"",I94*M94)</f>
        <v/>
      </c>
      <c r="Q94" s="3" t="n"/>
      <c r="R94" s="3" t="n"/>
      <c r="S94" s="3" t="n"/>
      <c r="T94" s="3" t="n"/>
      <c r="U94" s="4" t="n"/>
      <c r="V94" s="4" t="n"/>
      <c r="W94" s="4" t="n"/>
      <c r="X94" s="39">
        <f>IF(AND(U94="PREVENTIVO",V94="AUTOMÁTICO"),"50%",IF(AND(U94="PREVENTIVO",V94="MANUAL"),"40%",IF(AND(U94="DETECTIVO",V94="AUTOMÁTICO"),"40%",IF(AND(U94="DETECTIVO",V94="MANUAL"),"30%",IF(AND(U94="CORRECTIVO",V94="AUTOMÁTICO"),"35%",IF(AND(U94="CORRECTIVO",V94="MANUAL"),"25%",""))))))</f>
        <v/>
      </c>
      <c r="Y94" s="195" t="n"/>
      <c r="Z94" s="189">
        <f>IFERROR(IF(Y94="","",IF(Y94&lt;=0.2,"MUY BAJA",IF(Y94&lt;=0.4,"BAJA",IF(Y94&lt;=0.6,"MEDIA",IF(Y94&lt;=0.8,"ALTA",IF(Y94=1,"MUY ALTA")))))),"")</f>
        <v/>
      </c>
      <c r="AA94" s="3" t="n"/>
      <c r="AB94" s="189">
        <f>IFERROR(IF(AA94="","",IF(AA94&lt;=0.2,"LEVE",IF(AA94&lt;=0.4,"MENOR",IF(AA94&lt;=0.6,"MODERADO",IF(AA94&lt;=0.8,"MAYOR",IF(AA94=1,"CATASTRÓFICO")))))),"")</f>
        <v/>
      </c>
      <c r="AC94" s="90" t="n"/>
      <c r="AD94" s="90" t="n"/>
      <c r="AE94" s="90" t="n"/>
      <c r="AF94" s="90" t="n"/>
      <c r="AG94" s="90" t="n"/>
      <c r="AH94" s="90" t="n"/>
      <c r="AI94" s="90" t="n"/>
      <c r="AJ94" s="90" t="n"/>
      <c r="AK94" s="90" t="n"/>
      <c r="AL94" s="90" t="n"/>
      <c r="AM94" s="90" t="n"/>
      <c r="AN94" s="90" t="n"/>
      <c r="AO94" s="90" t="n"/>
      <c r="AP94" s="90" t="n"/>
      <c r="AQ94" s="90" t="n"/>
      <c r="AR94" s="16">
        <f>IF(Y94="","",IF(Y94&gt;=90,I94-2,IF(Y94&gt;=70,I94-1,I94)))</f>
        <v/>
      </c>
      <c r="AS94" s="16">
        <f>IF(Z94="","",IF(Z94&gt;=90,J94-2,IF(Z94&gt;=70,J94-1,J94)))</f>
        <v/>
      </c>
      <c r="AT94" s="16" t="n"/>
      <c r="AU94" s="16" t="n"/>
      <c r="AV94" s="207" t="n"/>
      <c r="AW94" s="200" t="n"/>
      <c r="AX94" s="3" t="n"/>
      <c r="AY94" s="200" t="n"/>
      <c r="AZ94" s="3" t="n"/>
      <c r="BA94" s="200" t="n"/>
      <c r="BB94" s="3" t="n"/>
      <c r="BC94" s="200" t="n"/>
      <c r="BD94" s="3" t="n"/>
      <c r="BE94" s="200" t="n"/>
      <c r="BF94" s="3" t="n"/>
      <c r="BG94" s="200" t="n"/>
      <c r="BH94" s="3" t="n"/>
      <c r="BI94" s="200" t="n"/>
      <c r="BJ94" s="3" t="n"/>
      <c r="BK94" s="200" t="n"/>
      <c r="BL94" s="3" t="n"/>
      <c r="BM94" s="200" t="n"/>
      <c r="BN94" s="3" t="n"/>
      <c r="BO94" s="200" t="n"/>
      <c r="BP94" s="3" t="n"/>
      <c r="BQ94" s="200" t="n"/>
      <c r="BR94" s="3" t="n"/>
      <c r="BS94" s="200" t="n"/>
      <c r="BT94" s="3" t="n"/>
      <c r="BU94" s="200" t="n"/>
      <c r="BV94" s="3" t="n"/>
      <c r="BW94" s="426" t="n"/>
    </row>
    <row r="95" ht="18.75" customHeight="1">
      <c r="A95" s="40">
        <f>IF(AND(AR95=1,AT95=1),1,IF(AND(AR95=1,AT95=2),2,IF(AND(AR95=1,AT95=3),3,IF(AND(AR95=1,AT95=4),4,IF(AND(AR95=1,AT95=5),5,IF(AND(AR95=2,AT95=1),6,IF(AND(AR95=2,AT95=2),7,IF(AND(AR95=2,AT95=3),8,IF(AND(AR95=2,AT95=4),9,IF(AND(AR95=2,AT95=5),10,IF(AND(AR95=3,AT95=1),11,IF(AND(AR95=3,AT95=2),12,IF(AND(AR95=3,AT95=3),13,IF(AND(AR95=3,AT95=4),14,IF(AND(AR95=3,AT95=5),15,IF(AND(AR95=4,AT95=1),16,IF(AND(AR95=4,AT95=2),17,IF(AND(AR95=4,AT95=3),18,IF(AND(AR95=4,AT95=4),19,IF(AND(AR95=4,AT95=5),20,IF(AND(AR95=5,AT95=1),21,IF(AND(AR95=5,AT95=2),22,IF(AND(AR95=5,AT95=3),23,IF(AND(AR95=5,AT95=4),24,IF(AND(AR95=5,AT95=5),25,"")))))))))))))))))))))))))</f>
        <v/>
      </c>
      <c r="B95" s="40">
        <f>IF(A95="","",(COUNTIF($A$8:A95,A95))/100)</f>
        <v/>
      </c>
      <c r="C95" s="40">
        <f>IFERROR(A95+B95,"")</f>
        <v/>
      </c>
      <c r="D95" s="280" t="n">
        <v>55</v>
      </c>
      <c r="E95" s="3" t="n"/>
      <c r="F95" s="3" t="n"/>
      <c r="G95" s="3" t="n"/>
      <c r="H95" s="3" t="n"/>
      <c r="I95" s="4" t="n"/>
      <c r="J95" s="3" t="n"/>
      <c r="K95" s="4" t="n"/>
      <c r="L95" s="4" t="n"/>
      <c r="M95" s="4" t="n"/>
      <c r="N95" s="39" t="n"/>
      <c r="O95" s="39" t="n"/>
      <c r="P95" s="277">
        <f>IF(OR(I95="",M95=""),"",I95*M95)</f>
        <v/>
      </c>
      <c r="Q95" s="3" t="n"/>
      <c r="R95" s="3" t="n"/>
      <c r="S95" s="3" t="n"/>
      <c r="T95" s="3" t="n"/>
      <c r="U95" s="4" t="n"/>
      <c r="V95" s="4" t="n"/>
      <c r="W95" s="4" t="n"/>
      <c r="X95" s="39">
        <f>IF(AND(U95="PREVENTIVO",V95="AUTOMÁTICO"),"50%",IF(AND(U95="PREVENTIVO",V95="MANUAL"),"40%",IF(AND(U95="DETECTIVO",V95="AUTOMÁTICO"),"40%",IF(AND(U95="DETECTIVO",V95="MANUAL"),"30%",IF(AND(U95="CORRECTIVO",V95="AUTOMÁTICO"),"35%",IF(AND(U95="CORRECTIVO",V95="MANUAL"),"25%",""))))))</f>
        <v/>
      </c>
      <c r="Y95" s="195" t="n"/>
      <c r="Z95" s="189">
        <f>IFERROR(IF(Y95="","",IF(Y95&lt;=0.2,"MUY BAJA",IF(Y95&lt;=0.4,"BAJA",IF(Y95&lt;=0.6,"MEDIA",IF(Y95&lt;=0.8,"ALTA",IF(Y95=1,"MUY ALTA")))))),"")</f>
        <v/>
      </c>
      <c r="AA95" s="3" t="n"/>
      <c r="AB95" s="189">
        <f>IFERROR(IF(AA95="","",IF(AA95&lt;=0.2,"LEVE",IF(AA95&lt;=0.4,"MENOR",IF(AA95&lt;=0.6,"MODERADO",IF(AA95&lt;=0.8,"MAYOR",IF(AA95=1,"CATASTRÓFICO")))))),"")</f>
        <v/>
      </c>
      <c r="AC95" s="90" t="n"/>
      <c r="AD95" s="90" t="n"/>
      <c r="AE95" s="90" t="n"/>
      <c r="AF95" s="90" t="n"/>
      <c r="AG95" s="90" t="n"/>
      <c r="AH95" s="90" t="n"/>
      <c r="AI95" s="90" t="n"/>
      <c r="AJ95" s="90" t="n"/>
      <c r="AK95" s="90" t="n"/>
      <c r="AL95" s="90" t="n"/>
      <c r="AM95" s="90" t="n"/>
      <c r="AN95" s="90" t="n"/>
      <c r="AO95" s="90" t="n"/>
      <c r="AP95" s="90" t="n"/>
      <c r="AQ95" s="90" t="n"/>
      <c r="AR95" s="16">
        <f>IF(Y95="","",IF(Y95&gt;=90,I95-2,IF(Y95&gt;=70,I95-1,I95)))</f>
        <v/>
      </c>
      <c r="AS95" s="16">
        <f>IF(Z95="","",IF(Z95&gt;=90,J95-2,IF(Z95&gt;=70,J95-1,J95)))</f>
        <v/>
      </c>
      <c r="AT95" s="16" t="n"/>
      <c r="AU95" s="16" t="n"/>
      <c r="AV95" s="207" t="n"/>
      <c r="AW95" s="200" t="n"/>
      <c r="AX95" s="3" t="n"/>
      <c r="AY95" s="200" t="n"/>
      <c r="AZ95" s="3" t="n"/>
      <c r="BA95" s="200" t="n"/>
      <c r="BB95" s="3" t="n"/>
      <c r="BC95" s="200" t="n"/>
      <c r="BD95" s="3" t="n"/>
      <c r="BE95" s="200" t="n"/>
      <c r="BF95" s="3" t="n"/>
      <c r="BG95" s="200" t="n"/>
      <c r="BH95" s="3" t="n"/>
      <c r="BI95" s="200" t="n"/>
      <c r="BJ95" s="3" t="n"/>
      <c r="BK95" s="200" t="n"/>
      <c r="BL95" s="3" t="n"/>
      <c r="BM95" s="200" t="n"/>
      <c r="BN95" s="3" t="n"/>
      <c r="BO95" s="200" t="n"/>
      <c r="BP95" s="3" t="n"/>
      <c r="BQ95" s="200" t="n"/>
      <c r="BR95" s="3" t="n"/>
      <c r="BS95" s="200" t="n"/>
      <c r="BT95" s="3" t="n"/>
      <c r="BU95" s="200" t="n"/>
      <c r="BV95" s="3" t="n"/>
      <c r="BW95" s="426" t="n"/>
    </row>
    <row r="96" ht="18.75" customHeight="1">
      <c r="A96" s="40">
        <f>IF(AND(AR96=1,AT96=1),1,IF(AND(AR96=1,AT96=2),2,IF(AND(AR96=1,AT96=3),3,IF(AND(AR96=1,AT96=4),4,IF(AND(AR96=1,AT96=5),5,IF(AND(AR96=2,AT96=1),6,IF(AND(AR96=2,AT96=2),7,IF(AND(AR96=2,AT96=3),8,IF(AND(AR96=2,AT96=4),9,IF(AND(AR96=2,AT96=5),10,IF(AND(AR96=3,AT96=1),11,IF(AND(AR96=3,AT96=2),12,IF(AND(AR96=3,AT96=3),13,IF(AND(AR96=3,AT96=4),14,IF(AND(AR96=3,AT96=5),15,IF(AND(AR96=4,AT96=1),16,IF(AND(AR96=4,AT96=2),17,IF(AND(AR96=4,AT96=3),18,IF(AND(AR96=4,AT96=4),19,IF(AND(AR96=4,AT96=5),20,IF(AND(AR96=5,AT96=1),21,IF(AND(AR96=5,AT96=2),22,IF(AND(AR96=5,AT96=3),23,IF(AND(AR96=5,AT96=4),24,IF(AND(AR96=5,AT96=5),25,"")))))))))))))))))))))))))</f>
        <v/>
      </c>
      <c r="B96" s="40">
        <f>IF(A96="","",(COUNTIF($A$8:A96,A96))/100)</f>
        <v/>
      </c>
      <c r="C96" s="40">
        <f>IFERROR(A96+B96,"")</f>
        <v/>
      </c>
      <c r="D96" s="280" t="n">
        <v>56</v>
      </c>
      <c r="E96" s="3" t="n"/>
      <c r="F96" s="3" t="n"/>
      <c r="G96" s="3" t="n"/>
      <c r="H96" s="3" t="n"/>
      <c r="I96" s="4" t="n"/>
      <c r="J96" s="3" t="n"/>
      <c r="K96" s="4" t="n"/>
      <c r="L96" s="4" t="n"/>
      <c r="M96" s="4" t="n"/>
      <c r="N96" s="39" t="n"/>
      <c r="O96" s="39" t="n"/>
      <c r="P96" s="277">
        <f>IF(OR(I96="",M96=""),"",I96*M96)</f>
        <v/>
      </c>
      <c r="Q96" s="3" t="n"/>
      <c r="R96" s="3" t="n"/>
      <c r="S96" s="3" t="n"/>
      <c r="T96" s="3" t="n"/>
      <c r="U96" s="4" t="n"/>
      <c r="V96" s="4" t="n"/>
      <c r="W96" s="4" t="n"/>
      <c r="X96" s="39">
        <f>IF(AND(U96="PREVENTIVO",V96="AUTOMÁTICO"),"50%",IF(AND(U96="PREVENTIVO",V96="MANUAL"),"40%",IF(AND(U96="DETECTIVO",V96="AUTOMÁTICO"),"40%",IF(AND(U96="DETECTIVO",V96="MANUAL"),"30%",IF(AND(U96="CORRECTIVO",V96="AUTOMÁTICO"),"35%",IF(AND(U96="CORRECTIVO",V96="MANUAL"),"25%",""))))))</f>
        <v/>
      </c>
      <c r="Y96" s="195" t="n"/>
      <c r="Z96" s="189">
        <f>IFERROR(IF(Y96="","",IF(Y96&lt;=0.2,"MUY BAJA",IF(Y96&lt;=0.4,"BAJA",IF(Y96&lt;=0.6,"MEDIA",IF(Y96&lt;=0.8,"ALTA",IF(Y96=1,"MUY ALTA")))))),"")</f>
        <v/>
      </c>
      <c r="AA96" s="3" t="n"/>
      <c r="AB96" s="189">
        <f>IFERROR(IF(AA96="","",IF(AA96&lt;=0.2,"LEVE",IF(AA96&lt;=0.4,"MENOR",IF(AA96&lt;=0.6,"MODERADO",IF(AA96&lt;=0.8,"MAYOR",IF(AA96=1,"CATASTRÓFICO")))))),"")</f>
        <v/>
      </c>
      <c r="AC96" s="90" t="n"/>
      <c r="AD96" s="90" t="n"/>
      <c r="AE96" s="90" t="n"/>
      <c r="AF96" s="90" t="n"/>
      <c r="AG96" s="90" t="n"/>
      <c r="AH96" s="90" t="n"/>
      <c r="AI96" s="90" t="n"/>
      <c r="AJ96" s="90" t="n"/>
      <c r="AK96" s="90" t="n"/>
      <c r="AL96" s="90" t="n"/>
      <c r="AM96" s="90" t="n"/>
      <c r="AN96" s="90" t="n"/>
      <c r="AO96" s="90" t="n"/>
      <c r="AP96" s="90" t="n"/>
      <c r="AQ96" s="90" t="n"/>
      <c r="AR96" s="16">
        <f>IF(Y96="","",IF(Y96&gt;=90,I96-2,IF(Y96&gt;=70,I96-1,I96)))</f>
        <v/>
      </c>
      <c r="AS96" s="16">
        <f>IF(Z96="","",IF(Z96&gt;=90,J96-2,IF(Z96&gt;=70,J96-1,J96)))</f>
        <v/>
      </c>
      <c r="AT96" s="16" t="n"/>
      <c r="AU96" s="16" t="n"/>
      <c r="AV96" s="207" t="n"/>
      <c r="AW96" s="200" t="n"/>
      <c r="AX96" s="3" t="n"/>
      <c r="AY96" s="200" t="n"/>
      <c r="AZ96" s="3" t="n"/>
      <c r="BA96" s="200" t="n"/>
      <c r="BB96" s="3" t="n"/>
      <c r="BC96" s="200" t="n"/>
      <c r="BD96" s="3" t="n"/>
      <c r="BE96" s="200" t="n"/>
      <c r="BF96" s="3" t="n"/>
      <c r="BG96" s="200" t="n"/>
      <c r="BH96" s="3" t="n"/>
      <c r="BI96" s="200" t="n"/>
      <c r="BJ96" s="3" t="n"/>
      <c r="BK96" s="200" t="n"/>
      <c r="BL96" s="3" t="n"/>
      <c r="BM96" s="200" t="n"/>
      <c r="BN96" s="3" t="n"/>
      <c r="BO96" s="200" t="n"/>
      <c r="BP96" s="3" t="n"/>
      <c r="BQ96" s="200" t="n"/>
      <c r="BR96" s="3" t="n"/>
      <c r="BS96" s="200" t="n"/>
      <c r="BT96" s="3" t="n"/>
      <c r="BU96" s="200" t="n"/>
      <c r="BV96" s="3" t="n"/>
      <c r="BW96" s="426" t="n"/>
    </row>
    <row r="97" ht="18.75" customHeight="1">
      <c r="A97" s="40">
        <f>IF(AND(AR97=1,AT97=1),1,IF(AND(AR97=1,AT97=2),2,IF(AND(AR97=1,AT97=3),3,IF(AND(AR97=1,AT97=4),4,IF(AND(AR97=1,AT97=5),5,IF(AND(AR97=2,AT97=1),6,IF(AND(AR97=2,AT97=2),7,IF(AND(AR97=2,AT97=3),8,IF(AND(AR97=2,AT97=4),9,IF(AND(AR97=2,AT97=5),10,IF(AND(AR97=3,AT97=1),11,IF(AND(AR97=3,AT97=2),12,IF(AND(AR97=3,AT97=3),13,IF(AND(AR97=3,AT97=4),14,IF(AND(AR97=3,AT97=5),15,IF(AND(AR97=4,AT97=1),16,IF(AND(AR97=4,AT97=2),17,IF(AND(AR97=4,AT97=3),18,IF(AND(AR97=4,AT97=4),19,IF(AND(AR97=4,AT97=5),20,IF(AND(AR97=5,AT97=1),21,IF(AND(AR97=5,AT97=2),22,IF(AND(AR97=5,AT97=3),23,IF(AND(AR97=5,AT97=4),24,IF(AND(AR97=5,AT97=5),25,"")))))))))))))))))))))))))</f>
        <v/>
      </c>
      <c r="B97" s="40">
        <f>IF(A97="","",(COUNTIF($A$8:A97,A97))/100)</f>
        <v/>
      </c>
      <c r="C97" s="40">
        <f>IFERROR(A97+B97,"")</f>
        <v/>
      </c>
      <c r="D97" s="280" t="n">
        <v>57</v>
      </c>
      <c r="E97" s="3" t="n"/>
      <c r="F97" s="3" t="n"/>
      <c r="G97" s="3" t="n"/>
      <c r="H97" s="3" t="n"/>
      <c r="I97" s="4" t="n"/>
      <c r="J97" s="3" t="n"/>
      <c r="K97" s="4" t="n"/>
      <c r="L97" s="4" t="n"/>
      <c r="M97" s="4" t="n"/>
      <c r="N97" s="39" t="n"/>
      <c r="O97" s="39" t="n"/>
      <c r="P97" s="277">
        <f>IF(OR(I97="",M97=""),"",I97*M97)</f>
        <v/>
      </c>
      <c r="Q97" s="3" t="n"/>
      <c r="R97" s="3" t="n"/>
      <c r="S97" s="3" t="n"/>
      <c r="T97" s="3" t="n"/>
      <c r="U97" s="4" t="n"/>
      <c r="V97" s="4" t="n"/>
      <c r="W97" s="4" t="n"/>
      <c r="X97" s="39">
        <f>IF(AND(U97="PREVENTIVO",V97="AUTOMÁTICO"),"50%",IF(AND(U97="PREVENTIVO",V97="MANUAL"),"40%",IF(AND(U97="DETECTIVO",V97="AUTOMÁTICO"),"40%",IF(AND(U97="DETECTIVO",V97="MANUAL"),"30%",IF(AND(U97="CORRECTIVO",V97="AUTOMÁTICO"),"35%",IF(AND(U97="CORRECTIVO",V97="MANUAL"),"25%",""))))))</f>
        <v/>
      </c>
      <c r="Y97" s="195" t="n"/>
      <c r="Z97" s="189">
        <f>IFERROR(IF(Y97="","",IF(Y97&lt;=0.2,"MUY BAJA",IF(Y97&lt;=0.4,"BAJA",IF(Y97&lt;=0.6,"MEDIA",IF(Y97&lt;=0.8,"ALTA",IF(Y97=1,"MUY ALTA")))))),"")</f>
        <v/>
      </c>
      <c r="AA97" s="3" t="n"/>
      <c r="AB97" s="189">
        <f>IFERROR(IF(AA97="","",IF(AA97&lt;=0.2,"LEVE",IF(AA97&lt;=0.4,"MENOR",IF(AA97&lt;=0.6,"MODERADO",IF(AA97&lt;=0.8,"MAYOR",IF(AA97=1,"CATASTRÓFICO")))))),"")</f>
        <v/>
      </c>
      <c r="AC97" s="90" t="n"/>
      <c r="AD97" s="90" t="n"/>
      <c r="AE97" s="90" t="n"/>
      <c r="AF97" s="90" t="n"/>
      <c r="AG97" s="90" t="n"/>
      <c r="AH97" s="90" t="n"/>
      <c r="AI97" s="90" t="n"/>
      <c r="AJ97" s="90" t="n"/>
      <c r="AK97" s="90" t="n"/>
      <c r="AL97" s="90" t="n"/>
      <c r="AM97" s="90" t="n"/>
      <c r="AN97" s="90" t="n"/>
      <c r="AO97" s="90" t="n"/>
      <c r="AP97" s="90" t="n"/>
      <c r="AQ97" s="90" t="n"/>
      <c r="AR97" s="16">
        <f>IF(Y97="","",IF(Y97&gt;=90,I97-2,IF(Y97&gt;=70,I97-1,I97)))</f>
        <v/>
      </c>
      <c r="AS97" s="16">
        <f>IF(Z97="","",IF(Z97&gt;=90,J97-2,IF(Z97&gt;=70,J97-1,J97)))</f>
        <v/>
      </c>
      <c r="AT97" s="16" t="n"/>
      <c r="AU97" s="16" t="n"/>
      <c r="AV97" s="207" t="n"/>
      <c r="AW97" s="200" t="n"/>
      <c r="AX97" s="3" t="n"/>
      <c r="AY97" s="200" t="n"/>
      <c r="AZ97" s="3" t="n"/>
      <c r="BA97" s="200" t="n"/>
      <c r="BB97" s="3" t="n"/>
      <c r="BC97" s="200" t="n"/>
      <c r="BD97" s="3" t="n"/>
      <c r="BE97" s="200" t="n"/>
      <c r="BF97" s="3" t="n"/>
      <c r="BG97" s="200" t="n"/>
      <c r="BH97" s="3" t="n"/>
      <c r="BI97" s="200" t="n"/>
      <c r="BJ97" s="3" t="n"/>
      <c r="BK97" s="200" t="n"/>
      <c r="BL97" s="3" t="n"/>
      <c r="BM97" s="200" t="n"/>
      <c r="BN97" s="3" t="n"/>
      <c r="BO97" s="200" t="n"/>
      <c r="BP97" s="3" t="n"/>
      <c r="BQ97" s="200" t="n"/>
      <c r="BR97" s="3" t="n"/>
      <c r="BS97" s="200" t="n"/>
      <c r="BT97" s="3" t="n"/>
      <c r="BU97" s="200" t="n"/>
      <c r="BV97" s="3" t="n"/>
      <c r="BW97" s="426" t="n"/>
    </row>
    <row r="98" ht="18.75" customHeight="1">
      <c r="A98" s="40">
        <f>IF(AND(AR98=1,AT98=1),1,IF(AND(AR98=1,AT98=2),2,IF(AND(AR98=1,AT98=3),3,IF(AND(AR98=1,AT98=4),4,IF(AND(AR98=1,AT98=5),5,IF(AND(AR98=2,AT98=1),6,IF(AND(AR98=2,AT98=2),7,IF(AND(AR98=2,AT98=3),8,IF(AND(AR98=2,AT98=4),9,IF(AND(AR98=2,AT98=5),10,IF(AND(AR98=3,AT98=1),11,IF(AND(AR98=3,AT98=2),12,IF(AND(AR98=3,AT98=3),13,IF(AND(AR98=3,AT98=4),14,IF(AND(AR98=3,AT98=5),15,IF(AND(AR98=4,AT98=1),16,IF(AND(AR98=4,AT98=2),17,IF(AND(AR98=4,AT98=3),18,IF(AND(AR98=4,AT98=4),19,IF(AND(AR98=4,AT98=5),20,IF(AND(AR98=5,AT98=1),21,IF(AND(AR98=5,AT98=2),22,IF(AND(AR98=5,AT98=3),23,IF(AND(AR98=5,AT98=4),24,IF(AND(AR98=5,AT98=5),25,"")))))))))))))))))))))))))</f>
        <v/>
      </c>
      <c r="B98" s="40">
        <f>IF(A98="","",(COUNTIF($A$8:A98,A98))/100)</f>
        <v/>
      </c>
      <c r="C98" s="40">
        <f>IFERROR(A98+B98,"")</f>
        <v/>
      </c>
      <c r="D98" s="280" t="n">
        <v>58</v>
      </c>
      <c r="E98" s="3" t="n"/>
      <c r="F98" s="3" t="n"/>
      <c r="G98" s="3" t="n"/>
      <c r="H98" s="3" t="n"/>
      <c r="I98" s="4" t="n"/>
      <c r="J98" s="3" t="n"/>
      <c r="K98" s="4" t="n"/>
      <c r="L98" s="4" t="n"/>
      <c r="M98" s="4" t="n"/>
      <c r="N98" s="39" t="n"/>
      <c r="O98" s="39" t="n"/>
      <c r="P98" s="277">
        <f>IF(OR(I98="",M98=""),"",I98*M98)</f>
        <v/>
      </c>
      <c r="Q98" s="3" t="n"/>
      <c r="R98" s="3" t="n"/>
      <c r="S98" s="3" t="n"/>
      <c r="T98" s="3" t="n"/>
      <c r="U98" s="4" t="n"/>
      <c r="V98" s="4" t="n"/>
      <c r="W98" s="4" t="n"/>
      <c r="X98" s="39">
        <f>IF(AND(U98="PREVENTIVO",V98="AUTOMÁTICO"),"50%",IF(AND(U98="PREVENTIVO",V98="MANUAL"),"40%",IF(AND(U98="DETECTIVO",V98="AUTOMÁTICO"),"40%",IF(AND(U98="DETECTIVO",V98="MANUAL"),"30%",IF(AND(U98="CORRECTIVO",V98="AUTOMÁTICO"),"35%",IF(AND(U98="CORRECTIVO",V98="MANUAL"),"25%",""))))))</f>
        <v/>
      </c>
      <c r="Y98" s="195" t="n"/>
      <c r="Z98" s="189">
        <f>IFERROR(IF(Y98="","",IF(Y98&lt;=0.2,"MUY BAJA",IF(Y98&lt;=0.4,"BAJA",IF(Y98&lt;=0.6,"MEDIA",IF(Y98&lt;=0.8,"ALTA",IF(Y98=1,"MUY ALTA")))))),"")</f>
        <v/>
      </c>
      <c r="AA98" s="3" t="n"/>
      <c r="AB98" s="189">
        <f>IFERROR(IF(AA98="","",IF(AA98&lt;=0.2,"LEVE",IF(AA98&lt;=0.4,"MENOR",IF(AA98&lt;=0.6,"MODERADO",IF(AA98&lt;=0.8,"MAYOR",IF(AA98=1,"CATASTRÓFICO")))))),"")</f>
        <v/>
      </c>
      <c r="AC98" s="90" t="n"/>
      <c r="AD98" s="90" t="n"/>
      <c r="AE98" s="90" t="n"/>
      <c r="AF98" s="90" t="n"/>
      <c r="AG98" s="90" t="n"/>
      <c r="AH98" s="90" t="n"/>
      <c r="AI98" s="90" t="n"/>
      <c r="AJ98" s="90" t="n"/>
      <c r="AK98" s="90" t="n"/>
      <c r="AL98" s="90" t="n"/>
      <c r="AM98" s="90" t="n"/>
      <c r="AN98" s="90" t="n"/>
      <c r="AO98" s="90" t="n"/>
      <c r="AP98" s="90" t="n"/>
      <c r="AQ98" s="90" t="n"/>
      <c r="AR98" s="16">
        <f>IF(Y98="","",IF(Y98&gt;=90,I98-2,IF(Y98&gt;=70,I98-1,I98)))</f>
        <v/>
      </c>
      <c r="AS98" s="16">
        <f>IF(Z98="","",IF(Z98&gt;=90,J98-2,IF(Z98&gt;=70,J98-1,J98)))</f>
        <v/>
      </c>
      <c r="AT98" s="16" t="n"/>
      <c r="AU98" s="16" t="n"/>
      <c r="AV98" s="207" t="n"/>
      <c r="AW98" s="200" t="n"/>
      <c r="AX98" s="3" t="n"/>
      <c r="AY98" s="200" t="n"/>
      <c r="AZ98" s="3" t="n"/>
      <c r="BA98" s="200" t="n"/>
      <c r="BB98" s="3" t="n"/>
      <c r="BC98" s="200" t="n"/>
      <c r="BD98" s="3" t="n"/>
      <c r="BE98" s="200" t="n"/>
      <c r="BF98" s="3" t="n"/>
      <c r="BG98" s="200" t="n"/>
      <c r="BH98" s="3" t="n"/>
      <c r="BI98" s="200" t="n"/>
      <c r="BJ98" s="3" t="n"/>
      <c r="BK98" s="200" t="n"/>
      <c r="BL98" s="3" t="n"/>
      <c r="BM98" s="200" t="n"/>
      <c r="BN98" s="3" t="n"/>
      <c r="BO98" s="200" t="n"/>
      <c r="BP98" s="3" t="n"/>
      <c r="BQ98" s="200" t="n"/>
      <c r="BR98" s="3" t="n"/>
      <c r="BS98" s="200" t="n"/>
      <c r="BT98" s="3" t="n"/>
      <c r="BU98" s="200" t="n"/>
      <c r="BV98" s="3" t="n"/>
      <c r="BW98" s="426" t="n"/>
    </row>
    <row r="99" ht="18.75" customHeight="1">
      <c r="A99" s="40">
        <f>IF(AND(AR99=1,AT99=1),1,IF(AND(AR99=1,AT99=2),2,IF(AND(AR99=1,AT99=3),3,IF(AND(AR99=1,AT99=4),4,IF(AND(AR99=1,AT99=5),5,IF(AND(AR99=2,AT99=1),6,IF(AND(AR99=2,AT99=2),7,IF(AND(AR99=2,AT99=3),8,IF(AND(AR99=2,AT99=4),9,IF(AND(AR99=2,AT99=5),10,IF(AND(AR99=3,AT99=1),11,IF(AND(AR99=3,AT99=2),12,IF(AND(AR99=3,AT99=3),13,IF(AND(AR99=3,AT99=4),14,IF(AND(AR99=3,AT99=5),15,IF(AND(AR99=4,AT99=1),16,IF(AND(AR99=4,AT99=2),17,IF(AND(AR99=4,AT99=3),18,IF(AND(AR99=4,AT99=4),19,IF(AND(AR99=4,AT99=5),20,IF(AND(AR99=5,AT99=1),21,IF(AND(AR99=5,AT99=2),22,IF(AND(AR99=5,AT99=3),23,IF(AND(AR99=5,AT99=4),24,IF(AND(AR99=5,AT99=5),25,"")))))))))))))))))))))))))</f>
        <v/>
      </c>
      <c r="B99" s="40">
        <f>IF(A99="","",(COUNTIF($A$8:A99,A99))/100)</f>
        <v/>
      </c>
      <c r="C99" s="40">
        <f>IFERROR(A99+B99,"")</f>
        <v/>
      </c>
      <c r="D99" s="280" t="n">
        <v>59</v>
      </c>
      <c r="E99" s="3" t="n"/>
      <c r="F99" s="3" t="n"/>
      <c r="G99" s="3" t="n"/>
      <c r="H99" s="3" t="n"/>
      <c r="I99" s="4" t="n"/>
      <c r="J99" s="3" t="n"/>
      <c r="K99" s="4" t="n"/>
      <c r="L99" s="4" t="n"/>
      <c r="M99" s="4" t="n"/>
      <c r="N99" s="39" t="n"/>
      <c r="O99" s="39" t="n"/>
      <c r="P99" s="277">
        <f>IF(OR(I99="",M99=""),"",I99*M99)</f>
        <v/>
      </c>
      <c r="Q99" s="3" t="n"/>
      <c r="R99" s="3" t="n"/>
      <c r="S99" s="3" t="n"/>
      <c r="T99" s="3" t="n"/>
      <c r="U99" s="4" t="n"/>
      <c r="V99" s="4" t="n"/>
      <c r="W99" s="4" t="n"/>
      <c r="X99" s="39">
        <f>IF(AND(U99="PREVENTIVO",V99="AUTOMÁTICO"),"50%",IF(AND(U99="PREVENTIVO",V99="MANUAL"),"40%",IF(AND(U99="DETECTIVO",V99="AUTOMÁTICO"),"40%",IF(AND(U99="DETECTIVO",V99="MANUAL"),"30%",IF(AND(U99="CORRECTIVO",V99="AUTOMÁTICO"),"35%",IF(AND(U99="CORRECTIVO",V99="MANUAL"),"25%",""))))))</f>
        <v/>
      </c>
      <c r="Y99" s="195" t="n"/>
      <c r="Z99" s="189">
        <f>IFERROR(IF(Y99="","",IF(Y99&lt;=0.2,"MUY BAJA",IF(Y99&lt;=0.4,"BAJA",IF(Y99&lt;=0.6,"MEDIA",IF(Y99&lt;=0.8,"ALTA",IF(Y99=1,"MUY ALTA")))))),"")</f>
        <v/>
      </c>
      <c r="AA99" s="3" t="n"/>
      <c r="AB99" s="189">
        <f>IFERROR(IF(AA99="","",IF(AA99&lt;=0.2,"LEVE",IF(AA99&lt;=0.4,"MENOR",IF(AA99&lt;=0.6,"MODERADO",IF(AA99&lt;=0.8,"MAYOR",IF(AA99=1,"CATASTRÓFICO")))))),"")</f>
        <v/>
      </c>
      <c r="AC99" s="90" t="n"/>
      <c r="AD99" s="90" t="n"/>
      <c r="AE99" s="90" t="n"/>
      <c r="AF99" s="90" t="n"/>
      <c r="AG99" s="90" t="n"/>
      <c r="AH99" s="90" t="n"/>
      <c r="AI99" s="90" t="n"/>
      <c r="AJ99" s="90" t="n"/>
      <c r="AK99" s="90" t="n"/>
      <c r="AL99" s="90" t="n"/>
      <c r="AM99" s="90" t="n"/>
      <c r="AN99" s="90" t="n"/>
      <c r="AO99" s="90" t="n"/>
      <c r="AP99" s="90" t="n"/>
      <c r="AQ99" s="90" t="n"/>
      <c r="AR99" s="16">
        <f>IF(Y99="","",IF(Y99&gt;=90,I99-2,IF(Y99&gt;=70,I99-1,I99)))</f>
        <v/>
      </c>
      <c r="AS99" s="16">
        <f>IF(Z99="","",IF(Z99&gt;=90,J99-2,IF(Z99&gt;=70,J99-1,J99)))</f>
        <v/>
      </c>
      <c r="AT99" s="16" t="n"/>
      <c r="AU99" s="16" t="n"/>
      <c r="AV99" s="207" t="n"/>
      <c r="AW99" s="200" t="n"/>
      <c r="AX99" s="3" t="n"/>
      <c r="AY99" s="200" t="n"/>
      <c r="AZ99" s="3" t="n"/>
      <c r="BA99" s="200" t="n"/>
      <c r="BB99" s="3" t="n"/>
      <c r="BC99" s="200" t="n"/>
      <c r="BD99" s="3" t="n"/>
      <c r="BE99" s="200" t="n"/>
      <c r="BF99" s="3" t="n"/>
      <c r="BG99" s="200" t="n"/>
      <c r="BH99" s="3" t="n"/>
      <c r="BI99" s="200" t="n"/>
      <c r="BJ99" s="3" t="n"/>
      <c r="BK99" s="200" t="n"/>
      <c r="BL99" s="3" t="n"/>
      <c r="BM99" s="200" t="n"/>
      <c r="BN99" s="3" t="n"/>
      <c r="BO99" s="200" t="n"/>
      <c r="BP99" s="3" t="n"/>
      <c r="BQ99" s="200" t="n"/>
      <c r="BR99" s="3" t="n"/>
      <c r="BS99" s="200" t="n"/>
      <c r="BT99" s="3" t="n"/>
      <c r="BU99" s="200" t="n"/>
      <c r="BV99" s="3" t="n"/>
      <c r="BW99" s="426" t="n"/>
    </row>
    <row r="100" ht="18.75" customHeight="1">
      <c r="A100" s="40">
        <f>IF(AND(AR100=1,AT100=1),1,IF(AND(AR100=1,AT100=2),2,IF(AND(AR100=1,AT100=3),3,IF(AND(AR100=1,AT100=4),4,IF(AND(AR100=1,AT100=5),5,IF(AND(AR100=2,AT100=1),6,IF(AND(AR100=2,AT100=2),7,IF(AND(AR100=2,AT100=3),8,IF(AND(AR100=2,AT100=4),9,IF(AND(AR100=2,AT100=5),10,IF(AND(AR100=3,AT100=1),11,IF(AND(AR100=3,AT100=2),12,IF(AND(AR100=3,AT100=3),13,IF(AND(AR100=3,AT100=4),14,IF(AND(AR100=3,AT100=5),15,IF(AND(AR100=4,AT100=1),16,IF(AND(AR100=4,AT100=2),17,IF(AND(AR100=4,AT100=3),18,IF(AND(AR100=4,AT100=4),19,IF(AND(AR100=4,AT100=5),20,IF(AND(AR100=5,AT100=1),21,IF(AND(AR100=5,AT100=2),22,IF(AND(AR100=5,AT100=3),23,IF(AND(AR100=5,AT100=4),24,IF(AND(AR100=5,AT100=5),25,"")))))))))))))))))))))))))</f>
        <v/>
      </c>
      <c r="B100" s="40">
        <f>IF(A100="","",(COUNTIF($A$8:A100,A100))/100)</f>
        <v/>
      </c>
      <c r="C100" s="40">
        <f>IFERROR(A100+B100,"")</f>
        <v/>
      </c>
      <c r="D100" s="280" t="n">
        <v>60</v>
      </c>
      <c r="E100" s="3" t="n"/>
      <c r="F100" s="3" t="n"/>
      <c r="G100" s="3" t="n"/>
      <c r="H100" s="3" t="n"/>
      <c r="I100" s="4" t="n"/>
      <c r="J100" s="3" t="n"/>
      <c r="K100" s="4" t="n"/>
      <c r="L100" s="4" t="n"/>
      <c r="M100" s="4" t="n"/>
      <c r="N100" s="39" t="n"/>
      <c r="O100" s="39" t="n"/>
      <c r="P100" s="277">
        <f>IF(OR(I100="",M100=""),"",I100*M100)</f>
        <v/>
      </c>
      <c r="Q100" s="3" t="n"/>
      <c r="R100" s="3" t="n"/>
      <c r="S100" s="3" t="n"/>
      <c r="T100" s="3" t="n"/>
      <c r="U100" s="4" t="n"/>
      <c r="V100" s="4" t="n"/>
      <c r="W100" s="4" t="n"/>
      <c r="X100" s="39">
        <f>IF(AND(U100="PREVENTIVO",V100="AUTOMÁTICO"),"50%",IF(AND(U100="PREVENTIVO",V100="MANUAL"),"40%",IF(AND(U100="DETECTIVO",V100="AUTOMÁTICO"),"40%",IF(AND(U100="DETECTIVO",V100="MANUAL"),"30%",IF(AND(U100="CORRECTIVO",V100="AUTOMÁTICO"),"35%",IF(AND(U100="CORRECTIVO",V100="MANUAL"),"25%",""))))))</f>
        <v/>
      </c>
      <c r="Y100" s="195" t="n"/>
      <c r="Z100" s="189">
        <f>IFERROR(IF(Y100="","",IF(Y100&lt;=0.2,"MUY BAJA",IF(Y100&lt;=0.4,"BAJA",IF(Y100&lt;=0.6,"MEDIA",IF(Y100&lt;=0.8,"ALTA",IF(Y100=1,"MUY ALTA")))))),"")</f>
        <v/>
      </c>
      <c r="AA100" s="3" t="n"/>
      <c r="AB100" s="189">
        <f>IFERROR(IF(AA100="","",IF(AA100&lt;=0.2,"LEVE",IF(AA100&lt;=0.4,"MENOR",IF(AA100&lt;=0.6,"MODERADO",IF(AA100&lt;=0.8,"MAYOR",IF(AA100=1,"CATASTRÓFICO")))))),"")</f>
        <v/>
      </c>
      <c r="AC100" s="90" t="n"/>
      <c r="AD100" s="90" t="n"/>
      <c r="AE100" s="90" t="n"/>
      <c r="AF100" s="90" t="n"/>
      <c r="AG100" s="90" t="n"/>
      <c r="AH100" s="90" t="n"/>
      <c r="AI100" s="90" t="n"/>
      <c r="AJ100" s="90" t="n"/>
      <c r="AK100" s="90" t="n"/>
      <c r="AL100" s="90" t="n"/>
      <c r="AM100" s="90" t="n"/>
      <c r="AN100" s="90" t="n"/>
      <c r="AO100" s="90" t="n"/>
      <c r="AP100" s="90" t="n"/>
      <c r="AQ100" s="90" t="n"/>
      <c r="AR100" s="16">
        <f>IF(Y100="","",IF(Y100&gt;=90,I100-2,IF(Y100&gt;=70,I100-1,I100)))</f>
        <v/>
      </c>
      <c r="AS100" s="16">
        <f>IF(Z100="","",IF(Z100&gt;=90,J100-2,IF(Z100&gt;=70,J100-1,J100)))</f>
        <v/>
      </c>
      <c r="AT100" s="16" t="n"/>
      <c r="AU100" s="16" t="n"/>
      <c r="AV100" s="207" t="n"/>
      <c r="AW100" s="200" t="n"/>
      <c r="AX100" s="3" t="n"/>
      <c r="AY100" s="200" t="n"/>
      <c r="AZ100" s="3" t="n"/>
      <c r="BA100" s="200" t="n"/>
      <c r="BB100" s="3" t="n"/>
      <c r="BC100" s="200" t="n"/>
      <c r="BD100" s="3" t="n"/>
      <c r="BE100" s="200" t="n"/>
      <c r="BF100" s="3" t="n"/>
      <c r="BG100" s="200" t="n"/>
      <c r="BH100" s="3" t="n"/>
      <c r="BI100" s="200" t="n"/>
      <c r="BJ100" s="3" t="n"/>
      <c r="BK100" s="200" t="n"/>
      <c r="BL100" s="3" t="n"/>
      <c r="BM100" s="200" t="n"/>
      <c r="BN100" s="3" t="n"/>
      <c r="BO100" s="200" t="n"/>
      <c r="BP100" s="3" t="n"/>
      <c r="BQ100" s="200" t="n"/>
      <c r="BR100" s="3" t="n"/>
      <c r="BS100" s="200" t="n"/>
      <c r="BT100" s="3" t="n"/>
      <c r="BU100" s="200" t="n"/>
      <c r="BV100" s="3" t="n"/>
      <c r="BW100" s="426" t="n"/>
    </row>
    <row r="101" ht="18.75" customHeight="1">
      <c r="A101" s="40">
        <f>IF(AND(AR101=1,AT101=1),1,IF(AND(AR101=1,AT101=2),2,IF(AND(AR101=1,AT101=3),3,IF(AND(AR101=1,AT101=4),4,IF(AND(AR101=1,AT101=5),5,IF(AND(AR101=2,AT101=1),6,IF(AND(AR101=2,AT101=2),7,IF(AND(AR101=2,AT101=3),8,IF(AND(AR101=2,AT101=4),9,IF(AND(AR101=2,AT101=5),10,IF(AND(AR101=3,AT101=1),11,IF(AND(AR101=3,AT101=2),12,IF(AND(AR101=3,AT101=3),13,IF(AND(AR101=3,AT101=4),14,IF(AND(AR101=3,AT101=5),15,IF(AND(AR101=4,AT101=1),16,IF(AND(AR101=4,AT101=2),17,IF(AND(AR101=4,AT101=3),18,IF(AND(AR101=4,AT101=4),19,IF(AND(AR101=4,AT101=5),20,IF(AND(AR101=5,AT101=1),21,IF(AND(AR101=5,AT101=2),22,IF(AND(AR101=5,AT101=3),23,IF(AND(AR101=5,AT101=4),24,IF(AND(AR101=5,AT101=5),25,"")))))))))))))))))))))))))</f>
        <v/>
      </c>
      <c r="B101" s="40">
        <f>IF(A101="","",(COUNTIF($A$8:A101,A101))/100)</f>
        <v/>
      </c>
      <c r="C101" s="40">
        <f>IFERROR(A101+B101,"")</f>
        <v/>
      </c>
      <c r="D101" s="280" t="n">
        <v>61</v>
      </c>
      <c r="E101" s="3" t="n"/>
      <c r="F101" s="3" t="n"/>
      <c r="G101" s="3" t="n"/>
      <c r="H101" s="3" t="n"/>
      <c r="I101" s="4" t="n"/>
      <c r="J101" s="3" t="n"/>
      <c r="K101" s="4" t="n"/>
      <c r="L101" s="4" t="n"/>
      <c r="M101" s="4" t="n"/>
      <c r="N101" s="39" t="n"/>
      <c r="O101" s="39" t="n"/>
      <c r="P101" s="277">
        <f>IF(OR(I101="",M101=""),"",I101*M101)</f>
        <v/>
      </c>
      <c r="Q101" s="3" t="n"/>
      <c r="R101" s="3" t="n"/>
      <c r="S101" s="3" t="n"/>
      <c r="T101" s="3" t="n"/>
      <c r="U101" s="4" t="n"/>
      <c r="V101" s="4" t="n"/>
      <c r="W101" s="4" t="n"/>
      <c r="X101" s="39">
        <f>IF(AND(U101="PREVENTIVO",V101="AUTOMÁTICO"),"50%",IF(AND(U101="PREVENTIVO",V101="MANUAL"),"40%",IF(AND(U101="DETECTIVO",V101="AUTOMÁTICO"),"40%",IF(AND(U101="DETECTIVO",V101="MANUAL"),"30%",IF(AND(U101="CORRECTIVO",V101="AUTOMÁTICO"),"35%",IF(AND(U101="CORRECTIVO",V101="MANUAL"),"25%",""))))))</f>
        <v/>
      </c>
      <c r="Y101" s="195" t="n"/>
      <c r="Z101" s="189">
        <f>IFERROR(IF(Y101="","",IF(Y101&lt;=0.2,"MUY BAJA",IF(Y101&lt;=0.4,"BAJA",IF(Y101&lt;=0.6,"MEDIA",IF(Y101&lt;=0.8,"ALTA",IF(Y101=1,"MUY ALTA")))))),"")</f>
        <v/>
      </c>
      <c r="AA101" s="3" t="n"/>
      <c r="AB101" s="189">
        <f>IFERROR(IF(AA101="","",IF(AA101&lt;=0.2,"LEVE",IF(AA101&lt;=0.4,"MENOR",IF(AA101&lt;=0.6,"MODERADO",IF(AA101&lt;=0.8,"MAYOR",IF(AA101=1,"CATASTRÓFICO")))))),"")</f>
        <v/>
      </c>
      <c r="AC101" s="90" t="n"/>
      <c r="AD101" s="90" t="n"/>
      <c r="AE101" s="90" t="n"/>
      <c r="AF101" s="90" t="n"/>
      <c r="AG101" s="90" t="n"/>
      <c r="AH101" s="90" t="n"/>
      <c r="AI101" s="90" t="n"/>
      <c r="AJ101" s="90" t="n"/>
      <c r="AK101" s="90" t="n"/>
      <c r="AL101" s="90" t="n"/>
      <c r="AM101" s="90" t="n"/>
      <c r="AN101" s="90" t="n"/>
      <c r="AO101" s="90" t="n"/>
      <c r="AP101" s="90" t="n"/>
      <c r="AQ101" s="90" t="n"/>
      <c r="AR101" s="16">
        <f>IF(Y101="","",IF(Y101&gt;=90,I101-2,IF(Y101&gt;=70,I101-1,I101)))</f>
        <v/>
      </c>
      <c r="AS101" s="16">
        <f>IF(Z101="","",IF(Z101&gt;=90,J101-2,IF(Z101&gt;=70,J101-1,J101)))</f>
        <v/>
      </c>
      <c r="AT101" s="16" t="n"/>
      <c r="AU101" s="16" t="n"/>
      <c r="AV101" s="207" t="n"/>
      <c r="AW101" s="200" t="n"/>
      <c r="AX101" s="3" t="n"/>
      <c r="AY101" s="200" t="n"/>
      <c r="AZ101" s="3" t="n"/>
      <c r="BA101" s="200" t="n"/>
      <c r="BB101" s="3" t="n"/>
      <c r="BC101" s="200" t="n"/>
      <c r="BD101" s="3" t="n"/>
      <c r="BE101" s="200" t="n"/>
      <c r="BF101" s="3" t="n"/>
      <c r="BG101" s="200" t="n"/>
      <c r="BH101" s="3" t="n"/>
      <c r="BI101" s="200" t="n"/>
      <c r="BJ101" s="3" t="n"/>
      <c r="BK101" s="200" t="n"/>
      <c r="BL101" s="3" t="n"/>
      <c r="BM101" s="200" t="n"/>
      <c r="BN101" s="3" t="n"/>
      <c r="BO101" s="200" t="n"/>
      <c r="BP101" s="3" t="n"/>
      <c r="BQ101" s="200" t="n"/>
      <c r="BR101" s="3" t="n"/>
      <c r="BS101" s="200" t="n"/>
      <c r="BT101" s="3" t="n"/>
      <c r="BU101" s="200" t="n"/>
      <c r="BV101" s="3" t="n"/>
      <c r="BW101" s="426" t="n"/>
    </row>
    <row r="102" ht="18.75" customHeight="1">
      <c r="A102" s="40">
        <f>IF(AND(AR102=1,AT102=1),1,IF(AND(AR102=1,AT102=2),2,IF(AND(AR102=1,AT102=3),3,IF(AND(AR102=1,AT102=4),4,IF(AND(AR102=1,AT102=5),5,IF(AND(AR102=2,AT102=1),6,IF(AND(AR102=2,AT102=2),7,IF(AND(AR102=2,AT102=3),8,IF(AND(AR102=2,AT102=4),9,IF(AND(AR102=2,AT102=5),10,IF(AND(AR102=3,AT102=1),11,IF(AND(AR102=3,AT102=2),12,IF(AND(AR102=3,AT102=3),13,IF(AND(AR102=3,AT102=4),14,IF(AND(AR102=3,AT102=5),15,IF(AND(AR102=4,AT102=1),16,IF(AND(AR102=4,AT102=2),17,IF(AND(AR102=4,AT102=3),18,IF(AND(AR102=4,AT102=4),19,IF(AND(AR102=4,AT102=5),20,IF(AND(AR102=5,AT102=1),21,IF(AND(AR102=5,AT102=2),22,IF(AND(AR102=5,AT102=3),23,IF(AND(AR102=5,AT102=4),24,IF(AND(AR102=5,AT102=5),25,"")))))))))))))))))))))))))</f>
        <v/>
      </c>
      <c r="B102" s="40">
        <f>IF(A102="","",(COUNTIF($A$8:A102,A102))/100)</f>
        <v/>
      </c>
      <c r="C102" s="40">
        <f>IFERROR(A102+B102,"")</f>
        <v/>
      </c>
      <c r="D102" s="280" t="n">
        <v>62</v>
      </c>
      <c r="E102" s="3" t="n"/>
      <c r="F102" s="3" t="n"/>
      <c r="G102" s="3" t="n"/>
      <c r="H102" s="3" t="n"/>
      <c r="I102" s="4" t="n"/>
      <c r="J102" s="3" t="n"/>
      <c r="K102" s="4" t="n"/>
      <c r="L102" s="4" t="n"/>
      <c r="M102" s="4" t="n"/>
      <c r="N102" s="39" t="n"/>
      <c r="O102" s="39" t="n"/>
      <c r="P102" s="277">
        <f>IF(OR(I102="",M102=""),"",I102*M102)</f>
        <v/>
      </c>
      <c r="Q102" s="3" t="n"/>
      <c r="R102" s="3" t="n"/>
      <c r="S102" s="3" t="n"/>
      <c r="T102" s="3" t="n"/>
      <c r="U102" s="4" t="n"/>
      <c r="V102" s="4" t="n"/>
      <c r="W102" s="4" t="n"/>
      <c r="X102" s="39">
        <f>IF(AND(U102="PREVENTIVO",V102="AUTOMÁTICO"),"50%",IF(AND(U102="PREVENTIVO",V102="MANUAL"),"40%",IF(AND(U102="DETECTIVO",V102="AUTOMÁTICO"),"40%",IF(AND(U102="DETECTIVO",V102="MANUAL"),"30%",IF(AND(U102="CORRECTIVO",V102="AUTOMÁTICO"),"35%",IF(AND(U102="CORRECTIVO",V102="MANUAL"),"25%",""))))))</f>
        <v/>
      </c>
      <c r="Y102" s="195" t="n"/>
      <c r="Z102" s="189">
        <f>IFERROR(IF(Y102="","",IF(Y102&lt;=0.2,"MUY BAJA",IF(Y102&lt;=0.4,"BAJA",IF(Y102&lt;=0.6,"MEDIA",IF(Y102&lt;=0.8,"ALTA",IF(Y102=1,"MUY ALTA")))))),"")</f>
        <v/>
      </c>
      <c r="AA102" s="3" t="n"/>
      <c r="AB102" s="189">
        <f>IFERROR(IF(AA102="","",IF(AA102&lt;=0.2,"LEVE",IF(AA102&lt;=0.4,"MENOR",IF(AA102&lt;=0.6,"MODERADO",IF(AA102&lt;=0.8,"MAYOR",IF(AA102=1,"CATASTRÓFICO")))))),"")</f>
        <v/>
      </c>
      <c r="AC102" s="90" t="n"/>
      <c r="AD102" s="90" t="n"/>
      <c r="AE102" s="90" t="n"/>
      <c r="AF102" s="90" t="n"/>
      <c r="AG102" s="90" t="n"/>
      <c r="AH102" s="90" t="n"/>
      <c r="AI102" s="90" t="n"/>
      <c r="AJ102" s="90" t="n"/>
      <c r="AK102" s="90" t="n"/>
      <c r="AL102" s="90" t="n"/>
      <c r="AM102" s="90" t="n"/>
      <c r="AN102" s="90" t="n"/>
      <c r="AO102" s="90" t="n"/>
      <c r="AP102" s="90" t="n"/>
      <c r="AQ102" s="90" t="n"/>
      <c r="AR102" s="16">
        <f>IF(Y102="","",IF(Y102&gt;=90,I102-2,IF(Y102&gt;=70,I102-1,I102)))</f>
        <v/>
      </c>
      <c r="AS102" s="16">
        <f>IF(Z102="","",IF(Z102&gt;=90,J102-2,IF(Z102&gt;=70,J102-1,J102)))</f>
        <v/>
      </c>
      <c r="AT102" s="16" t="n"/>
      <c r="AU102" s="16" t="n"/>
      <c r="AV102" s="207" t="n"/>
      <c r="AW102" s="200" t="n"/>
      <c r="AX102" s="3" t="n"/>
      <c r="AY102" s="200" t="n"/>
      <c r="AZ102" s="3" t="n"/>
      <c r="BA102" s="200" t="n"/>
      <c r="BB102" s="3" t="n"/>
      <c r="BC102" s="200" t="n"/>
      <c r="BD102" s="3" t="n"/>
      <c r="BE102" s="200" t="n"/>
      <c r="BF102" s="3" t="n"/>
      <c r="BG102" s="200" t="n"/>
      <c r="BH102" s="3" t="n"/>
      <c r="BI102" s="200" t="n"/>
      <c r="BJ102" s="3" t="n"/>
      <c r="BK102" s="200" t="n"/>
      <c r="BL102" s="3" t="n"/>
      <c r="BM102" s="200" t="n"/>
      <c r="BN102" s="3" t="n"/>
      <c r="BO102" s="200" t="n"/>
      <c r="BP102" s="3" t="n"/>
      <c r="BQ102" s="200" t="n"/>
      <c r="BR102" s="3" t="n"/>
      <c r="BS102" s="200" t="n"/>
      <c r="BT102" s="3" t="n"/>
      <c r="BU102" s="200" t="n"/>
      <c r="BV102" s="3" t="n"/>
      <c r="BW102" s="426" t="n"/>
    </row>
    <row r="103" ht="18.75" customHeight="1">
      <c r="A103" s="40">
        <f>IF(AND(AR103=1,AT103=1),1,IF(AND(AR103=1,AT103=2),2,IF(AND(AR103=1,AT103=3),3,IF(AND(AR103=1,AT103=4),4,IF(AND(AR103=1,AT103=5),5,IF(AND(AR103=2,AT103=1),6,IF(AND(AR103=2,AT103=2),7,IF(AND(AR103=2,AT103=3),8,IF(AND(AR103=2,AT103=4),9,IF(AND(AR103=2,AT103=5),10,IF(AND(AR103=3,AT103=1),11,IF(AND(AR103=3,AT103=2),12,IF(AND(AR103=3,AT103=3),13,IF(AND(AR103=3,AT103=4),14,IF(AND(AR103=3,AT103=5),15,IF(AND(AR103=4,AT103=1),16,IF(AND(AR103=4,AT103=2),17,IF(AND(AR103=4,AT103=3),18,IF(AND(AR103=4,AT103=4),19,IF(AND(AR103=4,AT103=5),20,IF(AND(AR103=5,AT103=1),21,IF(AND(AR103=5,AT103=2),22,IF(AND(AR103=5,AT103=3),23,IF(AND(AR103=5,AT103=4),24,IF(AND(AR103=5,AT103=5),25,"")))))))))))))))))))))))))</f>
        <v/>
      </c>
      <c r="B103" s="40">
        <f>IF(A103="","",(COUNTIF($A$8:A103,A103))/100)</f>
        <v/>
      </c>
      <c r="C103" s="40">
        <f>IFERROR(A103+B103,"")</f>
        <v/>
      </c>
      <c r="D103" s="280" t="n">
        <v>63</v>
      </c>
      <c r="E103" s="3" t="n"/>
      <c r="F103" s="3" t="n"/>
      <c r="G103" s="3" t="n"/>
      <c r="H103" s="3" t="n"/>
      <c r="I103" s="4" t="n"/>
      <c r="J103" s="3" t="n"/>
      <c r="K103" s="4" t="n"/>
      <c r="L103" s="4" t="n"/>
      <c r="M103" s="4" t="n"/>
      <c r="N103" s="39" t="n"/>
      <c r="O103" s="39" t="n"/>
      <c r="P103" s="277">
        <f>IF(OR(I103="",M103=""),"",I103*M103)</f>
        <v/>
      </c>
      <c r="Q103" s="3" t="n"/>
      <c r="R103" s="3" t="n"/>
      <c r="S103" s="3" t="n"/>
      <c r="T103" s="3" t="n"/>
      <c r="U103" s="4" t="n"/>
      <c r="V103" s="4" t="n"/>
      <c r="W103" s="4" t="n"/>
      <c r="X103" s="39">
        <f>IF(AND(U103="PREVENTIVO",V103="AUTOMÁTICO"),"50%",IF(AND(U103="PREVENTIVO",V103="MANUAL"),"40%",IF(AND(U103="DETECTIVO",V103="AUTOMÁTICO"),"40%",IF(AND(U103="DETECTIVO",V103="MANUAL"),"30%",IF(AND(U103="CORRECTIVO",V103="AUTOMÁTICO"),"35%",IF(AND(U103="CORRECTIVO",V103="MANUAL"),"25%",""))))))</f>
        <v/>
      </c>
      <c r="Y103" s="195" t="n"/>
      <c r="Z103" s="189">
        <f>IFERROR(IF(Y103="","",IF(Y103&lt;=0.2,"MUY BAJA",IF(Y103&lt;=0.4,"BAJA",IF(Y103&lt;=0.6,"MEDIA",IF(Y103&lt;=0.8,"ALTA",IF(Y103=1,"MUY ALTA")))))),"")</f>
        <v/>
      </c>
      <c r="AA103" s="3" t="n"/>
      <c r="AB103" s="189">
        <f>IFERROR(IF(AA103="","",IF(AA103&lt;=0.2,"LEVE",IF(AA103&lt;=0.4,"MENOR",IF(AA103&lt;=0.6,"MODERADO",IF(AA103&lt;=0.8,"MAYOR",IF(AA103=1,"CATASTRÓFICO")))))),"")</f>
        <v/>
      </c>
      <c r="AC103" s="90" t="n"/>
      <c r="AD103" s="90" t="n"/>
      <c r="AE103" s="90" t="n"/>
      <c r="AF103" s="90" t="n"/>
      <c r="AG103" s="90" t="n"/>
      <c r="AH103" s="90" t="n"/>
      <c r="AI103" s="90" t="n"/>
      <c r="AJ103" s="90" t="n"/>
      <c r="AK103" s="90" t="n"/>
      <c r="AL103" s="90" t="n"/>
      <c r="AM103" s="90" t="n"/>
      <c r="AN103" s="90" t="n"/>
      <c r="AO103" s="90" t="n"/>
      <c r="AP103" s="90" t="n"/>
      <c r="AQ103" s="90" t="n"/>
      <c r="AR103" s="16">
        <f>IF(Y103="","",IF(Y103&gt;=90,I103-2,IF(Y103&gt;=70,I103-1,I103)))</f>
        <v/>
      </c>
      <c r="AS103" s="16">
        <f>IF(Z103="","",IF(Z103&gt;=90,J103-2,IF(Z103&gt;=70,J103-1,J103)))</f>
        <v/>
      </c>
      <c r="AT103" s="16" t="n"/>
      <c r="AU103" s="16" t="n"/>
      <c r="AV103" s="207" t="n"/>
      <c r="AW103" s="200" t="n"/>
      <c r="AX103" s="3" t="n"/>
      <c r="AY103" s="200" t="n"/>
      <c r="AZ103" s="3" t="n"/>
      <c r="BA103" s="200" t="n"/>
      <c r="BB103" s="3" t="n"/>
      <c r="BC103" s="200" t="n"/>
      <c r="BD103" s="3" t="n"/>
      <c r="BE103" s="200" t="n"/>
      <c r="BF103" s="3" t="n"/>
      <c r="BG103" s="200" t="n"/>
      <c r="BH103" s="3" t="n"/>
      <c r="BI103" s="200" t="n"/>
      <c r="BJ103" s="3" t="n"/>
      <c r="BK103" s="200" t="n"/>
      <c r="BL103" s="3" t="n"/>
      <c r="BM103" s="200" t="n"/>
      <c r="BN103" s="3" t="n"/>
      <c r="BO103" s="200" t="n"/>
      <c r="BP103" s="3" t="n"/>
      <c r="BQ103" s="200" t="n"/>
      <c r="BR103" s="3" t="n"/>
      <c r="BS103" s="200" t="n"/>
      <c r="BT103" s="3" t="n"/>
      <c r="BU103" s="200" t="n"/>
      <c r="BV103" s="3" t="n"/>
      <c r="BW103" s="426" t="n"/>
    </row>
    <row r="104" ht="18.75" customHeight="1">
      <c r="A104" s="40">
        <f>IF(AND(AR104=1,AT104=1),1,IF(AND(AR104=1,AT104=2),2,IF(AND(AR104=1,AT104=3),3,IF(AND(AR104=1,AT104=4),4,IF(AND(AR104=1,AT104=5),5,IF(AND(AR104=2,AT104=1),6,IF(AND(AR104=2,AT104=2),7,IF(AND(AR104=2,AT104=3),8,IF(AND(AR104=2,AT104=4),9,IF(AND(AR104=2,AT104=5),10,IF(AND(AR104=3,AT104=1),11,IF(AND(AR104=3,AT104=2),12,IF(AND(AR104=3,AT104=3),13,IF(AND(AR104=3,AT104=4),14,IF(AND(AR104=3,AT104=5),15,IF(AND(AR104=4,AT104=1),16,IF(AND(AR104=4,AT104=2),17,IF(AND(AR104=4,AT104=3),18,IF(AND(AR104=4,AT104=4),19,IF(AND(AR104=4,AT104=5),20,IF(AND(AR104=5,AT104=1),21,IF(AND(AR104=5,AT104=2),22,IF(AND(AR104=5,AT104=3),23,IF(AND(AR104=5,AT104=4),24,IF(AND(AR104=5,AT104=5),25,"")))))))))))))))))))))))))</f>
        <v/>
      </c>
      <c r="B104" s="40">
        <f>IF(A104="","",(COUNTIF($A$8:A104,A104))/100)</f>
        <v/>
      </c>
      <c r="C104" s="40">
        <f>IFERROR(A104+B104,"")</f>
        <v/>
      </c>
      <c r="D104" s="280" t="n">
        <v>64</v>
      </c>
      <c r="E104" s="3" t="n"/>
      <c r="F104" s="3" t="n"/>
      <c r="G104" s="3" t="n"/>
      <c r="H104" s="3" t="n"/>
      <c r="I104" s="4" t="n"/>
      <c r="J104" s="3" t="n"/>
      <c r="K104" s="4" t="n"/>
      <c r="L104" s="4" t="n"/>
      <c r="M104" s="4" t="n"/>
      <c r="N104" s="39" t="n"/>
      <c r="O104" s="39" t="n"/>
      <c r="P104" s="277">
        <f>IF(OR(I104="",M104=""),"",I104*M104)</f>
        <v/>
      </c>
      <c r="Q104" s="3" t="n"/>
      <c r="R104" s="3" t="n"/>
      <c r="S104" s="3" t="n"/>
      <c r="T104" s="3" t="n"/>
      <c r="U104" s="4" t="n"/>
      <c r="V104" s="4" t="n"/>
      <c r="W104" s="4" t="n"/>
      <c r="X104" s="39">
        <f>IF(AND(U104="PREVENTIVO",V104="AUTOMÁTICO"),"50%",IF(AND(U104="PREVENTIVO",V104="MANUAL"),"40%",IF(AND(U104="DETECTIVO",V104="AUTOMÁTICO"),"40%",IF(AND(U104="DETECTIVO",V104="MANUAL"),"30%",IF(AND(U104="CORRECTIVO",V104="AUTOMÁTICO"),"35%",IF(AND(U104="CORRECTIVO",V104="MANUAL"),"25%",""))))))</f>
        <v/>
      </c>
      <c r="Y104" s="195" t="n"/>
      <c r="Z104" s="189">
        <f>IFERROR(IF(Y104="","",IF(Y104&lt;=0.2,"MUY BAJA",IF(Y104&lt;=0.4,"BAJA",IF(Y104&lt;=0.6,"MEDIA",IF(Y104&lt;=0.8,"ALTA",IF(Y104=1,"MUY ALTA")))))),"")</f>
        <v/>
      </c>
      <c r="AA104" s="3" t="n"/>
      <c r="AB104" s="189">
        <f>IFERROR(IF(AA104="","",IF(AA104&lt;=0.2,"LEVE",IF(AA104&lt;=0.4,"MENOR",IF(AA104&lt;=0.6,"MODERADO",IF(AA104&lt;=0.8,"MAYOR",IF(AA104=1,"CATASTRÓFICO")))))),"")</f>
        <v/>
      </c>
      <c r="AC104" s="90" t="n"/>
      <c r="AD104" s="90" t="n"/>
      <c r="AE104" s="90" t="n"/>
      <c r="AF104" s="90" t="n"/>
      <c r="AG104" s="90" t="n"/>
      <c r="AH104" s="90" t="n"/>
      <c r="AI104" s="90" t="n"/>
      <c r="AJ104" s="90" t="n"/>
      <c r="AK104" s="90" t="n"/>
      <c r="AL104" s="90" t="n"/>
      <c r="AM104" s="90" t="n"/>
      <c r="AN104" s="90" t="n"/>
      <c r="AO104" s="90" t="n"/>
      <c r="AP104" s="90" t="n"/>
      <c r="AQ104" s="90" t="n"/>
      <c r="AR104" s="16">
        <f>IF(Y104="","",IF(Y104&gt;=90,I104-2,IF(Y104&gt;=70,I104-1,I104)))</f>
        <v/>
      </c>
      <c r="AS104" s="16">
        <f>IF(Z104="","",IF(Z104&gt;=90,J104-2,IF(Z104&gt;=70,J104-1,J104)))</f>
        <v/>
      </c>
      <c r="AT104" s="16" t="n"/>
      <c r="AU104" s="16" t="n"/>
      <c r="AV104" s="207" t="n"/>
      <c r="AW104" s="200" t="n"/>
      <c r="AX104" s="3" t="n"/>
      <c r="AY104" s="200" t="n"/>
      <c r="AZ104" s="3" t="n"/>
      <c r="BA104" s="200" t="n"/>
      <c r="BB104" s="3" t="n"/>
      <c r="BC104" s="200" t="n"/>
      <c r="BD104" s="3" t="n"/>
      <c r="BE104" s="200" t="n"/>
      <c r="BF104" s="3" t="n"/>
      <c r="BG104" s="200" t="n"/>
      <c r="BH104" s="3" t="n"/>
      <c r="BI104" s="200" t="n"/>
      <c r="BJ104" s="3" t="n"/>
      <c r="BK104" s="200" t="n"/>
      <c r="BL104" s="3" t="n"/>
      <c r="BM104" s="200" t="n"/>
      <c r="BN104" s="3" t="n"/>
      <c r="BO104" s="200" t="n"/>
      <c r="BP104" s="3" t="n"/>
      <c r="BQ104" s="200" t="n"/>
      <c r="BR104" s="3" t="n"/>
      <c r="BS104" s="200" t="n"/>
      <c r="BT104" s="3" t="n"/>
      <c r="BU104" s="200" t="n"/>
      <c r="BV104" s="3" t="n"/>
      <c r="BW104" s="426" t="n"/>
    </row>
    <row r="105" ht="18.75" customHeight="1">
      <c r="A105" s="40">
        <f>IF(AND(AR105=1,AT105=1),1,IF(AND(AR105=1,AT105=2),2,IF(AND(AR105=1,AT105=3),3,IF(AND(AR105=1,AT105=4),4,IF(AND(AR105=1,AT105=5),5,IF(AND(AR105=2,AT105=1),6,IF(AND(AR105=2,AT105=2),7,IF(AND(AR105=2,AT105=3),8,IF(AND(AR105=2,AT105=4),9,IF(AND(AR105=2,AT105=5),10,IF(AND(AR105=3,AT105=1),11,IF(AND(AR105=3,AT105=2),12,IF(AND(AR105=3,AT105=3),13,IF(AND(AR105=3,AT105=4),14,IF(AND(AR105=3,AT105=5),15,IF(AND(AR105=4,AT105=1),16,IF(AND(AR105=4,AT105=2),17,IF(AND(AR105=4,AT105=3),18,IF(AND(AR105=4,AT105=4),19,IF(AND(AR105=4,AT105=5),20,IF(AND(AR105=5,AT105=1),21,IF(AND(AR105=5,AT105=2),22,IF(AND(AR105=5,AT105=3),23,IF(AND(AR105=5,AT105=4),24,IF(AND(AR105=5,AT105=5),25,"")))))))))))))))))))))))))</f>
        <v/>
      </c>
      <c r="B105" s="40">
        <f>IF(A105="","",(COUNTIF($A$8:A105,A105))/100)</f>
        <v/>
      </c>
      <c r="C105" s="40">
        <f>IFERROR(A105+B105,"")</f>
        <v/>
      </c>
      <c r="D105" s="280" t="n">
        <v>65</v>
      </c>
      <c r="E105" s="3" t="n"/>
      <c r="F105" s="3" t="n"/>
      <c r="G105" s="3" t="n"/>
      <c r="H105" s="3" t="n"/>
      <c r="I105" s="4" t="n"/>
      <c r="J105" s="3" t="n"/>
      <c r="K105" s="4" t="n"/>
      <c r="L105" s="4" t="n"/>
      <c r="M105" s="4" t="n"/>
      <c r="N105" s="39" t="n"/>
      <c r="O105" s="39" t="n"/>
      <c r="P105" s="277">
        <f>IF(OR(I105="",M105=""),"",I105*M105)</f>
        <v/>
      </c>
      <c r="Q105" s="3" t="n"/>
      <c r="R105" s="3" t="n"/>
      <c r="S105" s="3" t="n"/>
      <c r="T105" s="3" t="n"/>
      <c r="U105" s="4" t="n"/>
      <c r="V105" s="4" t="n"/>
      <c r="W105" s="4" t="n"/>
      <c r="X105" s="39">
        <f>IF(AND(U105="PREVENTIVO",V105="AUTOMÁTICO"),"50%",IF(AND(U105="PREVENTIVO",V105="MANUAL"),"40%",IF(AND(U105="DETECTIVO",V105="AUTOMÁTICO"),"40%",IF(AND(U105="DETECTIVO",V105="MANUAL"),"30%",IF(AND(U105="CORRECTIVO",V105="AUTOMÁTICO"),"35%",IF(AND(U105="CORRECTIVO",V105="MANUAL"),"25%",""))))))</f>
        <v/>
      </c>
      <c r="Y105" s="195" t="n"/>
      <c r="Z105" s="189">
        <f>IFERROR(IF(Y105="","",IF(Y105&lt;=0.2,"MUY BAJA",IF(Y105&lt;=0.4,"BAJA",IF(Y105&lt;=0.6,"MEDIA",IF(Y105&lt;=0.8,"ALTA",IF(Y105=1,"MUY ALTA")))))),"")</f>
        <v/>
      </c>
      <c r="AA105" s="3" t="n"/>
      <c r="AB105" s="189">
        <f>IFERROR(IF(AA105="","",IF(AA105&lt;=0.2,"LEVE",IF(AA105&lt;=0.4,"MENOR",IF(AA105&lt;=0.6,"MODERADO",IF(AA105&lt;=0.8,"MAYOR",IF(AA105=1,"CATASTRÓFICO")))))),"")</f>
        <v/>
      </c>
      <c r="AC105" s="90" t="n"/>
      <c r="AD105" s="90" t="n"/>
      <c r="AE105" s="90" t="n"/>
      <c r="AF105" s="90" t="n"/>
      <c r="AG105" s="90" t="n"/>
      <c r="AH105" s="90" t="n"/>
      <c r="AI105" s="90" t="n"/>
      <c r="AJ105" s="90" t="n"/>
      <c r="AK105" s="90" t="n"/>
      <c r="AL105" s="90" t="n"/>
      <c r="AM105" s="90" t="n"/>
      <c r="AN105" s="90" t="n"/>
      <c r="AO105" s="90" t="n"/>
      <c r="AP105" s="90" t="n"/>
      <c r="AQ105" s="90" t="n"/>
      <c r="AR105" s="16">
        <f>IF(Y105="","",IF(Y105&gt;=90,I105-2,IF(Y105&gt;=70,I105-1,I105)))</f>
        <v/>
      </c>
      <c r="AS105" s="16">
        <f>IF(Z105="","",IF(Z105&gt;=90,J105-2,IF(Z105&gt;=70,J105-1,J105)))</f>
        <v/>
      </c>
      <c r="AT105" s="16" t="n"/>
      <c r="AU105" s="16" t="n"/>
      <c r="AV105" s="207" t="n"/>
      <c r="AW105" s="200" t="n"/>
      <c r="AX105" s="3" t="n"/>
      <c r="AY105" s="200" t="n"/>
      <c r="AZ105" s="3" t="n"/>
      <c r="BA105" s="200" t="n"/>
      <c r="BB105" s="3" t="n"/>
      <c r="BC105" s="200" t="n"/>
      <c r="BD105" s="3" t="n"/>
      <c r="BE105" s="200" t="n"/>
      <c r="BF105" s="3" t="n"/>
      <c r="BG105" s="200" t="n"/>
      <c r="BH105" s="3" t="n"/>
      <c r="BI105" s="200" t="n"/>
      <c r="BJ105" s="3" t="n"/>
      <c r="BK105" s="200" t="n"/>
      <c r="BL105" s="3" t="n"/>
      <c r="BM105" s="200" t="n"/>
      <c r="BN105" s="3" t="n"/>
      <c r="BO105" s="200" t="n"/>
      <c r="BP105" s="3" t="n"/>
      <c r="BQ105" s="200" t="n"/>
      <c r="BR105" s="3" t="n"/>
      <c r="BS105" s="200" t="n"/>
      <c r="BT105" s="3" t="n"/>
      <c r="BU105" s="200" t="n"/>
      <c r="BV105" s="3" t="n"/>
      <c r="BW105" s="426" t="n"/>
    </row>
    <row r="106" ht="18.75" customHeight="1">
      <c r="A106" s="40">
        <f>IF(AND(AR106=1,AT106=1),1,IF(AND(AR106=1,AT106=2),2,IF(AND(AR106=1,AT106=3),3,IF(AND(AR106=1,AT106=4),4,IF(AND(AR106=1,AT106=5),5,IF(AND(AR106=2,AT106=1),6,IF(AND(AR106=2,AT106=2),7,IF(AND(AR106=2,AT106=3),8,IF(AND(AR106=2,AT106=4),9,IF(AND(AR106=2,AT106=5),10,IF(AND(AR106=3,AT106=1),11,IF(AND(AR106=3,AT106=2),12,IF(AND(AR106=3,AT106=3),13,IF(AND(AR106=3,AT106=4),14,IF(AND(AR106=3,AT106=5),15,IF(AND(AR106=4,AT106=1),16,IF(AND(AR106=4,AT106=2),17,IF(AND(AR106=4,AT106=3),18,IF(AND(AR106=4,AT106=4),19,IF(AND(AR106=4,AT106=5),20,IF(AND(AR106=5,AT106=1),21,IF(AND(AR106=5,AT106=2),22,IF(AND(AR106=5,AT106=3),23,IF(AND(AR106=5,AT106=4),24,IF(AND(AR106=5,AT106=5),25,"")))))))))))))))))))))))))</f>
        <v/>
      </c>
      <c r="B106" s="40">
        <f>IF(A106="","",(COUNTIF($A$8:A106,A106))/100)</f>
        <v/>
      </c>
      <c r="C106" s="40">
        <f>IFERROR(A106+B106,"")</f>
        <v/>
      </c>
      <c r="D106" s="280" t="n">
        <v>66</v>
      </c>
      <c r="E106" s="3" t="n"/>
      <c r="F106" s="3" t="n"/>
      <c r="G106" s="3" t="n"/>
      <c r="H106" s="3" t="n"/>
      <c r="I106" s="4" t="n"/>
      <c r="J106" s="3" t="n"/>
      <c r="K106" s="4" t="n"/>
      <c r="L106" s="4" t="n"/>
      <c r="M106" s="4" t="n"/>
      <c r="N106" s="39" t="n"/>
      <c r="O106" s="39" t="n"/>
      <c r="P106" s="277">
        <f>IF(OR(I106="",M106=""),"",I106*M106)</f>
        <v/>
      </c>
      <c r="Q106" s="3" t="n"/>
      <c r="R106" s="3" t="n"/>
      <c r="S106" s="3" t="n"/>
      <c r="T106" s="3" t="n"/>
      <c r="U106" s="4" t="n"/>
      <c r="V106" s="4" t="n"/>
      <c r="W106" s="4" t="n"/>
      <c r="X106" s="39">
        <f>IF(AND(U106="PREVENTIVO",V106="AUTOMÁTICO"),"50%",IF(AND(U106="PREVENTIVO",V106="MANUAL"),"40%",IF(AND(U106="DETECTIVO",V106="AUTOMÁTICO"),"40%",IF(AND(U106="DETECTIVO",V106="MANUAL"),"30%",IF(AND(U106="CORRECTIVO",V106="AUTOMÁTICO"),"35%",IF(AND(U106="CORRECTIVO",V106="MANUAL"),"25%",""))))))</f>
        <v/>
      </c>
      <c r="Y106" s="195" t="n"/>
      <c r="Z106" s="189">
        <f>IFERROR(IF(Y106="","",IF(Y106&lt;=0.2,"MUY BAJA",IF(Y106&lt;=0.4,"BAJA",IF(Y106&lt;=0.6,"MEDIA",IF(Y106&lt;=0.8,"ALTA",IF(Y106=1,"MUY ALTA")))))),"")</f>
        <v/>
      </c>
      <c r="AA106" s="3" t="n"/>
      <c r="AB106" s="189">
        <f>IFERROR(IF(AA106="","",IF(AA106&lt;=0.2,"LEVE",IF(AA106&lt;=0.4,"MENOR",IF(AA106&lt;=0.6,"MODERADO",IF(AA106&lt;=0.8,"MAYOR",IF(AA106=1,"CATASTRÓFICO")))))),"")</f>
        <v/>
      </c>
      <c r="AC106" s="90" t="n"/>
      <c r="AD106" s="90" t="n"/>
      <c r="AE106" s="90" t="n"/>
      <c r="AF106" s="90" t="n"/>
      <c r="AG106" s="90" t="n"/>
      <c r="AH106" s="90" t="n"/>
      <c r="AI106" s="90" t="n"/>
      <c r="AJ106" s="90" t="n"/>
      <c r="AK106" s="90" t="n"/>
      <c r="AL106" s="90" t="n"/>
      <c r="AM106" s="90" t="n"/>
      <c r="AN106" s="90" t="n"/>
      <c r="AO106" s="90" t="n"/>
      <c r="AP106" s="90" t="n"/>
      <c r="AQ106" s="90" t="n"/>
      <c r="AR106" s="16">
        <f>IF(Y106="","",IF(Y106&gt;=90,I106-2,IF(Y106&gt;=70,I106-1,I106)))</f>
        <v/>
      </c>
      <c r="AS106" s="16">
        <f>IF(Z106="","",IF(Z106&gt;=90,J106-2,IF(Z106&gt;=70,J106-1,J106)))</f>
        <v/>
      </c>
      <c r="AT106" s="16" t="n"/>
      <c r="AU106" s="16" t="n"/>
      <c r="AV106" s="207" t="n"/>
      <c r="AW106" s="200" t="n"/>
      <c r="AX106" s="3" t="n"/>
      <c r="AY106" s="200" t="n"/>
      <c r="AZ106" s="3" t="n"/>
      <c r="BA106" s="200" t="n"/>
      <c r="BB106" s="3" t="n"/>
      <c r="BC106" s="200" t="n"/>
      <c r="BD106" s="3" t="n"/>
      <c r="BE106" s="200" t="n"/>
      <c r="BF106" s="3" t="n"/>
      <c r="BG106" s="200" t="n"/>
      <c r="BH106" s="3" t="n"/>
      <c r="BI106" s="200" t="n"/>
      <c r="BJ106" s="3" t="n"/>
      <c r="BK106" s="200" t="n"/>
      <c r="BL106" s="3" t="n"/>
      <c r="BM106" s="200" t="n"/>
      <c r="BN106" s="3" t="n"/>
      <c r="BO106" s="200" t="n"/>
      <c r="BP106" s="3" t="n"/>
      <c r="BQ106" s="200" t="n"/>
      <c r="BR106" s="3" t="n"/>
      <c r="BS106" s="200" t="n"/>
      <c r="BT106" s="3" t="n"/>
      <c r="BU106" s="200" t="n"/>
      <c r="BV106" s="3" t="n"/>
      <c r="BW106" s="426" t="n"/>
    </row>
    <row r="107" ht="18.75" customHeight="1">
      <c r="A107" s="40">
        <f>IF(AND(AR107=1,AT107=1),1,IF(AND(AR107=1,AT107=2),2,IF(AND(AR107=1,AT107=3),3,IF(AND(AR107=1,AT107=4),4,IF(AND(AR107=1,AT107=5),5,IF(AND(AR107=2,AT107=1),6,IF(AND(AR107=2,AT107=2),7,IF(AND(AR107=2,AT107=3),8,IF(AND(AR107=2,AT107=4),9,IF(AND(AR107=2,AT107=5),10,IF(AND(AR107=3,AT107=1),11,IF(AND(AR107=3,AT107=2),12,IF(AND(AR107=3,AT107=3),13,IF(AND(AR107=3,AT107=4),14,IF(AND(AR107=3,AT107=5),15,IF(AND(AR107=4,AT107=1),16,IF(AND(AR107=4,AT107=2),17,IF(AND(AR107=4,AT107=3),18,IF(AND(AR107=4,AT107=4),19,IF(AND(AR107=4,AT107=5),20,IF(AND(AR107=5,AT107=1),21,IF(AND(AR107=5,AT107=2),22,IF(AND(AR107=5,AT107=3),23,IF(AND(AR107=5,AT107=4),24,IF(AND(AR107=5,AT107=5),25,"")))))))))))))))))))))))))</f>
        <v/>
      </c>
      <c r="B107" s="40">
        <f>IF(A107="","",(COUNTIF($A$8:A107,A107))/100)</f>
        <v/>
      </c>
      <c r="C107" s="40">
        <f>IFERROR(A107+B107,"")</f>
        <v/>
      </c>
      <c r="D107" s="280" t="n">
        <v>67</v>
      </c>
      <c r="E107" s="3" t="n"/>
      <c r="F107" s="3" t="n"/>
      <c r="G107" s="3" t="n"/>
      <c r="H107" s="3" t="n"/>
      <c r="I107" s="4" t="n"/>
      <c r="J107" s="3" t="n"/>
      <c r="K107" s="4" t="n"/>
      <c r="L107" s="4" t="n"/>
      <c r="M107" s="4" t="n"/>
      <c r="N107" s="39" t="n"/>
      <c r="O107" s="39" t="n"/>
      <c r="P107" s="277">
        <f>IF(OR(I107="",M107=""),"",I107*M107)</f>
        <v/>
      </c>
      <c r="Q107" s="3" t="n"/>
      <c r="R107" s="3" t="n"/>
      <c r="S107" s="3" t="n"/>
      <c r="T107" s="3" t="n"/>
      <c r="U107" s="4" t="n"/>
      <c r="V107" s="4" t="n"/>
      <c r="W107" s="4" t="n"/>
      <c r="X107" s="39">
        <f>IF(AND(U107="PREVENTIVO",V107="AUTOMÁTICO"),"50%",IF(AND(U107="PREVENTIVO",V107="MANUAL"),"40%",IF(AND(U107="DETECTIVO",V107="AUTOMÁTICO"),"40%",IF(AND(U107="DETECTIVO",V107="MANUAL"),"30%",IF(AND(U107="CORRECTIVO",V107="AUTOMÁTICO"),"35%",IF(AND(U107="CORRECTIVO",V107="MANUAL"),"25%",""))))))</f>
        <v/>
      </c>
      <c r="Y107" s="195" t="n"/>
      <c r="Z107" s="189">
        <f>IFERROR(IF(Y107="","",IF(Y107&lt;=0.2,"MUY BAJA",IF(Y107&lt;=0.4,"BAJA",IF(Y107&lt;=0.6,"MEDIA",IF(Y107&lt;=0.8,"ALTA",IF(Y107=1,"MUY ALTA")))))),"")</f>
        <v/>
      </c>
      <c r="AA107" s="3" t="n"/>
      <c r="AB107" s="189">
        <f>IFERROR(IF(AA107="","",IF(AA107&lt;=0.2,"LEVE",IF(AA107&lt;=0.4,"MENOR",IF(AA107&lt;=0.6,"MODERADO",IF(AA107&lt;=0.8,"MAYOR",IF(AA107=1,"CATASTRÓFICO")))))),"")</f>
        <v/>
      </c>
      <c r="AC107" s="90" t="n"/>
      <c r="AD107" s="90" t="n"/>
      <c r="AE107" s="90" t="n"/>
      <c r="AF107" s="90" t="n"/>
      <c r="AG107" s="90" t="n"/>
      <c r="AH107" s="90" t="n"/>
      <c r="AI107" s="90" t="n"/>
      <c r="AJ107" s="90" t="n"/>
      <c r="AK107" s="90" t="n"/>
      <c r="AL107" s="90" t="n"/>
      <c r="AM107" s="90" t="n"/>
      <c r="AN107" s="90" t="n"/>
      <c r="AO107" s="90" t="n"/>
      <c r="AP107" s="90" t="n"/>
      <c r="AQ107" s="90" t="n"/>
      <c r="AR107" s="16">
        <f>IF(Y107="","",IF(Y107&gt;=90,I107-2,IF(Y107&gt;=70,I107-1,I107)))</f>
        <v/>
      </c>
      <c r="AS107" s="16">
        <f>IF(Z107="","",IF(Z107&gt;=90,J107-2,IF(Z107&gt;=70,J107-1,J107)))</f>
        <v/>
      </c>
      <c r="AT107" s="16" t="n"/>
      <c r="AU107" s="16" t="n"/>
      <c r="AV107" s="207" t="n"/>
      <c r="AW107" s="200" t="n"/>
      <c r="AX107" s="3" t="n"/>
      <c r="AY107" s="200" t="n"/>
      <c r="AZ107" s="3" t="n"/>
      <c r="BA107" s="200" t="n"/>
      <c r="BB107" s="3" t="n"/>
      <c r="BC107" s="200" t="n"/>
      <c r="BD107" s="3" t="n"/>
      <c r="BE107" s="200" t="n"/>
      <c r="BF107" s="3" t="n"/>
      <c r="BG107" s="200" t="n"/>
      <c r="BH107" s="3" t="n"/>
      <c r="BI107" s="200" t="n"/>
      <c r="BJ107" s="3" t="n"/>
      <c r="BK107" s="200" t="n"/>
      <c r="BL107" s="3" t="n"/>
      <c r="BM107" s="200" t="n"/>
      <c r="BN107" s="3" t="n"/>
      <c r="BO107" s="200" t="n"/>
      <c r="BP107" s="3" t="n"/>
      <c r="BQ107" s="200" t="n"/>
      <c r="BR107" s="3" t="n"/>
      <c r="BS107" s="200" t="n"/>
      <c r="BT107" s="3" t="n"/>
      <c r="BU107" s="200" t="n"/>
      <c r="BV107" s="3" t="n"/>
      <c r="BW107" s="426" t="n"/>
    </row>
    <row r="108" ht="18.75" customHeight="1">
      <c r="A108" s="40">
        <f>IF(AND(AR108=1,AT108=1),1,IF(AND(AR108=1,AT108=2),2,IF(AND(AR108=1,AT108=3),3,IF(AND(AR108=1,AT108=4),4,IF(AND(AR108=1,AT108=5),5,IF(AND(AR108=2,AT108=1),6,IF(AND(AR108=2,AT108=2),7,IF(AND(AR108=2,AT108=3),8,IF(AND(AR108=2,AT108=4),9,IF(AND(AR108=2,AT108=5),10,IF(AND(AR108=3,AT108=1),11,IF(AND(AR108=3,AT108=2),12,IF(AND(AR108=3,AT108=3),13,IF(AND(AR108=3,AT108=4),14,IF(AND(AR108=3,AT108=5),15,IF(AND(AR108=4,AT108=1),16,IF(AND(AR108=4,AT108=2),17,IF(AND(AR108=4,AT108=3),18,IF(AND(AR108=4,AT108=4),19,IF(AND(AR108=4,AT108=5),20,IF(AND(AR108=5,AT108=1),21,IF(AND(AR108=5,AT108=2),22,IF(AND(AR108=5,AT108=3),23,IF(AND(AR108=5,AT108=4),24,IF(AND(AR108=5,AT108=5),25,"")))))))))))))))))))))))))</f>
        <v/>
      </c>
      <c r="B108" s="40">
        <f>IF(A108="","",(COUNTIF($A$8:A108,A108))/100)</f>
        <v/>
      </c>
      <c r="C108" s="40">
        <f>IFERROR(A108+B108,"")</f>
        <v/>
      </c>
      <c r="D108" s="280" t="n">
        <v>68</v>
      </c>
      <c r="E108" s="3" t="n"/>
      <c r="F108" s="3" t="n"/>
      <c r="G108" s="3" t="n"/>
      <c r="H108" s="3" t="n"/>
      <c r="I108" s="4" t="n"/>
      <c r="J108" s="3" t="n"/>
      <c r="K108" s="4" t="n"/>
      <c r="L108" s="4" t="n"/>
      <c r="M108" s="4" t="n"/>
      <c r="N108" s="39" t="n"/>
      <c r="O108" s="39" t="n"/>
      <c r="P108" s="277">
        <f>IF(OR(I108="",M108=""),"",I108*M108)</f>
        <v/>
      </c>
      <c r="Q108" s="3" t="n"/>
      <c r="R108" s="3" t="n"/>
      <c r="S108" s="3" t="n"/>
      <c r="T108" s="3" t="n"/>
      <c r="U108" s="4" t="n"/>
      <c r="V108" s="4" t="n"/>
      <c r="W108" s="4" t="n"/>
      <c r="X108" s="39">
        <f>IF(AND(U108="PREVENTIVO",V108="AUTOMÁTICO"),"50%",IF(AND(U108="PREVENTIVO",V108="MANUAL"),"40%",IF(AND(U108="DETECTIVO",V108="AUTOMÁTICO"),"40%",IF(AND(U108="DETECTIVO",V108="MANUAL"),"30%",IF(AND(U108="CORRECTIVO",V108="AUTOMÁTICO"),"35%",IF(AND(U108="CORRECTIVO",V108="MANUAL"),"25%",""))))))</f>
        <v/>
      </c>
      <c r="Y108" s="195" t="n"/>
      <c r="Z108" s="189">
        <f>IFERROR(IF(Y108="","",IF(Y108&lt;=0.2,"MUY BAJA",IF(Y108&lt;=0.4,"BAJA",IF(Y108&lt;=0.6,"MEDIA",IF(Y108&lt;=0.8,"ALTA",IF(Y108=1,"MUY ALTA")))))),"")</f>
        <v/>
      </c>
      <c r="AA108" s="3" t="n"/>
      <c r="AB108" s="189">
        <f>IFERROR(IF(AA108="","",IF(AA108&lt;=0.2,"LEVE",IF(AA108&lt;=0.4,"MENOR",IF(AA108&lt;=0.6,"MODERADO",IF(AA108&lt;=0.8,"MAYOR",IF(AA108=1,"CATASTRÓFICO")))))),"")</f>
        <v/>
      </c>
      <c r="AC108" s="90" t="n"/>
      <c r="AD108" s="90" t="n"/>
      <c r="AE108" s="90" t="n"/>
      <c r="AF108" s="90" t="n"/>
      <c r="AG108" s="90" t="n"/>
      <c r="AH108" s="90" t="n"/>
      <c r="AI108" s="90" t="n"/>
      <c r="AJ108" s="90" t="n"/>
      <c r="AK108" s="90" t="n"/>
      <c r="AL108" s="90" t="n"/>
      <c r="AM108" s="90" t="n"/>
      <c r="AN108" s="90" t="n"/>
      <c r="AO108" s="90" t="n"/>
      <c r="AP108" s="90" t="n"/>
      <c r="AQ108" s="90" t="n"/>
      <c r="AR108" s="16">
        <f>IF(Y108="","",IF(Y108&gt;=90,I108-2,IF(Y108&gt;=70,I108-1,I108)))</f>
        <v/>
      </c>
      <c r="AS108" s="16">
        <f>IF(Z108="","",IF(Z108&gt;=90,J108-2,IF(Z108&gt;=70,J108-1,J108)))</f>
        <v/>
      </c>
      <c r="AT108" s="16" t="n"/>
      <c r="AU108" s="16" t="n"/>
      <c r="AV108" s="207" t="n"/>
      <c r="AW108" s="200" t="n"/>
      <c r="AX108" s="3" t="n"/>
      <c r="AY108" s="200" t="n"/>
      <c r="AZ108" s="3" t="n"/>
      <c r="BA108" s="200" t="n"/>
      <c r="BB108" s="3" t="n"/>
      <c r="BC108" s="200" t="n"/>
      <c r="BD108" s="3" t="n"/>
      <c r="BE108" s="200" t="n"/>
      <c r="BF108" s="3" t="n"/>
      <c r="BG108" s="200" t="n"/>
      <c r="BH108" s="3" t="n"/>
      <c r="BI108" s="200" t="n"/>
      <c r="BJ108" s="3" t="n"/>
      <c r="BK108" s="200" t="n"/>
      <c r="BL108" s="3" t="n"/>
      <c r="BM108" s="200" t="n"/>
      <c r="BN108" s="3" t="n"/>
      <c r="BO108" s="200" t="n"/>
      <c r="BP108" s="3" t="n"/>
      <c r="BQ108" s="200" t="n"/>
      <c r="BR108" s="3" t="n"/>
      <c r="BS108" s="200" t="n"/>
      <c r="BT108" s="3" t="n"/>
      <c r="BU108" s="200" t="n"/>
      <c r="BV108" s="3" t="n"/>
      <c r="BW108" s="426" t="n"/>
    </row>
    <row r="109" ht="18.75" customHeight="1">
      <c r="A109" s="40">
        <f>IF(AND(AR109=1,AT109=1),1,IF(AND(AR109=1,AT109=2),2,IF(AND(AR109=1,AT109=3),3,IF(AND(AR109=1,AT109=4),4,IF(AND(AR109=1,AT109=5),5,IF(AND(AR109=2,AT109=1),6,IF(AND(AR109=2,AT109=2),7,IF(AND(AR109=2,AT109=3),8,IF(AND(AR109=2,AT109=4),9,IF(AND(AR109=2,AT109=5),10,IF(AND(AR109=3,AT109=1),11,IF(AND(AR109=3,AT109=2),12,IF(AND(AR109=3,AT109=3),13,IF(AND(AR109=3,AT109=4),14,IF(AND(AR109=3,AT109=5),15,IF(AND(AR109=4,AT109=1),16,IF(AND(AR109=4,AT109=2),17,IF(AND(AR109=4,AT109=3),18,IF(AND(AR109=4,AT109=4),19,IF(AND(AR109=4,AT109=5),20,IF(AND(AR109=5,AT109=1),21,IF(AND(AR109=5,AT109=2),22,IF(AND(AR109=5,AT109=3),23,IF(AND(AR109=5,AT109=4),24,IF(AND(AR109=5,AT109=5),25,"")))))))))))))))))))))))))</f>
        <v/>
      </c>
      <c r="B109" s="40">
        <f>IF(A109="","",(COUNTIF($A$8:A109,A109))/100)</f>
        <v/>
      </c>
      <c r="C109" s="40">
        <f>IFERROR(A109+B109,"")</f>
        <v/>
      </c>
      <c r="D109" s="280" t="n">
        <v>69</v>
      </c>
      <c r="E109" s="3" t="n"/>
      <c r="F109" s="3" t="n"/>
      <c r="G109" s="3" t="n"/>
      <c r="H109" s="3" t="n"/>
      <c r="I109" s="4" t="n"/>
      <c r="J109" s="3" t="n"/>
      <c r="K109" s="4" t="n"/>
      <c r="L109" s="4" t="n"/>
      <c r="M109" s="4" t="n"/>
      <c r="N109" s="39" t="n"/>
      <c r="O109" s="39" t="n"/>
      <c r="P109" s="277">
        <f>IF(OR(I109="",M109=""),"",I109*M109)</f>
        <v/>
      </c>
      <c r="Q109" s="3" t="n"/>
      <c r="R109" s="3" t="n"/>
      <c r="S109" s="3" t="n"/>
      <c r="T109" s="3" t="n"/>
      <c r="U109" s="4" t="n"/>
      <c r="V109" s="4" t="n"/>
      <c r="W109" s="4" t="n"/>
      <c r="X109" s="39">
        <f>IF(AND(U109="PREVENTIVO",V109="AUTOMÁTICO"),"50%",IF(AND(U109="PREVENTIVO",V109="MANUAL"),"40%",IF(AND(U109="DETECTIVO",V109="AUTOMÁTICO"),"40%",IF(AND(U109="DETECTIVO",V109="MANUAL"),"30%",IF(AND(U109="CORRECTIVO",V109="AUTOMÁTICO"),"35%",IF(AND(U109="CORRECTIVO",V109="MANUAL"),"25%",""))))))</f>
        <v/>
      </c>
      <c r="Y109" s="195" t="n"/>
      <c r="Z109" s="189">
        <f>IFERROR(IF(Y109="","",IF(Y109&lt;=0.2,"MUY BAJA",IF(Y109&lt;=0.4,"BAJA",IF(Y109&lt;=0.6,"MEDIA",IF(Y109&lt;=0.8,"ALTA",IF(Y109=1,"MUY ALTA")))))),"")</f>
        <v/>
      </c>
      <c r="AA109" s="3" t="n"/>
      <c r="AB109" s="189">
        <f>IFERROR(IF(AA109="","",IF(AA109&lt;=0.2,"LEVE",IF(AA109&lt;=0.4,"MENOR",IF(AA109&lt;=0.6,"MODERADO",IF(AA109&lt;=0.8,"MAYOR",IF(AA109=1,"CATASTRÓFICO")))))),"")</f>
        <v/>
      </c>
      <c r="AC109" s="90" t="n"/>
      <c r="AD109" s="90" t="n"/>
      <c r="AE109" s="90" t="n"/>
      <c r="AF109" s="90" t="n"/>
      <c r="AG109" s="90" t="n"/>
      <c r="AH109" s="90" t="n"/>
      <c r="AI109" s="90" t="n"/>
      <c r="AJ109" s="90" t="n"/>
      <c r="AK109" s="90" t="n"/>
      <c r="AL109" s="90" t="n"/>
      <c r="AM109" s="90" t="n"/>
      <c r="AN109" s="90" t="n"/>
      <c r="AO109" s="90" t="n"/>
      <c r="AP109" s="90" t="n"/>
      <c r="AQ109" s="90" t="n"/>
      <c r="AR109" s="16">
        <f>IF(Y109="","",IF(Y109&gt;=90,I109-2,IF(Y109&gt;=70,I109-1,I109)))</f>
        <v/>
      </c>
      <c r="AS109" s="16">
        <f>IF(Z109="","",IF(Z109&gt;=90,J109-2,IF(Z109&gt;=70,J109-1,J109)))</f>
        <v/>
      </c>
      <c r="AT109" s="16" t="n"/>
      <c r="AU109" s="16" t="n"/>
      <c r="AV109" s="207" t="n"/>
      <c r="AW109" s="200" t="n"/>
      <c r="AX109" s="3" t="n"/>
      <c r="AY109" s="200" t="n"/>
      <c r="AZ109" s="3" t="n"/>
      <c r="BA109" s="200" t="n"/>
      <c r="BB109" s="3" t="n"/>
      <c r="BC109" s="200" t="n"/>
      <c r="BD109" s="3" t="n"/>
      <c r="BE109" s="200" t="n"/>
      <c r="BF109" s="3" t="n"/>
      <c r="BG109" s="200" t="n"/>
      <c r="BH109" s="3" t="n"/>
      <c r="BI109" s="200" t="n"/>
      <c r="BJ109" s="3" t="n"/>
      <c r="BK109" s="200" t="n"/>
      <c r="BL109" s="3" t="n"/>
      <c r="BM109" s="200" t="n"/>
      <c r="BN109" s="3" t="n"/>
      <c r="BO109" s="200" t="n"/>
      <c r="BP109" s="3" t="n"/>
      <c r="BQ109" s="200" t="n"/>
      <c r="BR109" s="3" t="n"/>
      <c r="BS109" s="200" t="n"/>
      <c r="BT109" s="3" t="n"/>
      <c r="BU109" s="200" t="n"/>
      <c r="BV109" s="3" t="n"/>
      <c r="BW109" s="426" t="n"/>
    </row>
    <row r="110" ht="18.75" customHeight="1">
      <c r="A110" s="40">
        <f>IF(AND(AR110=1,AT110=1),1,IF(AND(AR110=1,AT110=2),2,IF(AND(AR110=1,AT110=3),3,IF(AND(AR110=1,AT110=4),4,IF(AND(AR110=1,AT110=5),5,IF(AND(AR110=2,AT110=1),6,IF(AND(AR110=2,AT110=2),7,IF(AND(AR110=2,AT110=3),8,IF(AND(AR110=2,AT110=4),9,IF(AND(AR110=2,AT110=5),10,IF(AND(AR110=3,AT110=1),11,IF(AND(AR110=3,AT110=2),12,IF(AND(AR110=3,AT110=3),13,IF(AND(AR110=3,AT110=4),14,IF(AND(AR110=3,AT110=5),15,IF(AND(AR110=4,AT110=1),16,IF(AND(AR110=4,AT110=2),17,IF(AND(AR110=4,AT110=3),18,IF(AND(AR110=4,AT110=4),19,IF(AND(AR110=4,AT110=5),20,IF(AND(AR110=5,AT110=1),21,IF(AND(AR110=5,AT110=2),22,IF(AND(AR110=5,AT110=3),23,IF(AND(AR110=5,AT110=4),24,IF(AND(AR110=5,AT110=5),25,"")))))))))))))))))))))))))</f>
        <v/>
      </c>
      <c r="B110" s="40">
        <f>IF(A110="","",(COUNTIF($A$8:A110,A110))/100)</f>
        <v/>
      </c>
      <c r="C110" s="40">
        <f>IFERROR(A110+B110,"")</f>
        <v/>
      </c>
      <c r="D110" s="280" t="n">
        <v>70</v>
      </c>
      <c r="E110" s="3" t="n"/>
      <c r="F110" s="3" t="n"/>
      <c r="G110" s="3" t="n"/>
      <c r="H110" s="3" t="n"/>
      <c r="I110" s="4" t="n"/>
      <c r="J110" s="3" t="n"/>
      <c r="K110" s="4" t="n"/>
      <c r="L110" s="4" t="n"/>
      <c r="M110" s="4" t="n"/>
      <c r="N110" s="39" t="n"/>
      <c r="O110" s="39" t="n"/>
      <c r="P110" s="277">
        <f>IF(OR(I110="",M110=""),"",I110*M110)</f>
        <v/>
      </c>
      <c r="Q110" s="3" t="n"/>
      <c r="R110" s="3" t="n"/>
      <c r="S110" s="3" t="n"/>
      <c r="T110" s="3" t="n"/>
      <c r="U110" s="4" t="n"/>
      <c r="V110" s="4" t="n"/>
      <c r="W110" s="4" t="n"/>
      <c r="X110" s="39">
        <f>IF(AND(U110="PREVENTIVO",V110="AUTOMÁTICO"),"50%",IF(AND(U110="PREVENTIVO",V110="MANUAL"),"40%",IF(AND(U110="DETECTIVO",V110="AUTOMÁTICO"),"40%",IF(AND(U110="DETECTIVO",V110="MANUAL"),"30%",IF(AND(U110="CORRECTIVO",V110="AUTOMÁTICO"),"35%",IF(AND(U110="CORRECTIVO",V110="MANUAL"),"25%",""))))))</f>
        <v/>
      </c>
      <c r="Y110" s="195" t="n"/>
      <c r="Z110" s="189">
        <f>IFERROR(IF(Y110="","",IF(Y110&lt;=0.2,"MUY BAJA",IF(Y110&lt;=0.4,"BAJA",IF(Y110&lt;=0.6,"MEDIA",IF(Y110&lt;=0.8,"ALTA",IF(Y110=1,"MUY ALTA")))))),"")</f>
        <v/>
      </c>
      <c r="AA110" s="3" t="n"/>
      <c r="AB110" s="189">
        <f>IFERROR(IF(AA110="","",IF(AA110&lt;=0.2,"LEVE",IF(AA110&lt;=0.4,"MENOR",IF(AA110&lt;=0.6,"MODERADO",IF(AA110&lt;=0.8,"MAYOR",IF(AA110=1,"CATASTRÓFICO")))))),"")</f>
        <v/>
      </c>
      <c r="AC110" s="90" t="n"/>
      <c r="AD110" s="90" t="n"/>
      <c r="AE110" s="90" t="n"/>
      <c r="AF110" s="90" t="n"/>
      <c r="AG110" s="90" t="n"/>
      <c r="AH110" s="90" t="n"/>
      <c r="AI110" s="90" t="n"/>
      <c r="AJ110" s="90" t="n"/>
      <c r="AK110" s="90" t="n"/>
      <c r="AL110" s="90" t="n"/>
      <c r="AM110" s="90" t="n"/>
      <c r="AN110" s="90" t="n"/>
      <c r="AO110" s="90" t="n"/>
      <c r="AP110" s="90" t="n"/>
      <c r="AQ110" s="90" t="n"/>
      <c r="AR110" s="16">
        <f>IF(Y110="","",IF(Y110&gt;=90,I110-2,IF(Y110&gt;=70,I110-1,I110)))</f>
        <v/>
      </c>
      <c r="AS110" s="16">
        <f>IF(Z110="","",IF(Z110&gt;=90,J110-2,IF(Z110&gt;=70,J110-1,J110)))</f>
        <v/>
      </c>
      <c r="AT110" s="16" t="n"/>
      <c r="AU110" s="16" t="n"/>
      <c r="AV110" s="207" t="n"/>
      <c r="AW110" s="200" t="n"/>
      <c r="AX110" s="3" t="n"/>
      <c r="AY110" s="200" t="n"/>
      <c r="AZ110" s="3" t="n"/>
      <c r="BA110" s="200" t="n"/>
      <c r="BB110" s="3" t="n"/>
      <c r="BC110" s="200" t="n"/>
      <c r="BD110" s="3" t="n"/>
      <c r="BE110" s="200" t="n"/>
      <c r="BF110" s="3" t="n"/>
      <c r="BG110" s="200" t="n"/>
      <c r="BH110" s="3" t="n"/>
      <c r="BI110" s="200" t="n"/>
      <c r="BJ110" s="3" t="n"/>
      <c r="BK110" s="200" t="n"/>
      <c r="BL110" s="3" t="n"/>
      <c r="BM110" s="200" t="n"/>
      <c r="BN110" s="3" t="n"/>
      <c r="BO110" s="200" t="n"/>
      <c r="BP110" s="3" t="n"/>
      <c r="BQ110" s="200" t="n"/>
      <c r="BR110" s="3" t="n"/>
      <c r="BS110" s="200" t="n"/>
      <c r="BT110" s="3" t="n"/>
      <c r="BU110" s="200" t="n"/>
      <c r="BV110" s="3" t="n"/>
      <c r="BW110" s="426" t="n"/>
    </row>
    <row r="111" ht="18.75" customHeight="1">
      <c r="A111" s="40">
        <f>IF(AND(AR111=1,AT111=1),1,IF(AND(AR111=1,AT111=2),2,IF(AND(AR111=1,AT111=3),3,IF(AND(AR111=1,AT111=4),4,IF(AND(AR111=1,AT111=5),5,IF(AND(AR111=2,AT111=1),6,IF(AND(AR111=2,AT111=2),7,IF(AND(AR111=2,AT111=3),8,IF(AND(AR111=2,AT111=4),9,IF(AND(AR111=2,AT111=5),10,IF(AND(AR111=3,AT111=1),11,IF(AND(AR111=3,AT111=2),12,IF(AND(AR111=3,AT111=3),13,IF(AND(AR111=3,AT111=4),14,IF(AND(AR111=3,AT111=5),15,IF(AND(AR111=4,AT111=1),16,IF(AND(AR111=4,AT111=2),17,IF(AND(AR111=4,AT111=3),18,IF(AND(AR111=4,AT111=4),19,IF(AND(AR111=4,AT111=5),20,IF(AND(AR111=5,AT111=1),21,IF(AND(AR111=5,AT111=2),22,IF(AND(AR111=5,AT111=3),23,IF(AND(AR111=5,AT111=4),24,IF(AND(AR111=5,AT111=5),25,"")))))))))))))))))))))))))</f>
        <v/>
      </c>
      <c r="B111" s="40">
        <f>IF(A111="","",(COUNTIF($A$8:A111,A111))/100)</f>
        <v/>
      </c>
      <c r="C111" s="40">
        <f>IFERROR(A111+B111,"")</f>
        <v/>
      </c>
      <c r="D111" s="280" t="n">
        <v>71</v>
      </c>
      <c r="E111" s="3" t="n"/>
      <c r="F111" s="3" t="n"/>
      <c r="G111" s="3" t="n"/>
      <c r="H111" s="3" t="n"/>
      <c r="I111" s="4" t="n"/>
      <c r="J111" s="3" t="n"/>
      <c r="K111" s="4" t="n"/>
      <c r="L111" s="4" t="n"/>
      <c r="M111" s="4" t="n"/>
      <c r="N111" s="39" t="n"/>
      <c r="O111" s="39" t="n"/>
      <c r="P111" s="277">
        <f>IF(OR(I111="",M111=""),"",I111*M111)</f>
        <v/>
      </c>
      <c r="Q111" s="3" t="n"/>
      <c r="R111" s="3" t="n"/>
      <c r="S111" s="3" t="n"/>
      <c r="T111" s="3" t="n"/>
      <c r="U111" s="4" t="n"/>
      <c r="V111" s="4" t="n"/>
      <c r="W111" s="4" t="n"/>
      <c r="X111" s="39">
        <f>IF(AND(U111="PREVENTIVO",V111="AUTOMÁTICO"),"50%",IF(AND(U111="PREVENTIVO",V111="MANUAL"),"40%",IF(AND(U111="DETECTIVO",V111="AUTOMÁTICO"),"40%",IF(AND(U111="DETECTIVO",V111="MANUAL"),"30%",IF(AND(U111="CORRECTIVO",V111="AUTOMÁTICO"),"35%",IF(AND(U111="CORRECTIVO",V111="MANUAL"),"25%",""))))))</f>
        <v/>
      </c>
      <c r="Y111" s="195" t="n"/>
      <c r="Z111" s="189">
        <f>IFERROR(IF(Y111="","",IF(Y111&lt;=0.2,"MUY BAJA",IF(Y111&lt;=0.4,"BAJA",IF(Y111&lt;=0.6,"MEDIA",IF(Y111&lt;=0.8,"ALTA",IF(Y111=1,"MUY ALTA")))))),"")</f>
        <v/>
      </c>
      <c r="AA111" s="3" t="n"/>
      <c r="AB111" s="189">
        <f>IFERROR(IF(AA111="","",IF(AA111&lt;=0.2,"LEVE",IF(AA111&lt;=0.4,"MENOR",IF(AA111&lt;=0.6,"MODERADO",IF(AA111&lt;=0.8,"MAYOR",IF(AA111=1,"CATASTRÓFICO")))))),"")</f>
        <v/>
      </c>
      <c r="AC111" s="90" t="n"/>
      <c r="AD111" s="90" t="n"/>
      <c r="AE111" s="90" t="n"/>
      <c r="AF111" s="90" t="n"/>
      <c r="AG111" s="90" t="n"/>
      <c r="AH111" s="90" t="n"/>
      <c r="AI111" s="90" t="n"/>
      <c r="AJ111" s="90" t="n"/>
      <c r="AK111" s="90" t="n"/>
      <c r="AL111" s="90" t="n"/>
      <c r="AM111" s="90" t="n"/>
      <c r="AN111" s="90" t="n"/>
      <c r="AO111" s="90" t="n"/>
      <c r="AP111" s="90" t="n"/>
      <c r="AQ111" s="90" t="n"/>
      <c r="AR111" s="16">
        <f>IF(Y111="","",IF(Y111&gt;=90,I111-2,IF(Y111&gt;=70,I111-1,I111)))</f>
        <v/>
      </c>
      <c r="AS111" s="16">
        <f>IF(Z111="","",IF(Z111&gt;=90,J111-2,IF(Z111&gt;=70,J111-1,J111)))</f>
        <v/>
      </c>
      <c r="AT111" s="16" t="n"/>
      <c r="AU111" s="16" t="n"/>
      <c r="AV111" s="207" t="n"/>
      <c r="AW111" s="200" t="n"/>
      <c r="AX111" s="3" t="n"/>
      <c r="AY111" s="200" t="n"/>
      <c r="AZ111" s="3" t="n"/>
      <c r="BA111" s="200" t="n"/>
      <c r="BB111" s="3" t="n"/>
      <c r="BC111" s="200" t="n"/>
      <c r="BD111" s="3" t="n"/>
      <c r="BE111" s="200" t="n"/>
      <c r="BF111" s="3" t="n"/>
      <c r="BG111" s="200" t="n"/>
      <c r="BH111" s="3" t="n"/>
      <c r="BI111" s="200" t="n"/>
      <c r="BJ111" s="3" t="n"/>
      <c r="BK111" s="200" t="n"/>
      <c r="BL111" s="3" t="n"/>
      <c r="BM111" s="200" t="n"/>
      <c r="BN111" s="3" t="n"/>
      <c r="BO111" s="200" t="n"/>
      <c r="BP111" s="3" t="n"/>
      <c r="BQ111" s="200" t="n"/>
      <c r="BR111" s="3" t="n"/>
      <c r="BS111" s="200" t="n"/>
      <c r="BT111" s="3" t="n"/>
      <c r="BU111" s="200" t="n"/>
      <c r="BV111" s="3" t="n"/>
      <c r="BW111" s="426" t="n"/>
    </row>
    <row r="112" ht="18.75" customHeight="1">
      <c r="A112" s="40">
        <f>IF(AND(AR112=1,AT112=1),1,IF(AND(AR112=1,AT112=2),2,IF(AND(AR112=1,AT112=3),3,IF(AND(AR112=1,AT112=4),4,IF(AND(AR112=1,AT112=5),5,IF(AND(AR112=2,AT112=1),6,IF(AND(AR112=2,AT112=2),7,IF(AND(AR112=2,AT112=3),8,IF(AND(AR112=2,AT112=4),9,IF(AND(AR112=2,AT112=5),10,IF(AND(AR112=3,AT112=1),11,IF(AND(AR112=3,AT112=2),12,IF(AND(AR112=3,AT112=3),13,IF(AND(AR112=3,AT112=4),14,IF(AND(AR112=3,AT112=5),15,IF(AND(AR112=4,AT112=1),16,IF(AND(AR112=4,AT112=2),17,IF(AND(AR112=4,AT112=3),18,IF(AND(AR112=4,AT112=4),19,IF(AND(AR112=4,AT112=5),20,IF(AND(AR112=5,AT112=1),21,IF(AND(AR112=5,AT112=2),22,IF(AND(AR112=5,AT112=3),23,IF(AND(AR112=5,AT112=4),24,IF(AND(AR112=5,AT112=5),25,"")))))))))))))))))))))))))</f>
        <v/>
      </c>
      <c r="B112" s="40">
        <f>IF(A112="","",(COUNTIF($A$8:A112,A112))/100)</f>
        <v/>
      </c>
      <c r="C112" s="40">
        <f>IFERROR(A112+B112,"")</f>
        <v/>
      </c>
      <c r="D112" s="280" t="n">
        <v>72</v>
      </c>
      <c r="E112" s="3" t="n"/>
      <c r="F112" s="3" t="n"/>
      <c r="G112" s="3" t="n"/>
      <c r="H112" s="3" t="n"/>
      <c r="I112" s="4" t="n"/>
      <c r="J112" s="3" t="n"/>
      <c r="K112" s="4" t="n"/>
      <c r="L112" s="4" t="n"/>
      <c r="M112" s="4" t="n"/>
      <c r="N112" s="39" t="n"/>
      <c r="O112" s="39" t="n"/>
      <c r="P112" s="277">
        <f>IF(OR(I112="",M112=""),"",I112*M112)</f>
        <v/>
      </c>
      <c r="Q112" s="3" t="n"/>
      <c r="R112" s="3" t="n"/>
      <c r="S112" s="3" t="n"/>
      <c r="T112" s="3" t="n"/>
      <c r="U112" s="4" t="n"/>
      <c r="V112" s="4" t="n"/>
      <c r="W112" s="4" t="n"/>
      <c r="X112" s="39">
        <f>IF(AND(U112="PREVENTIVO",V112="AUTOMÁTICO"),"50%",IF(AND(U112="PREVENTIVO",V112="MANUAL"),"40%",IF(AND(U112="DETECTIVO",V112="AUTOMÁTICO"),"40%",IF(AND(U112="DETECTIVO",V112="MANUAL"),"30%",IF(AND(U112="CORRECTIVO",V112="AUTOMÁTICO"),"35%",IF(AND(U112="CORRECTIVO",V112="MANUAL"),"25%",""))))))</f>
        <v/>
      </c>
      <c r="Y112" s="195" t="n"/>
      <c r="Z112" s="189">
        <f>IFERROR(IF(Y112="","",IF(Y112&lt;=0.2,"MUY BAJA",IF(Y112&lt;=0.4,"BAJA",IF(Y112&lt;=0.6,"MEDIA",IF(Y112&lt;=0.8,"ALTA",IF(Y112=1,"MUY ALTA")))))),"")</f>
        <v/>
      </c>
      <c r="AA112" s="3" t="n"/>
      <c r="AB112" s="189">
        <f>IFERROR(IF(AA112="","",IF(AA112&lt;=0.2,"LEVE",IF(AA112&lt;=0.4,"MENOR",IF(AA112&lt;=0.6,"MODERADO",IF(AA112&lt;=0.8,"MAYOR",IF(AA112=1,"CATASTRÓFICO")))))),"")</f>
        <v/>
      </c>
      <c r="AC112" s="90" t="n"/>
      <c r="AD112" s="90" t="n"/>
      <c r="AE112" s="90" t="n"/>
      <c r="AF112" s="90" t="n"/>
      <c r="AG112" s="90" t="n"/>
      <c r="AH112" s="90" t="n"/>
      <c r="AI112" s="90" t="n"/>
      <c r="AJ112" s="90" t="n"/>
      <c r="AK112" s="90" t="n"/>
      <c r="AL112" s="90" t="n"/>
      <c r="AM112" s="90" t="n"/>
      <c r="AN112" s="90" t="n"/>
      <c r="AO112" s="90" t="n"/>
      <c r="AP112" s="90" t="n"/>
      <c r="AQ112" s="90" t="n"/>
      <c r="AR112" s="16">
        <f>IF(Y112="","",IF(Y112&gt;=90,I112-2,IF(Y112&gt;=70,I112-1,I112)))</f>
        <v/>
      </c>
      <c r="AS112" s="16">
        <f>IF(Z112="","",IF(Z112&gt;=90,J112-2,IF(Z112&gt;=70,J112-1,J112)))</f>
        <v/>
      </c>
      <c r="AT112" s="16" t="n"/>
      <c r="AU112" s="16" t="n"/>
      <c r="AV112" s="207" t="n"/>
      <c r="AW112" s="200" t="n"/>
      <c r="AX112" s="3" t="n"/>
      <c r="AY112" s="200" t="n"/>
      <c r="AZ112" s="3" t="n"/>
      <c r="BA112" s="200" t="n"/>
      <c r="BB112" s="3" t="n"/>
      <c r="BC112" s="200" t="n"/>
      <c r="BD112" s="3" t="n"/>
      <c r="BE112" s="200" t="n"/>
      <c r="BF112" s="3" t="n"/>
      <c r="BG112" s="200" t="n"/>
      <c r="BH112" s="3" t="n"/>
      <c r="BI112" s="200" t="n"/>
      <c r="BJ112" s="3" t="n"/>
      <c r="BK112" s="200" t="n"/>
      <c r="BL112" s="3" t="n"/>
      <c r="BM112" s="200" t="n"/>
      <c r="BN112" s="3" t="n"/>
      <c r="BO112" s="200" t="n"/>
      <c r="BP112" s="3" t="n"/>
      <c r="BQ112" s="200" t="n"/>
      <c r="BR112" s="3" t="n"/>
      <c r="BS112" s="200" t="n"/>
      <c r="BT112" s="3" t="n"/>
      <c r="BU112" s="200" t="n"/>
      <c r="BV112" s="3" t="n"/>
      <c r="BW112" s="426" t="n"/>
    </row>
    <row r="113" ht="18.75" customHeight="1">
      <c r="A113" s="40">
        <f>IF(AND(AR113=1,AT113=1),1,IF(AND(AR113=1,AT113=2),2,IF(AND(AR113=1,AT113=3),3,IF(AND(AR113=1,AT113=4),4,IF(AND(AR113=1,AT113=5),5,IF(AND(AR113=2,AT113=1),6,IF(AND(AR113=2,AT113=2),7,IF(AND(AR113=2,AT113=3),8,IF(AND(AR113=2,AT113=4),9,IF(AND(AR113=2,AT113=5),10,IF(AND(AR113=3,AT113=1),11,IF(AND(AR113=3,AT113=2),12,IF(AND(AR113=3,AT113=3),13,IF(AND(AR113=3,AT113=4),14,IF(AND(AR113=3,AT113=5),15,IF(AND(AR113=4,AT113=1),16,IF(AND(AR113=4,AT113=2),17,IF(AND(AR113=4,AT113=3),18,IF(AND(AR113=4,AT113=4),19,IF(AND(AR113=4,AT113=5),20,IF(AND(AR113=5,AT113=1),21,IF(AND(AR113=5,AT113=2),22,IF(AND(AR113=5,AT113=3),23,IF(AND(AR113=5,AT113=4),24,IF(AND(AR113=5,AT113=5),25,"")))))))))))))))))))))))))</f>
        <v/>
      </c>
      <c r="B113" s="40">
        <f>IF(A113="","",(COUNTIF($A$8:A113,A113))/100)</f>
        <v/>
      </c>
      <c r="C113" s="40">
        <f>IFERROR(A113+B113,"")</f>
        <v/>
      </c>
      <c r="D113" s="280" t="n">
        <v>73</v>
      </c>
      <c r="E113" s="3" t="n"/>
      <c r="F113" s="3" t="n"/>
      <c r="G113" s="3" t="n"/>
      <c r="H113" s="3" t="n"/>
      <c r="I113" s="4" t="n"/>
      <c r="J113" s="3" t="n"/>
      <c r="K113" s="4" t="n"/>
      <c r="L113" s="4" t="n"/>
      <c r="M113" s="4" t="n"/>
      <c r="N113" s="39" t="n"/>
      <c r="O113" s="39" t="n"/>
      <c r="P113" s="277">
        <f>IF(OR(I113="",M113=""),"",I113*M113)</f>
        <v/>
      </c>
      <c r="Q113" s="3" t="n"/>
      <c r="R113" s="3" t="n"/>
      <c r="S113" s="3" t="n"/>
      <c r="T113" s="3" t="n"/>
      <c r="U113" s="4" t="n"/>
      <c r="V113" s="4" t="n"/>
      <c r="W113" s="4" t="n"/>
      <c r="X113" s="39">
        <f>IF(AND(U113="PREVENTIVO",V113="AUTOMÁTICO"),"50%",IF(AND(U113="PREVENTIVO",V113="MANUAL"),"40%",IF(AND(U113="DETECTIVO",V113="AUTOMÁTICO"),"40%",IF(AND(U113="DETECTIVO",V113="MANUAL"),"30%",IF(AND(U113="CORRECTIVO",V113="AUTOMÁTICO"),"35%",IF(AND(U113="CORRECTIVO",V113="MANUAL"),"25%",""))))))</f>
        <v/>
      </c>
      <c r="Y113" s="195" t="n"/>
      <c r="Z113" s="189">
        <f>IFERROR(IF(Y113="","",IF(Y113&lt;=0.2,"MUY BAJA",IF(Y113&lt;=0.4,"BAJA",IF(Y113&lt;=0.6,"MEDIA",IF(Y113&lt;=0.8,"ALTA",IF(Y113=1,"MUY ALTA")))))),"")</f>
        <v/>
      </c>
      <c r="AA113" s="3" t="n"/>
      <c r="AB113" s="189">
        <f>IFERROR(IF(AA113="","",IF(AA113&lt;=0.2,"LEVE",IF(AA113&lt;=0.4,"MENOR",IF(AA113&lt;=0.6,"MODERADO",IF(AA113&lt;=0.8,"MAYOR",IF(AA113=1,"CATASTRÓFICO")))))),"")</f>
        <v/>
      </c>
      <c r="AC113" s="90" t="n"/>
      <c r="AD113" s="90" t="n"/>
      <c r="AE113" s="90" t="n"/>
      <c r="AF113" s="90" t="n"/>
      <c r="AG113" s="90" t="n"/>
      <c r="AH113" s="90" t="n"/>
      <c r="AI113" s="90" t="n"/>
      <c r="AJ113" s="90" t="n"/>
      <c r="AK113" s="90" t="n"/>
      <c r="AL113" s="90" t="n"/>
      <c r="AM113" s="90" t="n"/>
      <c r="AN113" s="90" t="n"/>
      <c r="AO113" s="90" t="n"/>
      <c r="AP113" s="90" t="n"/>
      <c r="AQ113" s="90" t="n"/>
      <c r="AR113" s="16">
        <f>IF(Y113="","",IF(Y113&gt;=90,I113-2,IF(Y113&gt;=70,I113-1,I113)))</f>
        <v/>
      </c>
      <c r="AS113" s="16">
        <f>IF(Z113="","",IF(Z113&gt;=90,J113-2,IF(Z113&gt;=70,J113-1,J113)))</f>
        <v/>
      </c>
      <c r="AT113" s="16" t="n"/>
      <c r="AU113" s="16" t="n"/>
      <c r="AV113" s="207" t="n"/>
      <c r="AW113" s="200" t="n"/>
      <c r="AX113" s="3" t="n"/>
      <c r="AY113" s="200" t="n"/>
      <c r="AZ113" s="3" t="n"/>
      <c r="BA113" s="200" t="n"/>
      <c r="BB113" s="3" t="n"/>
      <c r="BC113" s="200" t="n"/>
      <c r="BD113" s="3" t="n"/>
      <c r="BE113" s="200" t="n"/>
      <c r="BF113" s="3" t="n"/>
      <c r="BG113" s="200" t="n"/>
      <c r="BH113" s="3" t="n"/>
      <c r="BI113" s="200" t="n"/>
      <c r="BJ113" s="3" t="n"/>
      <c r="BK113" s="200" t="n"/>
      <c r="BL113" s="3" t="n"/>
      <c r="BM113" s="200" t="n"/>
      <c r="BN113" s="3" t="n"/>
      <c r="BO113" s="200" t="n"/>
      <c r="BP113" s="3" t="n"/>
      <c r="BQ113" s="200" t="n"/>
      <c r="BR113" s="3" t="n"/>
      <c r="BS113" s="200" t="n"/>
      <c r="BT113" s="3" t="n"/>
      <c r="BU113" s="200" t="n"/>
      <c r="BV113" s="3" t="n"/>
      <c r="BW113" s="426" t="n"/>
    </row>
    <row r="114" ht="18.75" customHeight="1">
      <c r="A114" s="40">
        <f>IF(AND(AR114=1,AT114=1),1,IF(AND(AR114=1,AT114=2),2,IF(AND(AR114=1,AT114=3),3,IF(AND(AR114=1,AT114=4),4,IF(AND(AR114=1,AT114=5),5,IF(AND(AR114=2,AT114=1),6,IF(AND(AR114=2,AT114=2),7,IF(AND(AR114=2,AT114=3),8,IF(AND(AR114=2,AT114=4),9,IF(AND(AR114=2,AT114=5),10,IF(AND(AR114=3,AT114=1),11,IF(AND(AR114=3,AT114=2),12,IF(AND(AR114=3,AT114=3),13,IF(AND(AR114=3,AT114=4),14,IF(AND(AR114=3,AT114=5),15,IF(AND(AR114=4,AT114=1),16,IF(AND(AR114=4,AT114=2),17,IF(AND(AR114=4,AT114=3),18,IF(AND(AR114=4,AT114=4),19,IF(AND(AR114=4,AT114=5),20,IF(AND(AR114=5,AT114=1),21,IF(AND(AR114=5,AT114=2),22,IF(AND(AR114=5,AT114=3),23,IF(AND(AR114=5,AT114=4),24,IF(AND(AR114=5,AT114=5),25,"")))))))))))))))))))))))))</f>
        <v/>
      </c>
      <c r="B114" s="40">
        <f>IF(A114="","",(COUNTIF($A$8:A114,A114))/100)</f>
        <v/>
      </c>
      <c r="C114" s="40">
        <f>IFERROR(A114+B114,"")</f>
        <v/>
      </c>
      <c r="D114" s="280" t="n">
        <v>74</v>
      </c>
      <c r="E114" s="3" t="n"/>
      <c r="F114" s="3" t="n"/>
      <c r="G114" s="3" t="n"/>
      <c r="H114" s="3" t="n"/>
      <c r="I114" s="4" t="n"/>
      <c r="J114" s="3" t="n"/>
      <c r="K114" s="4" t="n"/>
      <c r="L114" s="4" t="n"/>
      <c r="M114" s="4" t="n"/>
      <c r="N114" s="39" t="n"/>
      <c r="O114" s="39" t="n"/>
      <c r="P114" s="277">
        <f>IF(OR(I114="",M114=""),"",I114*M114)</f>
        <v/>
      </c>
      <c r="Q114" s="3" t="n"/>
      <c r="R114" s="3" t="n"/>
      <c r="S114" s="3" t="n"/>
      <c r="T114" s="3" t="n"/>
      <c r="U114" s="4" t="n"/>
      <c r="V114" s="4" t="n"/>
      <c r="W114" s="4" t="n"/>
      <c r="X114" s="39">
        <f>IF(AND(U114="PREVENTIVO",V114="AUTOMÁTICO"),"50%",IF(AND(U114="PREVENTIVO",V114="MANUAL"),"40%",IF(AND(U114="DETECTIVO",V114="AUTOMÁTICO"),"40%",IF(AND(U114="DETECTIVO",V114="MANUAL"),"30%",IF(AND(U114="CORRECTIVO",V114="AUTOMÁTICO"),"35%",IF(AND(U114="CORRECTIVO",V114="MANUAL"),"25%",""))))))</f>
        <v/>
      </c>
      <c r="Y114" s="195" t="n"/>
      <c r="Z114" s="189">
        <f>IFERROR(IF(Y114="","",IF(Y114&lt;=0.2,"MUY BAJA",IF(Y114&lt;=0.4,"BAJA",IF(Y114&lt;=0.6,"MEDIA",IF(Y114&lt;=0.8,"ALTA",IF(Y114=1,"MUY ALTA")))))),"")</f>
        <v/>
      </c>
      <c r="AA114" s="3" t="n"/>
      <c r="AB114" s="189">
        <f>IFERROR(IF(AA114="","",IF(AA114&lt;=0.2,"LEVE",IF(AA114&lt;=0.4,"MENOR",IF(AA114&lt;=0.6,"MODERADO",IF(AA114&lt;=0.8,"MAYOR",IF(AA114=1,"CATASTRÓFICO")))))),"")</f>
        <v/>
      </c>
      <c r="AC114" s="90" t="n"/>
      <c r="AD114" s="90" t="n"/>
      <c r="AE114" s="90" t="n"/>
      <c r="AF114" s="90" t="n"/>
      <c r="AG114" s="90" t="n"/>
      <c r="AH114" s="90" t="n"/>
      <c r="AI114" s="90" t="n"/>
      <c r="AJ114" s="90" t="n"/>
      <c r="AK114" s="90" t="n"/>
      <c r="AL114" s="90" t="n"/>
      <c r="AM114" s="90" t="n"/>
      <c r="AN114" s="90" t="n"/>
      <c r="AO114" s="90" t="n"/>
      <c r="AP114" s="90" t="n"/>
      <c r="AQ114" s="90" t="n"/>
      <c r="AR114" s="16">
        <f>IF(Y114="","",IF(Y114&gt;=90,I114-2,IF(Y114&gt;=70,I114-1,I114)))</f>
        <v/>
      </c>
      <c r="AS114" s="16">
        <f>IF(Z114="","",IF(Z114&gt;=90,J114-2,IF(Z114&gt;=70,J114-1,J114)))</f>
        <v/>
      </c>
      <c r="AT114" s="16" t="n"/>
      <c r="AU114" s="16" t="n"/>
      <c r="AV114" s="207" t="n"/>
      <c r="AW114" s="200" t="n"/>
      <c r="AX114" s="3" t="n"/>
      <c r="AY114" s="200" t="n"/>
      <c r="AZ114" s="3" t="n"/>
      <c r="BA114" s="200" t="n"/>
      <c r="BB114" s="3" t="n"/>
      <c r="BC114" s="200" t="n"/>
      <c r="BD114" s="3" t="n"/>
      <c r="BE114" s="200" t="n"/>
      <c r="BF114" s="3" t="n"/>
      <c r="BG114" s="200" t="n"/>
      <c r="BH114" s="3" t="n"/>
      <c r="BI114" s="200" t="n"/>
      <c r="BJ114" s="3" t="n"/>
      <c r="BK114" s="200" t="n"/>
      <c r="BL114" s="3" t="n"/>
      <c r="BM114" s="200" t="n"/>
      <c r="BN114" s="3" t="n"/>
      <c r="BO114" s="200" t="n"/>
      <c r="BP114" s="3" t="n"/>
      <c r="BQ114" s="200" t="n"/>
      <c r="BR114" s="3" t="n"/>
      <c r="BS114" s="200" t="n"/>
      <c r="BT114" s="3" t="n"/>
      <c r="BU114" s="200" t="n"/>
      <c r="BV114" s="3" t="n"/>
      <c r="BW114" s="426" t="n"/>
    </row>
    <row r="115" ht="18.75" customHeight="1">
      <c r="A115" s="40">
        <f>IF(AND(AR115=1,AT115=1),1,IF(AND(AR115=1,AT115=2),2,IF(AND(AR115=1,AT115=3),3,IF(AND(AR115=1,AT115=4),4,IF(AND(AR115=1,AT115=5),5,IF(AND(AR115=2,AT115=1),6,IF(AND(AR115=2,AT115=2),7,IF(AND(AR115=2,AT115=3),8,IF(AND(AR115=2,AT115=4),9,IF(AND(AR115=2,AT115=5),10,IF(AND(AR115=3,AT115=1),11,IF(AND(AR115=3,AT115=2),12,IF(AND(AR115=3,AT115=3),13,IF(AND(AR115=3,AT115=4),14,IF(AND(AR115=3,AT115=5),15,IF(AND(AR115=4,AT115=1),16,IF(AND(AR115=4,AT115=2),17,IF(AND(AR115=4,AT115=3),18,IF(AND(AR115=4,AT115=4),19,IF(AND(AR115=4,AT115=5),20,IF(AND(AR115=5,AT115=1),21,IF(AND(AR115=5,AT115=2),22,IF(AND(AR115=5,AT115=3),23,IF(AND(AR115=5,AT115=4),24,IF(AND(AR115=5,AT115=5),25,"")))))))))))))))))))))))))</f>
        <v/>
      </c>
      <c r="B115" s="40">
        <f>IF(A115="","",(COUNTIF($A$8:A115,A115))/100)</f>
        <v/>
      </c>
      <c r="C115" s="40">
        <f>IFERROR(A115+B115,"")</f>
        <v/>
      </c>
      <c r="D115" s="280" t="n">
        <v>75</v>
      </c>
      <c r="E115" s="3" t="n"/>
      <c r="F115" s="3" t="n"/>
      <c r="G115" s="3" t="n"/>
      <c r="H115" s="3" t="n"/>
      <c r="I115" s="4" t="n"/>
      <c r="J115" s="3" t="n"/>
      <c r="K115" s="4" t="n"/>
      <c r="L115" s="4" t="n"/>
      <c r="M115" s="4" t="n"/>
      <c r="N115" s="39" t="n"/>
      <c r="O115" s="39" t="n"/>
      <c r="P115" s="277">
        <f>IF(OR(I115="",M115=""),"",I115*M115)</f>
        <v/>
      </c>
      <c r="Q115" s="3" t="n"/>
      <c r="R115" s="3" t="n"/>
      <c r="S115" s="3" t="n"/>
      <c r="T115" s="3" t="n"/>
      <c r="U115" s="4" t="n"/>
      <c r="V115" s="4" t="n"/>
      <c r="W115" s="4" t="n"/>
      <c r="X115" s="39">
        <f>IF(AND(U115="PREVENTIVO",V115="AUTOMÁTICO"),"50%",IF(AND(U115="PREVENTIVO",V115="MANUAL"),"40%",IF(AND(U115="DETECTIVO",V115="AUTOMÁTICO"),"40%",IF(AND(U115="DETECTIVO",V115="MANUAL"),"30%",IF(AND(U115="CORRECTIVO",V115="AUTOMÁTICO"),"35%",IF(AND(U115="CORRECTIVO",V115="MANUAL"),"25%",""))))))</f>
        <v/>
      </c>
      <c r="Y115" s="195" t="n"/>
      <c r="Z115" s="189">
        <f>IFERROR(IF(Y115="","",IF(Y115&lt;=0.2,"MUY BAJA",IF(Y115&lt;=0.4,"BAJA",IF(Y115&lt;=0.6,"MEDIA",IF(Y115&lt;=0.8,"ALTA",IF(Y115=1,"MUY ALTA")))))),"")</f>
        <v/>
      </c>
      <c r="AA115" s="3" t="n"/>
      <c r="AB115" s="189">
        <f>IFERROR(IF(AA115="","",IF(AA115&lt;=0.2,"LEVE",IF(AA115&lt;=0.4,"MENOR",IF(AA115&lt;=0.6,"MODERADO",IF(AA115&lt;=0.8,"MAYOR",IF(AA115=1,"CATASTRÓFICO")))))),"")</f>
        <v/>
      </c>
      <c r="AC115" s="90" t="n"/>
      <c r="AD115" s="90" t="n"/>
      <c r="AE115" s="90" t="n"/>
      <c r="AF115" s="90" t="n"/>
      <c r="AG115" s="90" t="n"/>
      <c r="AH115" s="90" t="n"/>
      <c r="AI115" s="90" t="n"/>
      <c r="AJ115" s="90" t="n"/>
      <c r="AK115" s="90" t="n"/>
      <c r="AL115" s="90" t="n"/>
      <c r="AM115" s="90" t="n"/>
      <c r="AN115" s="90" t="n"/>
      <c r="AO115" s="90" t="n"/>
      <c r="AP115" s="90" t="n"/>
      <c r="AQ115" s="90" t="n"/>
      <c r="AR115" s="16">
        <f>IF(Y115="","",IF(Y115&gt;=90,I115-2,IF(Y115&gt;=70,I115-1,I115)))</f>
        <v/>
      </c>
      <c r="AS115" s="16">
        <f>IF(Z115="","",IF(Z115&gt;=90,J115-2,IF(Z115&gt;=70,J115-1,J115)))</f>
        <v/>
      </c>
      <c r="AT115" s="16" t="n"/>
      <c r="AU115" s="16" t="n"/>
      <c r="AV115" s="207" t="n"/>
      <c r="AW115" s="200" t="n"/>
      <c r="AX115" s="3" t="n"/>
      <c r="AY115" s="200" t="n"/>
      <c r="AZ115" s="3" t="n"/>
      <c r="BA115" s="200" t="n"/>
      <c r="BB115" s="3" t="n"/>
      <c r="BC115" s="200" t="n"/>
      <c r="BD115" s="3" t="n"/>
      <c r="BE115" s="200" t="n"/>
      <c r="BF115" s="3" t="n"/>
      <c r="BG115" s="200" t="n"/>
      <c r="BH115" s="3" t="n"/>
      <c r="BI115" s="200" t="n"/>
      <c r="BJ115" s="3" t="n"/>
      <c r="BK115" s="200" t="n"/>
      <c r="BL115" s="3" t="n"/>
      <c r="BM115" s="200" t="n"/>
      <c r="BN115" s="3" t="n"/>
      <c r="BO115" s="200" t="n"/>
      <c r="BP115" s="3" t="n"/>
      <c r="BQ115" s="200" t="n"/>
      <c r="BR115" s="3" t="n"/>
      <c r="BS115" s="200" t="n"/>
      <c r="BT115" s="3" t="n"/>
      <c r="BU115" s="200" t="n"/>
      <c r="BV115" s="3" t="n"/>
      <c r="BW115" s="426" t="n"/>
    </row>
    <row r="116" ht="18.75" customHeight="1">
      <c r="A116" s="40">
        <f>IF(AND(AR116=1,AT116=1),1,IF(AND(AR116=1,AT116=2),2,IF(AND(AR116=1,AT116=3),3,IF(AND(AR116=1,AT116=4),4,IF(AND(AR116=1,AT116=5),5,IF(AND(AR116=2,AT116=1),6,IF(AND(AR116=2,AT116=2),7,IF(AND(AR116=2,AT116=3),8,IF(AND(AR116=2,AT116=4),9,IF(AND(AR116=2,AT116=5),10,IF(AND(AR116=3,AT116=1),11,IF(AND(AR116=3,AT116=2),12,IF(AND(AR116=3,AT116=3),13,IF(AND(AR116=3,AT116=4),14,IF(AND(AR116=3,AT116=5),15,IF(AND(AR116=4,AT116=1),16,IF(AND(AR116=4,AT116=2),17,IF(AND(AR116=4,AT116=3),18,IF(AND(AR116=4,AT116=4),19,IF(AND(AR116=4,AT116=5),20,IF(AND(AR116=5,AT116=1),21,IF(AND(AR116=5,AT116=2),22,IF(AND(AR116=5,AT116=3),23,IF(AND(AR116=5,AT116=4),24,IF(AND(AR116=5,AT116=5),25,"")))))))))))))))))))))))))</f>
        <v/>
      </c>
      <c r="B116" s="40">
        <f>IF(A116="","",(COUNTIF($A$8:A116,A116))/100)</f>
        <v/>
      </c>
      <c r="C116" s="40">
        <f>IFERROR(A116+B116,"")</f>
        <v/>
      </c>
      <c r="D116" s="280" t="n">
        <v>76</v>
      </c>
      <c r="E116" s="3" t="n"/>
      <c r="F116" s="3" t="n"/>
      <c r="G116" s="3" t="n"/>
      <c r="H116" s="3" t="n"/>
      <c r="I116" s="4" t="n"/>
      <c r="J116" s="3" t="n"/>
      <c r="K116" s="4" t="n"/>
      <c r="L116" s="4" t="n"/>
      <c r="M116" s="4" t="n"/>
      <c r="N116" s="39" t="n"/>
      <c r="O116" s="39" t="n"/>
      <c r="P116" s="277">
        <f>IF(OR(I116="",M116=""),"",I116*M116)</f>
        <v/>
      </c>
      <c r="Q116" s="3" t="n"/>
      <c r="R116" s="3" t="n"/>
      <c r="S116" s="3" t="n"/>
      <c r="T116" s="3" t="n"/>
      <c r="U116" s="4" t="n"/>
      <c r="V116" s="4" t="n"/>
      <c r="W116" s="4" t="n"/>
      <c r="X116" s="39">
        <f>IF(AND(U116="PREVENTIVO",V116="AUTOMÁTICO"),"50%",IF(AND(U116="PREVENTIVO",V116="MANUAL"),"40%",IF(AND(U116="DETECTIVO",V116="AUTOMÁTICO"),"40%",IF(AND(U116="DETECTIVO",V116="MANUAL"),"30%",IF(AND(U116="CORRECTIVO",V116="AUTOMÁTICO"),"35%",IF(AND(U116="CORRECTIVO",V116="MANUAL"),"25%",""))))))</f>
        <v/>
      </c>
      <c r="Y116" s="195" t="n"/>
      <c r="Z116" s="189">
        <f>IFERROR(IF(Y116="","",IF(Y116&lt;=0.2,"MUY BAJA",IF(Y116&lt;=0.4,"BAJA",IF(Y116&lt;=0.6,"MEDIA",IF(Y116&lt;=0.8,"ALTA",IF(Y116=1,"MUY ALTA")))))),"")</f>
        <v/>
      </c>
      <c r="AA116" s="3" t="n"/>
      <c r="AB116" s="189">
        <f>IFERROR(IF(AA116="","",IF(AA116&lt;=0.2,"LEVE",IF(AA116&lt;=0.4,"MENOR",IF(AA116&lt;=0.6,"MODERADO",IF(AA116&lt;=0.8,"MAYOR",IF(AA116=1,"CATASTRÓFICO")))))),"")</f>
        <v/>
      </c>
      <c r="AC116" s="90" t="n"/>
      <c r="AD116" s="90" t="n"/>
      <c r="AE116" s="90" t="n"/>
      <c r="AF116" s="90" t="n"/>
      <c r="AG116" s="90" t="n"/>
      <c r="AH116" s="90" t="n"/>
      <c r="AI116" s="90" t="n"/>
      <c r="AJ116" s="90" t="n"/>
      <c r="AK116" s="90" t="n"/>
      <c r="AL116" s="90" t="n"/>
      <c r="AM116" s="90" t="n"/>
      <c r="AN116" s="90" t="n"/>
      <c r="AO116" s="90" t="n"/>
      <c r="AP116" s="90" t="n"/>
      <c r="AQ116" s="90" t="n"/>
      <c r="AR116" s="16">
        <f>IF(Y116="","",IF(Y116&gt;=90,I116-2,IF(Y116&gt;=70,I116-1,I116)))</f>
        <v/>
      </c>
      <c r="AS116" s="16">
        <f>IF(Z116="","",IF(Z116&gt;=90,J116-2,IF(Z116&gt;=70,J116-1,J116)))</f>
        <v/>
      </c>
      <c r="AT116" s="16" t="n"/>
      <c r="AU116" s="16" t="n"/>
      <c r="AV116" s="207" t="n"/>
      <c r="AW116" s="200" t="n"/>
      <c r="AX116" s="3" t="n"/>
      <c r="AY116" s="200" t="n"/>
      <c r="AZ116" s="3" t="n"/>
      <c r="BA116" s="200" t="n"/>
      <c r="BB116" s="3" t="n"/>
      <c r="BC116" s="200" t="n"/>
      <c r="BD116" s="3" t="n"/>
      <c r="BE116" s="200" t="n"/>
      <c r="BF116" s="3" t="n"/>
      <c r="BG116" s="200" t="n"/>
      <c r="BH116" s="3" t="n"/>
      <c r="BI116" s="200" t="n"/>
      <c r="BJ116" s="3" t="n"/>
      <c r="BK116" s="200" t="n"/>
      <c r="BL116" s="3" t="n"/>
      <c r="BM116" s="200" t="n"/>
      <c r="BN116" s="3" t="n"/>
      <c r="BO116" s="200" t="n"/>
      <c r="BP116" s="3" t="n"/>
      <c r="BQ116" s="200" t="n"/>
      <c r="BR116" s="3" t="n"/>
      <c r="BS116" s="200" t="n"/>
      <c r="BT116" s="3" t="n"/>
      <c r="BU116" s="200" t="n"/>
      <c r="BV116" s="3" t="n"/>
      <c r="BW116" s="426" t="n"/>
    </row>
    <row r="117" ht="18.75" customHeight="1">
      <c r="A117" s="40">
        <f>IF(AND(AR117=1,AT117=1),1,IF(AND(AR117=1,AT117=2),2,IF(AND(AR117=1,AT117=3),3,IF(AND(AR117=1,AT117=4),4,IF(AND(AR117=1,AT117=5),5,IF(AND(AR117=2,AT117=1),6,IF(AND(AR117=2,AT117=2),7,IF(AND(AR117=2,AT117=3),8,IF(AND(AR117=2,AT117=4),9,IF(AND(AR117=2,AT117=5),10,IF(AND(AR117=3,AT117=1),11,IF(AND(AR117=3,AT117=2),12,IF(AND(AR117=3,AT117=3),13,IF(AND(AR117=3,AT117=4),14,IF(AND(AR117=3,AT117=5),15,IF(AND(AR117=4,AT117=1),16,IF(AND(AR117=4,AT117=2),17,IF(AND(AR117=4,AT117=3),18,IF(AND(AR117=4,AT117=4),19,IF(AND(AR117=4,AT117=5),20,IF(AND(AR117=5,AT117=1),21,IF(AND(AR117=5,AT117=2),22,IF(AND(AR117=5,AT117=3),23,IF(AND(AR117=5,AT117=4),24,IF(AND(AR117=5,AT117=5),25,"")))))))))))))))))))))))))</f>
        <v/>
      </c>
      <c r="B117" s="40">
        <f>IF(A117="","",(COUNTIF($A$8:A117,A117))/100)</f>
        <v/>
      </c>
      <c r="C117" s="40">
        <f>IFERROR(A117+B117,"")</f>
        <v/>
      </c>
      <c r="D117" s="280" t="n">
        <v>77</v>
      </c>
      <c r="E117" s="3" t="n"/>
      <c r="F117" s="3" t="n"/>
      <c r="G117" s="3" t="n"/>
      <c r="H117" s="3" t="n"/>
      <c r="I117" s="4" t="n"/>
      <c r="J117" s="3" t="n"/>
      <c r="K117" s="4" t="n"/>
      <c r="L117" s="4" t="n"/>
      <c r="M117" s="4" t="n"/>
      <c r="N117" s="39" t="n"/>
      <c r="O117" s="39" t="n"/>
      <c r="P117" s="277">
        <f>IF(OR(I117="",M117=""),"",I117*M117)</f>
        <v/>
      </c>
      <c r="Q117" s="3" t="n"/>
      <c r="R117" s="3" t="n"/>
      <c r="S117" s="3" t="n"/>
      <c r="T117" s="3" t="n"/>
      <c r="U117" s="4" t="n"/>
      <c r="V117" s="4" t="n"/>
      <c r="W117" s="4" t="n"/>
      <c r="X117" s="39">
        <f>IF(AND(U117="PREVENTIVO",V117="AUTOMÁTICO"),"50%",IF(AND(U117="PREVENTIVO",V117="MANUAL"),"40%",IF(AND(U117="DETECTIVO",V117="AUTOMÁTICO"),"40%",IF(AND(U117="DETECTIVO",V117="MANUAL"),"30%",IF(AND(U117="CORRECTIVO",V117="AUTOMÁTICO"),"35%",IF(AND(U117="CORRECTIVO",V117="MANUAL"),"25%",""))))))</f>
        <v/>
      </c>
      <c r="Y117" s="195" t="n"/>
      <c r="Z117" s="189">
        <f>IFERROR(IF(Y117="","",IF(Y117&lt;=0.2,"MUY BAJA",IF(Y117&lt;=0.4,"BAJA",IF(Y117&lt;=0.6,"MEDIA",IF(Y117&lt;=0.8,"ALTA",IF(Y117=1,"MUY ALTA")))))),"")</f>
        <v/>
      </c>
      <c r="AA117" s="3" t="n"/>
      <c r="AB117" s="189">
        <f>IFERROR(IF(AA117="","",IF(AA117&lt;=0.2,"LEVE",IF(AA117&lt;=0.4,"MENOR",IF(AA117&lt;=0.6,"MODERADO",IF(AA117&lt;=0.8,"MAYOR",IF(AA117=1,"CATASTRÓFICO")))))),"")</f>
        <v/>
      </c>
      <c r="AC117" s="90" t="n"/>
      <c r="AD117" s="90" t="n"/>
      <c r="AE117" s="90" t="n"/>
      <c r="AF117" s="90" t="n"/>
      <c r="AG117" s="90" t="n"/>
      <c r="AH117" s="90" t="n"/>
      <c r="AI117" s="90" t="n"/>
      <c r="AJ117" s="90" t="n"/>
      <c r="AK117" s="90" t="n"/>
      <c r="AL117" s="90" t="n"/>
      <c r="AM117" s="90" t="n"/>
      <c r="AN117" s="90" t="n"/>
      <c r="AO117" s="90" t="n"/>
      <c r="AP117" s="90" t="n"/>
      <c r="AQ117" s="90" t="n"/>
      <c r="AR117" s="16">
        <f>IF(Y117="","",IF(Y117&gt;=90,I117-2,IF(Y117&gt;=70,I117-1,I117)))</f>
        <v/>
      </c>
      <c r="AS117" s="16">
        <f>IF(Z117="","",IF(Z117&gt;=90,J117-2,IF(Z117&gt;=70,J117-1,J117)))</f>
        <v/>
      </c>
      <c r="AT117" s="16" t="n"/>
      <c r="AU117" s="16" t="n"/>
      <c r="AV117" s="207" t="n"/>
      <c r="AW117" s="200" t="n"/>
      <c r="AX117" s="3" t="n"/>
      <c r="AY117" s="200" t="n"/>
      <c r="AZ117" s="3" t="n"/>
      <c r="BA117" s="200" t="n"/>
      <c r="BB117" s="3" t="n"/>
      <c r="BC117" s="200" t="n"/>
      <c r="BD117" s="3" t="n"/>
      <c r="BE117" s="200" t="n"/>
      <c r="BF117" s="3" t="n"/>
      <c r="BG117" s="200" t="n"/>
      <c r="BH117" s="3" t="n"/>
      <c r="BI117" s="200" t="n"/>
      <c r="BJ117" s="3" t="n"/>
      <c r="BK117" s="200" t="n"/>
      <c r="BL117" s="3" t="n"/>
      <c r="BM117" s="200" t="n"/>
      <c r="BN117" s="3" t="n"/>
      <c r="BO117" s="200" t="n"/>
      <c r="BP117" s="3" t="n"/>
      <c r="BQ117" s="200" t="n"/>
      <c r="BR117" s="3" t="n"/>
      <c r="BS117" s="200" t="n"/>
      <c r="BT117" s="3" t="n"/>
      <c r="BU117" s="200" t="n"/>
      <c r="BV117" s="3" t="n"/>
      <c r="BW117" s="426" t="n"/>
    </row>
    <row r="118" ht="18.75" customHeight="1">
      <c r="A118" s="40">
        <f>IF(AND(AR118=1,AT118=1),1,IF(AND(AR118=1,AT118=2),2,IF(AND(AR118=1,AT118=3),3,IF(AND(AR118=1,AT118=4),4,IF(AND(AR118=1,AT118=5),5,IF(AND(AR118=2,AT118=1),6,IF(AND(AR118=2,AT118=2),7,IF(AND(AR118=2,AT118=3),8,IF(AND(AR118=2,AT118=4),9,IF(AND(AR118=2,AT118=5),10,IF(AND(AR118=3,AT118=1),11,IF(AND(AR118=3,AT118=2),12,IF(AND(AR118=3,AT118=3),13,IF(AND(AR118=3,AT118=4),14,IF(AND(AR118=3,AT118=5),15,IF(AND(AR118=4,AT118=1),16,IF(AND(AR118=4,AT118=2),17,IF(AND(AR118=4,AT118=3),18,IF(AND(AR118=4,AT118=4),19,IF(AND(AR118=4,AT118=5),20,IF(AND(AR118=5,AT118=1),21,IF(AND(AR118=5,AT118=2),22,IF(AND(AR118=5,AT118=3),23,IF(AND(AR118=5,AT118=4),24,IF(AND(AR118=5,AT118=5),25,"")))))))))))))))))))))))))</f>
        <v/>
      </c>
      <c r="B118" s="40">
        <f>IF(A118="","",(COUNTIF($A$8:A118,A118))/100)</f>
        <v/>
      </c>
      <c r="C118" s="40">
        <f>IFERROR(A118+B118,"")</f>
        <v/>
      </c>
      <c r="D118" s="280" t="n">
        <v>78</v>
      </c>
      <c r="E118" s="3" t="n"/>
      <c r="F118" s="3" t="n"/>
      <c r="G118" s="3" t="n"/>
      <c r="H118" s="3" t="n"/>
      <c r="I118" s="4" t="n"/>
      <c r="J118" s="3" t="n"/>
      <c r="K118" s="4" t="n"/>
      <c r="L118" s="4" t="n"/>
      <c r="M118" s="4" t="n"/>
      <c r="N118" s="39" t="n"/>
      <c r="O118" s="39" t="n"/>
      <c r="P118" s="277">
        <f>IF(OR(I118="",M118=""),"",I118*M118)</f>
        <v/>
      </c>
      <c r="Q118" s="3" t="n"/>
      <c r="R118" s="3" t="n"/>
      <c r="S118" s="3" t="n"/>
      <c r="T118" s="3" t="n"/>
      <c r="U118" s="4" t="n"/>
      <c r="V118" s="4" t="n"/>
      <c r="W118" s="4" t="n"/>
      <c r="X118" s="39">
        <f>IF(AND(U118="PREVENTIVO",V118="AUTOMÁTICO"),"50%",IF(AND(U118="PREVENTIVO",V118="MANUAL"),"40%",IF(AND(U118="DETECTIVO",V118="AUTOMÁTICO"),"40%",IF(AND(U118="DETECTIVO",V118="MANUAL"),"30%",IF(AND(U118="CORRECTIVO",V118="AUTOMÁTICO"),"35%",IF(AND(U118="CORRECTIVO",V118="MANUAL"),"25%",""))))))</f>
        <v/>
      </c>
      <c r="Y118" s="195" t="n"/>
      <c r="Z118" s="189">
        <f>IFERROR(IF(Y118="","",IF(Y118&lt;=0.2,"MUY BAJA",IF(Y118&lt;=0.4,"BAJA",IF(Y118&lt;=0.6,"MEDIA",IF(Y118&lt;=0.8,"ALTA",IF(Y118=1,"MUY ALTA")))))),"")</f>
        <v/>
      </c>
      <c r="AA118" s="3" t="n"/>
      <c r="AB118" s="189">
        <f>IFERROR(IF(AA118="","",IF(AA118&lt;=0.2,"LEVE",IF(AA118&lt;=0.4,"MENOR",IF(AA118&lt;=0.6,"MODERADO",IF(AA118&lt;=0.8,"MAYOR",IF(AA118=1,"CATASTRÓFICO")))))),"")</f>
        <v/>
      </c>
      <c r="AC118" s="90" t="n"/>
      <c r="AD118" s="90" t="n"/>
      <c r="AE118" s="90" t="n"/>
      <c r="AF118" s="90" t="n"/>
      <c r="AG118" s="90" t="n"/>
      <c r="AH118" s="90" t="n"/>
      <c r="AI118" s="90" t="n"/>
      <c r="AJ118" s="90" t="n"/>
      <c r="AK118" s="90" t="n"/>
      <c r="AL118" s="90" t="n"/>
      <c r="AM118" s="90" t="n"/>
      <c r="AN118" s="90" t="n"/>
      <c r="AO118" s="90" t="n"/>
      <c r="AP118" s="90" t="n"/>
      <c r="AQ118" s="90" t="n"/>
      <c r="AR118" s="16">
        <f>IF(Y118="","",IF(Y118&gt;=90,I118-2,IF(Y118&gt;=70,I118-1,I118)))</f>
        <v/>
      </c>
      <c r="AS118" s="16">
        <f>IF(Z118="","",IF(Z118&gt;=90,J118-2,IF(Z118&gt;=70,J118-1,J118)))</f>
        <v/>
      </c>
      <c r="AT118" s="16" t="n"/>
      <c r="AU118" s="16" t="n"/>
      <c r="AV118" s="207" t="n"/>
      <c r="AW118" s="200" t="n"/>
      <c r="AX118" s="3" t="n"/>
      <c r="AY118" s="200" t="n"/>
      <c r="AZ118" s="3" t="n"/>
      <c r="BA118" s="200" t="n"/>
      <c r="BB118" s="3" t="n"/>
      <c r="BC118" s="200" t="n"/>
      <c r="BD118" s="3" t="n"/>
      <c r="BE118" s="200" t="n"/>
      <c r="BF118" s="3" t="n"/>
      <c r="BG118" s="200" t="n"/>
      <c r="BH118" s="3" t="n"/>
      <c r="BI118" s="200" t="n"/>
      <c r="BJ118" s="3" t="n"/>
      <c r="BK118" s="200" t="n"/>
      <c r="BL118" s="3" t="n"/>
      <c r="BM118" s="200" t="n"/>
      <c r="BN118" s="3" t="n"/>
      <c r="BO118" s="200" t="n"/>
      <c r="BP118" s="3" t="n"/>
      <c r="BQ118" s="200" t="n"/>
      <c r="BR118" s="3" t="n"/>
      <c r="BS118" s="200" t="n"/>
      <c r="BT118" s="3" t="n"/>
      <c r="BU118" s="200" t="n"/>
      <c r="BV118" s="3" t="n"/>
      <c r="BW118" s="426" t="n"/>
    </row>
    <row r="119" ht="18.75" customHeight="1">
      <c r="A119" s="40">
        <f>IF(AND(AR119=1,AT119=1),1,IF(AND(AR119=1,AT119=2),2,IF(AND(AR119=1,AT119=3),3,IF(AND(AR119=1,AT119=4),4,IF(AND(AR119=1,AT119=5),5,IF(AND(AR119=2,AT119=1),6,IF(AND(AR119=2,AT119=2),7,IF(AND(AR119=2,AT119=3),8,IF(AND(AR119=2,AT119=4),9,IF(AND(AR119=2,AT119=5),10,IF(AND(AR119=3,AT119=1),11,IF(AND(AR119=3,AT119=2),12,IF(AND(AR119=3,AT119=3),13,IF(AND(AR119=3,AT119=4),14,IF(AND(AR119=3,AT119=5),15,IF(AND(AR119=4,AT119=1),16,IF(AND(AR119=4,AT119=2),17,IF(AND(AR119=4,AT119=3),18,IF(AND(AR119=4,AT119=4),19,IF(AND(AR119=4,AT119=5),20,IF(AND(AR119=5,AT119=1),21,IF(AND(AR119=5,AT119=2),22,IF(AND(AR119=5,AT119=3),23,IF(AND(AR119=5,AT119=4),24,IF(AND(AR119=5,AT119=5),25,"")))))))))))))))))))))))))</f>
        <v/>
      </c>
      <c r="B119" s="40">
        <f>IF(A119="","",(COUNTIF($A$8:A119,A119))/100)</f>
        <v/>
      </c>
      <c r="C119" s="40">
        <f>IFERROR(A119+B119,"")</f>
        <v/>
      </c>
      <c r="D119" s="280" t="n">
        <v>79</v>
      </c>
      <c r="E119" s="3" t="n"/>
      <c r="F119" s="3" t="n"/>
      <c r="G119" s="3" t="n"/>
      <c r="H119" s="3" t="n"/>
      <c r="I119" s="4" t="n"/>
      <c r="J119" s="3" t="n"/>
      <c r="K119" s="4" t="n"/>
      <c r="L119" s="4" t="n"/>
      <c r="M119" s="4" t="n"/>
      <c r="N119" s="39" t="n"/>
      <c r="O119" s="39" t="n"/>
      <c r="P119" s="277">
        <f>IF(OR(I119="",M119=""),"",I119*M119)</f>
        <v/>
      </c>
      <c r="Q119" s="3" t="n"/>
      <c r="R119" s="3" t="n"/>
      <c r="S119" s="3" t="n"/>
      <c r="T119" s="3" t="n"/>
      <c r="U119" s="4" t="n"/>
      <c r="V119" s="4" t="n"/>
      <c r="W119" s="4" t="n"/>
      <c r="X119" s="39">
        <f>IF(AND(U119="PREVENTIVO",V119="AUTOMÁTICO"),"50%",IF(AND(U119="PREVENTIVO",V119="MANUAL"),"40%",IF(AND(U119="DETECTIVO",V119="AUTOMÁTICO"),"40%",IF(AND(U119="DETECTIVO",V119="MANUAL"),"30%",IF(AND(U119="CORRECTIVO",V119="AUTOMÁTICO"),"35%",IF(AND(U119="CORRECTIVO",V119="MANUAL"),"25%",""))))))</f>
        <v/>
      </c>
      <c r="Y119" s="195" t="n"/>
      <c r="Z119" s="189">
        <f>IFERROR(IF(Y119="","",IF(Y119&lt;=0.2,"MUY BAJA",IF(Y119&lt;=0.4,"BAJA",IF(Y119&lt;=0.6,"MEDIA",IF(Y119&lt;=0.8,"ALTA",IF(Y119=1,"MUY ALTA")))))),"")</f>
        <v/>
      </c>
      <c r="AA119" s="3" t="n"/>
      <c r="AB119" s="189">
        <f>IFERROR(IF(AA119="","",IF(AA119&lt;=0.2,"LEVE",IF(AA119&lt;=0.4,"MENOR",IF(AA119&lt;=0.6,"MODERADO",IF(AA119&lt;=0.8,"MAYOR",IF(AA119=1,"CATASTRÓFICO")))))),"")</f>
        <v/>
      </c>
      <c r="AC119" s="90" t="n"/>
      <c r="AD119" s="90" t="n"/>
      <c r="AE119" s="90" t="n"/>
      <c r="AF119" s="90" t="n"/>
      <c r="AG119" s="90" t="n"/>
      <c r="AH119" s="90" t="n"/>
      <c r="AI119" s="90" t="n"/>
      <c r="AJ119" s="90" t="n"/>
      <c r="AK119" s="90" t="n"/>
      <c r="AL119" s="90" t="n"/>
      <c r="AM119" s="90" t="n"/>
      <c r="AN119" s="90" t="n"/>
      <c r="AO119" s="90" t="n"/>
      <c r="AP119" s="90" t="n"/>
      <c r="AQ119" s="90" t="n"/>
      <c r="AR119" s="16">
        <f>IF(Y119="","",IF(Y119&gt;=90,I119-2,IF(Y119&gt;=70,I119-1,I119)))</f>
        <v/>
      </c>
      <c r="AS119" s="16">
        <f>IF(Z119="","",IF(Z119&gt;=90,J119-2,IF(Z119&gt;=70,J119-1,J119)))</f>
        <v/>
      </c>
      <c r="AT119" s="16" t="n"/>
      <c r="AU119" s="16" t="n"/>
      <c r="AV119" s="207" t="n"/>
      <c r="AW119" s="200" t="n"/>
      <c r="AX119" s="3" t="n"/>
      <c r="AY119" s="200" t="n"/>
      <c r="AZ119" s="3" t="n"/>
      <c r="BA119" s="200" t="n"/>
      <c r="BB119" s="3" t="n"/>
      <c r="BC119" s="200" t="n"/>
      <c r="BD119" s="3" t="n"/>
      <c r="BE119" s="200" t="n"/>
      <c r="BF119" s="3" t="n"/>
      <c r="BG119" s="200" t="n"/>
      <c r="BH119" s="3" t="n"/>
      <c r="BI119" s="200" t="n"/>
      <c r="BJ119" s="3" t="n"/>
      <c r="BK119" s="200" t="n"/>
      <c r="BL119" s="3" t="n"/>
      <c r="BM119" s="200" t="n"/>
      <c r="BN119" s="3" t="n"/>
      <c r="BO119" s="200" t="n"/>
      <c r="BP119" s="3" t="n"/>
      <c r="BQ119" s="200" t="n"/>
      <c r="BR119" s="3" t="n"/>
      <c r="BS119" s="200" t="n"/>
      <c r="BT119" s="3" t="n"/>
      <c r="BU119" s="200" t="n"/>
      <c r="BV119" s="3" t="n"/>
      <c r="BW119" s="426" t="n"/>
    </row>
    <row r="120" ht="18.75" customHeight="1">
      <c r="A120" s="40">
        <f>IF(AND(AR120=1,AT120=1),1,IF(AND(AR120=1,AT120=2),2,IF(AND(AR120=1,AT120=3),3,IF(AND(AR120=1,AT120=4),4,IF(AND(AR120=1,AT120=5),5,IF(AND(AR120=2,AT120=1),6,IF(AND(AR120=2,AT120=2),7,IF(AND(AR120=2,AT120=3),8,IF(AND(AR120=2,AT120=4),9,IF(AND(AR120=2,AT120=5),10,IF(AND(AR120=3,AT120=1),11,IF(AND(AR120=3,AT120=2),12,IF(AND(AR120=3,AT120=3),13,IF(AND(AR120=3,AT120=4),14,IF(AND(AR120=3,AT120=5),15,IF(AND(AR120=4,AT120=1),16,IF(AND(AR120=4,AT120=2),17,IF(AND(AR120=4,AT120=3),18,IF(AND(AR120=4,AT120=4),19,IF(AND(AR120=4,AT120=5),20,IF(AND(AR120=5,AT120=1),21,IF(AND(AR120=5,AT120=2),22,IF(AND(AR120=5,AT120=3),23,IF(AND(AR120=5,AT120=4),24,IF(AND(AR120=5,AT120=5),25,"")))))))))))))))))))))))))</f>
        <v/>
      </c>
      <c r="B120" s="40">
        <f>IF(A120="","",(COUNTIF($A$8:A120,A120))/100)</f>
        <v/>
      </c>
      <c r="C120" s="40">
        <f>IFERROR(A120+B120,"")</f>
        <v/>
      </c>
      <c r="D120" s="280" t="n">
        <v>80</v>
      </c>
      <c r="E120" s="3" t="n"/>
      <c r="F120" s="3" t="n"/>
      <c r="G120" s="3" t="n"/>
      <c r="H120" s="3" t="n"/>
      <c r="I120" s="4" t="n"/>
      <c r="J120" s="3" t="n"/>
      <c r="K120" s="4" t="n"/>
      <c r="L120" s="4" t="n"/>
      <c r="M120" s="4" t="n"/>
      <c r="N120" s="39" t="n"/>
      <c r="O120" s="39" t="n"/>
      <c r="P120" s="277">
        <f>IF(OR(I120="",M120=""),"",I120*M120)</f>
        <v/>
      </c>
      <c r="Q120" s="3" t="n"/>
      <c r="R120" s="3" t="n"/>
      <c r="S120" s="3" t="n"/>
      <c r="T120" s="3" t="n"/>
      <c r="U120" s="4" t="n"/>
      <c r="V120" s="4" t="n"/>
      <c r="W120" s="4" t="n"/>
      <c r="X120" s="39">
        <f>IF(AND(U120="PREVENTIVO",V120="AUTOMÁTICO"),"50%",IF(AND(U120="PREVENTIVO",V120="MANUAL"),"40%",IF(AND(U120="DETECTIVO",V120="AUTOMÁTICO"),"40%",IF(AND(U120="DETECTIVO",V120="MANUAL"),"30%",IF(AND(U120="CORRECTIVO",V120="AUTOMÁTICO"),"35%",IF(AND(U120="CORRECTIVO",V120="MANUAL"),"25%",""))))))</f>
        <v/>
      </c>
      <c r="Y120" s="195" t="n"/>
      <c r="Z120" s="189">
        <f>IFERROR(IF(Y120="","",IF(Y120&lt;=0.2,"MUY BAJA",IF(Y120&lt;=0.4,"BAJA",IF(Y120&lt;=0.6,"MEDIA",IF(Y120&lt;=0.8,"ALTA",IF(Y120=1,"MUY ALTA")))))),"")</f>
        <v/>
      </c>
      <c r="AA120" s="3" t="n"/>
      <c r="AB120" s="189">
        <f>IFERROR(IF(AA120="","",IF(AA120&lt;=0.2,"LEVE",IF(AA120&lt;=0.4,"MENOR",IF(AA120&lt;=0.6,"MODERADO",IF(AA120&lt;=0.8,"MAYOR",IF(AA120=1,"CATASTRÓFICO")))))),"")</f>
        <v/>
      </c>
      <c r="AC120" s="90" t="n"/>
      <c r="AD120" s="90" t="n"/>
      <c r="AE120" s="90" t="n"/>
      <c r="AF120" s="90" t="n"/>
      <c r="AG120" s="90" t="n"/>
      <c r="AH120" s="90" t="n"/>
      <c r="AI120" s="90" t="n"/>
      <c r="AJ120" s="90" t="n"/>
      <c r="AK120" s="90" t="n"/>
      <c r="AL120" s="90" t="n"/>
      <c r="AM120" s="90" t="n"/>
      <c r="AN120" s="90" t="n"/>
      <c r="AO120" s="90" t="n"/>
      <c r="AP120" s="90" t="n"/>
      <c r="AQ120" s="90" t="n"/>
      <c r="AR120" s="16">
        <f>IF(Y120="","",IF(Y120&gt;=90,I120-2,IF(Y120&gt;=70,I120-1,I120)))</f>
        <v/>
      </c>
      <c r="AS120" s="16">
        <f>IF(Z120="","",IF(Z120&gt;=90,J120-2,IF(Z120&gt;=70,J120-1,J120)))</f>
        <v/>
      </c>
      <c r="AT120" s="16" t="n"/>
      <c r="AU120" s="16" t="n"/>
      <c r="AV120" s="207" t="n"/>
      <c r="AW120" s="200" t="n"/>
      <c r="AX120" s="3" t="n"/>
      <c r="AY120" s="200" t="n"/>
      <c r="AZ120" s="3" t="n"/>
      <c r="BA120" s="200" t="n"/>
      <c r="BB120" s="3" t="n"/>
      <c r="BC120" s="200" t="n"/>
      <c r="BD120" s="3" t="n"/>
      <c r="BE120" s="200" t="n"/>
      <c r="BF120" s="3" t="n"/>
      <c r="BG120" s="200" t="n"/>
      <c r="BH120" s="3" t="n"/>
      <c r="BI120" s="200" t="n"/>
      <c r="BJ120" s="3" t="n"/>
      <c r="BK120" s="200" t="n"/>
      <c r="BL120" s="3" t="n"/>
      <c r="BM120" s="200" t="n"/>
      <c r="BN120" s="3" t="n"/>
      <c r="BO120" s="200" t="n"/>
      <c r="BP120" s="3" t="n"/>
      <c r="BQ120" s="200" t="n"/>
      <c r="BR120" s="3" t="n"/>
      <c r="BS120" s="200" t="n"/>
      <c r="BT120" s="3" t="n"/>
      <c r="BU120" s="200" t="n"/>
      <c r="BV120" s="3" t="n"/>
      <c r="BW120" s="426" t="n"/>
    </row>
    <row r="121" ht="18.75" customHeight="1">
      <c r="A121" s="40">
        <f>IF(AND(AR121=1,AT121=1),1,IF(AND(AR121=1,AT121=2),2,IF(AND(AR121=1,AT121=3),3,IF(AND(AR121=1,AT121=4),4,IF(AND(AR121=1,AT121=5),5,IF(AND(AR121=2,AT121=1),6,IF(AND(AR121=2,AT121=2),7,IF(AND(AR121=2,AT121=3),8,IF(AND(AR121=2,AT121=4),9,IF(AND(AR121=2,AT121=5),10,IF(AND(AR121=3,AT121=1),11,IF(AND(AR121=3,AT121=2),12,IF(AND(AR121=3,AT121=3),13,IF(AND(AR121=3,AT121=4),14,IF(AND(AR121=3,AT121=5),15,IF(AND(AR121=4,AT121=1),16,IF(AND(AR121=4,AT121=2),17,IF(AND(AR121=4,AT121=3),18,IF(AND(AR121=4,AT121=4),19,IF(AND(AR121=4,AT121=5),20,IF(AND(AR121=5,AT121=1),21,IF(AND(AR121=5,AT121=2),22,IF(AND(AR121=5,AT121=3),23,IF(AND(AR121=5,AT121=4),24,IF(AND(AR121=5,AT121=5),25,"")))))))))))))))))))))))))</f>
        <v/>
      </c>
      <c r="B121" s="40">
        <f>IF(A121="","",(COUNTIF($A$8:A121,A121))/100)</f>
        <v/>
      </c>
      <c r="C121" s="40">
        <f>IFERROR(A121+B121,"")</f>
        <v/>
      </c>
      <c r="D121" s="280" t="n">
        <v>81</v>
      </c>
      <c r="E121" s="3" t="n"/>
      <c r="F121" s="3" t="n"/>
      <c r="G121" s="3" t="n"/>
      <c r="H121" s="3" t="n"/>
      <c r="I121" s="4" t="n"/>
      <c r="J121" s="3" t="n"/>
      <c r="K121" s="4" t="n"/>
      <c r="L121" s="4" t="n"/>
      <c r="M121" s="4" t="n"/>
      <c r="N121" s="39" t="n"/>
      <c r="O121" s="39" t="n"/>
      <c r="P121" s="277">
        <f>IF(OR(I121="",M121=""),"",I121*M121)</f>
        <v/>
      </c>
      <c r="Q121" s="3" t="n"/>
      <c r="R121" s="3" t="n"/>
      <c r="S121" s="3" t="n"/>
      <c r="T121" s="3" t="n"/>
      <c r="U121" s="4" t="n"/>
      <c r="V121" s="4" t="n"/>
      <c r="W121" s="4" t="n"/>
      <c r="X121" s="39">
        <f>IF(AND(U121="PREVENTIVO",V121="AUTOMÁTICO"),"50%",IF(AND(U121="PREVENTIVO",V121="MANUAL"),"40%",IF(AND(U121="DETECTIVO",V121="AUTOMÁTICO"),"40%",IF(AND(U121="DETECTIVO",V121="MANUAL"),"30%",IF(AND(U121="CORRECTIVO",V121="AUTOMÁTICO"),"35%",IF(AND(U121="CORRECTIVO",V121="MANUAL"),"25%",""))))))</f>
        <v/>
      </c>
      <c r="Y121" s="195" t="n"/>
      <c r="Z121" s="189">
        <f>IFERROR(IF(Y121="","",IF(Y121&lt;=0.2,"MUY BAJA",IF(Y121&lt;=0.4,"BAJA",IF(Y121&lt;=0.6,"MEDIA",IF(Y121&lt;=0.8,"ALTA",IF(Y121=1,"MUY ALTA")))))),"")</f>
        <v/>
      </c>
      <c r="AA121" s="3" t="n"/>
      <c r="AB121" s="189">
        <f>IFERROR(IF(AA121="","",IF(AA121&lt;=0.2,"LEVE",IF(AA121&lt;=0.4,"MENOR",IF(AA121&lt;=0.6,"MODERADO",IF(AA121&lt;=0.8,"MAYOR",IF(AA121=1,"CATASTRÓFICO")))))),"")</f>
        <v/>
      </c>
      <c r="AC121" s="90" t="n"/>
      <c r="AD121" s="90" t="n"/>
      <c r="AE121" s="90" t="n"/>
      <c r="AF121" s="90" t="n"/>
      <c r="AG121" s="90" t="n"/>
      <c r="AH121" s="90" t="n"/>
      <c r="AI121" s="90" t="n"/>
      <c r="AJ121" s="90" t="n"/>
      <c r="AK121" s="90" t="n"/>
      <c r="AL121" s="90" t="n"/>
      <c r="AM121" s="90" t="n"/>
      <c r="AN121" s="90" t="n"/>
      <c r="AO121" s="90" t="n"/>
      <c r="AP121" s="90" t="n"/>
      <c r="AQ121" s="90" t="n"/>
      <c r="AR121" s="16">
        <f>IF(Y121="","",IF(Y121&gt;=90,I121-2,IF(Y121&gt;=70,I121-1,I121)))</f>
        <v/>
      </c>
      <c r="AS121" s="16">
        <f>IF(Z121="","",IF(Z121&gt;=90,J121-2,IF(Z121&gt;=70,J121-1,J121)))</f>
        <v/>
      </c>
      <c r="AT121" s="16" t="n"/>
      <c r="AU121" s="16" t="n"/>
      <c r="AV121" s="207" t="n"/>
      <c r="AW121" s="200" t="n"/>
      <c r="AX121" s="3" t="n"/>
      <c r="AY121" s="200" t="n"/>
      <c r="AZ121" s="3" t="n"/>
      <c r="BA121" s="200" t="n"/>
      <c r="BB121" s="3" t="n"/>
      <c r="BC121" s="200" t="n"/>
      <c r="BD121" s="3" t="n"/>
      <c r="BE121" s="200" t="n"/>
      <c r="BF121" s="3" t="n"/>
      <c r="BG121" s="200" t="n"/>
      <c r="BH121" s="3" t="n"/>
      <c r="BI121" s="200" t="n"/>
      <c r="BJ121" s="3" t="n"/>
      <c r="BK121" s="200" t="n"/>
      <c r="BL121" s="3" t="n"/>
      <c r="BM121" s="200" t="n"/>
      <c r="BN121" s="3" t="n"/>
      <c r="BO121" s="200" t="n"/>
      <c r="BP121" s="3" t="n"/>
      <c r="BQ121" s="200" t="n"/>
      <c r="BR121" s="3" t="n"/>
      <c r="BS121" s="200" t="n"/>
      <c r="BT121" s="3" t="n"/>
      <c r="BU121" s="200" t="n"/>
      <c r="BV121" s="3" t="n"/>
      <c r="BW121" s="426" t="n"/>
    </row>
    <row r="122" ht="18.75" customHeight="1">
      <c r="A122" s="40">
        <f>IF(AND(AR122=1,AT122=1),1,IF(AND(AR122=1,AT122=2),2,IF(AND(AR122=1,AT122=3),3,IF(AND(AR122=1,AT122=4),4,IF(AND(AR122=1,AT122=5),5,IF(AND(AR122=2,AT122=1),6,IF(AND(AR122=2,AT122=2),7,IF(AND(AR122=2,AT122=3),8,IF(AND(AR122=2,AT122=4),9,IF(AND(AR122=2,AT122=5),10,IF(AND(AR122=3,AT122=1),11,IF(AND(AR122=3,AT122=2),12,IF(AND(AR122=3,AT122=3),13,IF(AND(AR122=3,AT122=4),14,IF(AND(AR122=3,AT122=5),15,IF(AND(AR122=4,AT122=1),16,IF(AND(AR122=4,AT122=2),17,IF(AND(AR122=4,AT122=3),18,IF(AND(AR122=4,AT122=4),19,IF(AND(AR122=4,AT122=5),20,IF(AND(AR122=5,AT122=1),21,IF(AND(AR122=5,AT122=2),22,IF(AND(AR122=5,AT122=3),23,IF(AND(AR122=5,AT122=4),24,IF(AND(AR122=5,AT122=5),25,"")))))))))))))))))))))))))</f>
        <v/>
      </c>
      <c r="B122" s="40">
        <f>IF(A122="","",(COUNTIF($A$8:A122,A122))/100)</f>
        <v/>
      </c>
      <c r="C122" s="40">
        <f>IFERROR(A122+B122,"")</f>
        <v/>
      </c>
      <c r="D122" s="280" t="n">
        <v>82</v>
      </c>
      <c r="E122" s="3" t="n"/>
      <c r="F122" s="3" t="n"/>
      <c r="G122" s="3" t="n"/>
      <c r="H122" s="3" t="n"/>
      <c r="I122" s="4" t="n"/>
      <c r="J122" s="3" t="n"/>
      <c r="K122" s="4" t="n"/>
      <c r="L122" s="4" t="n"/>
      <c r="M122" s="4" t="n"/>
      <c r="N122" s="39" t="n"/>
      <c r="O122" s="39" t="n"/>
      <c r="P122" s="277">
        <f>IF(OR(I122="",M122=""),"",I122*M122)</f>
        <v/>
      </c>
      <c r="Q122" s="3" t="n"/>
      <c r="R122" s="3" t="n"/>
      <c r="S122" s="3" t="n"/>
      <c r="T122" s="3" t="n"/>
      <c r="U122" s="4" t="n"/>
      <c r="V122" s="4" t="n"/>
      <c r="W122" s="4" t="n"/>
      <c r="X122" s="39">
        <f>IF(AND(U122="PREVENTIVO",V122="AUTOMÁTICO"),"50%",IF(AND(U122="PREVENTIVO",V122="MANUAL"),"40%",IF(AND(U122="DETECTIVO",V122="AUTOMÁTICO"),"40%",IF(AND(U122="DETECTIVO",V122="MANUAL"),"30%",IF(AND(U122="CORRECTIVO",V122="AUTOMÁTICO"),"35%",IF(AND(U122="CORRECTIVO",V122="MANUAL"),"25%",""))))))</f>
        <v/>
      </c>
      <c r="Y122" s="195" t="n"/>
      <c r="Z122" s="189">
        <f>IFERROR(IF(Y122="","",IF(Y122&lt;=0.2,"MUY BAJA",IF(Y122&lt;=0.4,"BAJA",IF(Y122&lt;=0.6,"MEDIA",IF(Y122&lt;=0.8,"ALTA",IF(Y122=1,"MUY ALTA")))))),"")</f>
        <v/>
      </c>
      <c r="AA122" s="3" t="n"/>
      <c r="AB122" s="189">
        <f>IFERROR(IF(AA122="","",IF(AA122&lt;=0.2,"LEVE",IF(AA122&lt;=0.4,"MENOR",IF(AA122&lt;=0.6,"MODERADO",IF(AA122&lt;=0.8,"MAYOR",IF(AA122=1,"CATASTRÓFICO")))))),"")</f>
        <v/>
      </c>
      <c r="AC122" s="90" t="n"/>
      <c r="AD122" s="90" t="n"/>
      <c r="AE122" s="90" t="n"/>
      <c r="AF122" s="90" t="n"/>
      <c r="AG122" s="90" t="n"/>
      <c r="AH122" s="90" t="n"/>
      <c r="AI122" s="90" t="n"/>
      <c r="AJ122" s="90" t="n"/>
      <c r="AK122" s="90" t="n"/>
      <c r="AL122" s="90" t="n"/>
      <c r="AM122" s="90" t="n"/>
      <c r="AN122" s="90" t="n"/>
      <c r="AO122" s="90" t="n"/>
      <c r="AP122" s="90" t="n"/>
      <c r="AQ122" s="90" t="n"/>
      <c r="AR122" s="16">
        <f>IF(Y122="","",IF(Y122&gt;=90,I122-2,IF(Y122&gt;=70,I122-1,I122)))</f>
        <v/>
      </c>
      <c r="AS122" s="16">
        <f>IF(Z122="","",IF(Z122&gt;=90,J122-2,IF(Z122&gt;=70,J122-1,J122)))</f>
        <v/>
      </c>
      <c r="AT122" s="16" t="n"/>
      <c r="AU122" s="16" t="n"/>
      <c r="AV122" s="207" t="n"/>
      <c r="AW122" s="200" t="n"/>
      <c r="AX122" s="3" t="n"/>
      <c r="AY122" s="200" t="n"/>
      <c r="AZ122" s="3" t="n"/>
      <c r="BA122" s="200" t="n"/>
      <c r="BB122" s="3" t="n"/>
      <c r="BC122" s="200" t="n"/>
      <c r="BD122" s="3" t="n"/>
      <c r="BE122" s="200" t="n"/>
      <c r="BF122" s="3" t="n"/>
      <c r="BG122" s="200" t="n"/>
      <c r="BH122" s="3" t="n"/>
      <c r="BI122" s="200" t="n"/>
      <c r="BJ122" s="3" t="n"/>
      <c r="BK122" s="200" t="n"/>
      <c r="BL122" s="3" t="n"/>
      <c r="BM122" s="200" t="n"/>
      <c r="BN122" s="3" t="n"/>
      <c r="BO122" s="200" t="n"/>
      <c r="BP122" s="3" t="n"/>
      <c r="BQ122" s="200" t="n"/>
      <c r="BR122" s="3" t="n"/>
      <c r="BS122" s="200" t="n"/>
      <c r="BT122" s="3" t="n"/>
      <c r="BU122" s="200" t="n"/>
      <c r="BV122" s="3" t="n"/>
      <c r="BW122" s="426" t="n"/>
    </row>
    <row r="123" ht="18.75" customHeight="1">
      <c r="A123" s="40">
        <f>IF(AND(AR123=1,AT123=1),1,IF(AND(AR123=1,AT123=2),2,IF(AND(AR123=1,AT123=3),3,IF(AND(AR123=1,AT123=4),4,IF(AND(AR123=1,AT123=5),5,IF(AND(AR123=2,AT123=1),6,IF(AND(AR123=2,AT123=2),7,IF(AND(AR123=2,AT123=3),8,IF(AND(AR123=2,AT123=4),9,IF(AND(AR123=2,AT123=5),10,IF(AND(AR123=3,AT123=1),11,IF(AND(AR123=3,AT123=2),12,IF(AND(AR123=3,AT123=3),13,IF(AND(AR123=3,AT123=4),14,IF(AND(AR123=3,AT123=5),15,IF(AND(AR123=4,AT123=1),16,IF(AND(AR123=4,AT123=2),17,IF(AND(AR123=4,AT123=3),18,IF(AND(AR123=4,AT123=4),19,IF(AND(AR123=4,AT123=5),20,IF(AND(AR123=5,AT123=1),21,IF(AND(AR123=5,AT123=2),22,IF(AND(AR123=5,AT123=3),23,IF(AND(AR123=5,AT123=4),24,IF(AND(AR123=5,AT123=5),25,"")))))))))))))))))))))))))</f>
        <v/>
      </c>
      <c r="B123" s="40">
        <f>IF(A123="","",(COUNTIF($A$8:A123,A123))/100)</f>
        <v/>
      </c>
      <c r="C123" s="40">
        <f>IFERROR(A123+B123,"")</f>
        <v/>
      </c>
      <c r="D123" s="280" t="n">
        <v>83</v>
      </c>
      <c r="E123" s="3" t="n"/>
      <c r="F123" s="3" t="n"/>
      <c r="G123" s="3" t="n"/>
      <c r="H123" s="3" t="n"/>
      <c r="I123" s="4" t="n"/>
      <c r="J123" s="3" t="n"/>
      <c r="K123" s="4" t="n"/>
      <c r="L123" s="4" t="n"/>
      <c r="M123" s="4" t="n"/>
      <c r="N123" s="39" t="n"/>
      <c r="O123" s="39" t="n"/>
      <c r="P123" s="277">
        <f>IF(OR(I123="",M123=""),"",I123*M123)</f>
        <v/>
      </c>
      <c r="Q123" s="3" t="n"/>
      <c r="R123" s="3" t="n"/>
      <c r="S123" s="3" t="n"/>
      <c r="T123" s="3" t="n"/>
      <c r="U123" s="4" t="n"/>
      <c r="V123" s="4" t="n"/>
      <c r="W123" s="4" t="n"/>
      <c r="X123" s="39">
        <f>IF(AND(U123="PREVENTIVO",V123="AUTOMÁTICO"),"50%",IF(AND(U123="PREVENTIVO",V123="MANUAL"),"40%",IF(AND(U123="DETECTIVO",V123="AUTOMÁTICO"),"40%",IF(AND(U123="DETECTIVO",V123="MANUAL"),"30%",IF(AND(U123="CORRECTIVO",V123="AUTOMÁTICO"),"35%",IF(AND(U123="CORRECTIVO",V123="MANUAL"),"25%",""))))))</f>
        <v/>
      </c>
      <c r="Y123" s="195" t="n"/>
      <c r="Z123" s="189">
        <f>IFERROR(IF(Y123="","",IF(Y123&lt;=0.2,"MUY BAJA",IF(Y123&lt;=0.4,"BAJA",IF(Y123&lt;=0.6,"MEDIA",IF(Y123&lt;=0.8,"ALTA",IF(Y123=1,"MUY ALTA")))))),"")</f>
        <v/>
      </c>
      <c r="AA123" s="3" t="n"/>
      <c r="AB123" s="189">
        <f>IFERROR(IF(AA123="","",IF(AA123&lt;=0.2,"LEVE",IF(AA123&lt;=0.4,"MENOR",IF(AA123&lt;=0.6,"MODERADO",IF(AA123&lt;=0.8,"MAYOR",IF(AA123=1,"CATASTRÓFICO")))))),"")</f>
        <v/>
      </c>
      <c r="AC123" s="90" t="n"/>
      <c r="AD123" s="90" t="n"/>
      <c r="AE123" s="90" t="n"/>
      <c r="AF123" s="90" t="n"/>
      <c r="AG123" s="90" t="n"/>
      <c r="AH123" s="90" t="n"/>
      <c r="AI123" s="90" t="n"/>
      <c r="AJ123" s="90" t="n"/>
      <c r="AK123" s="90" t="n"/>
      <c r="AL123" s="90" t="n"/>
      <c r="AM123" s="90" t="n"/>
      <c r="AN123" s="90" t="n"/>
      <c r="AO123" s="90" t="n"/>
      <c r="AP123" s="90" t="n"/>
      <c r="AQ123" s="90" t="n"/>
      <c r="AR123" s="16">
        <f>IF(Y123="","",IF(Y123&gt;=90,I123-2,IF(Y123&gt;=70,I123-1,I123)))</f>
        <v/>
      </c>
      <c r="AS123" s="16">
        <f>IF(Z123="","",IF(Z123&gt;=90,J123-2,IF(Z123&gt;=70,J123-1,J123)))</f>
        <v/>
      </c>
      <c r="AT123" s="16" t="n"/>
      <c r="AU123" s="16" t="n"/>
      <c r="AV123" s="207" t="n"/>
      <c r="AW123" s="200" t="n"/>
      <c r="AX123" s="3" t="n"/>
      <c r="AY123" s="200" t="n"/>
      <c r="AZ123" s="3" t="n"/>
      <c r="BA123" s="200" t="n"/>
      <c r="BB123" s="3" t="n"/>
      <c r="BC123" s="200" t="n"/>
      <c r="BD123" s="3" t="n"/>
      <c r="BE123" s="200" t="n"/>
      <c r="BF123" s="3" t="n"/>
      <c r="BG123" s="200" t="n"/>
      <c r="BH123" s="3" t="n"/>
      <c r="BI123" s="200" t="n"/>
      <c r="BJ123" s="3" t="n"/>
      <c r="BK123" s="200" t="n"/>
      <c r="BL123" s="3" t="n"/>
      <c r="BM123" s="200" t="n"/>
      <c r="BN123" s="3" t="n"/>
      <c r="BO123" s="200" t="n"/>
      <c r="BP123" s="3" t="n"/>
      <c r="BQ123" s="200" t="n"/>
      <c r="BR123" s="3" t="n"/>
      <c r="BS123" s="200" t="n"/>
      <c r="BT123" s="3" t="n"/>
      <c r="BU123" s="200" t="n"/>
      <c r="BV123" s="3" t="n"/>
      <c r="BW123" s="426" t="n"/>
    </row>
    <row r="124" ht="18.75" customHeight="1">
      <c r="A124" s="40">
        <f>IF(AND(AR124=1,AT124=1),1,IF(AND(AR124=1,AT124=2),2,IF(AND(AR124=1,AT124=3),3,IF(AND(AR124=1,AT124=4),4,IF(AND(AR124=1,AT124=5),5,IF(AND(AR124=2,AT124=1),6,IF(AND(AR124=2,AT124=2),7,IF(AND(AR124=2,AT124=3),8,IF(AND(AR124=2,AT124=4),9,IF(AND(AR124=2,AT124=5),10,IF(AND(AR124=3,AT124=1),11,IF(AND(AR124=3,AT124=2),12,IF(AND(AR124=3,AT124=3),13,IF(AND(AR124=3,AT124=4),14,IF(AND(AR124=3,AT124=5),15,IF(AND(AR124=4,AT124=1),16,IF(AND(AR124=4,AT124=2),17,IF(AND(AR124=4,AT124=3),18,IF(AND(AR124=4,AT124=4),19,IF(AND(AR124=4,AT124=5),20,IF(AND(AR124=5,AT124=1),21,IF(AND(AR124=5,AT124=2),22,IF(AND(AR124=5,AT124=3),23,IF(AND(AR124=5,AT124=4),24,IF(AND(AR124=5,AT124=5),25,"")))))))))))))))))))))))))</f>
        <v/>
      </c>
      <c r="B124" s="40">
        <f>IF(A124="","",(COUNTIF($A$8:A124,A124))/100)</f>
        <v/>
      </c>
      <c r="C124" s="40">
        <f>IFERROR(A124+B124,"")</f>
        <v/>
      </c>
      <c r="D124" s="280" t="n">
        <v>84</v>
      </c>
      <c r="E124" s="3" t="n"/>
      <c r="F124" s="3" t="n"/>
      <c r="G124" s="3" t="n"/>
      <c r="H124" s="3" t="n"/>
      <c r="I124" s="4" t="n"/>
      <c r="J124" s="3" t="n"/>
      <c r="K124" s="4" t="n"/>
      <c r="L124" s="4" t="n"/>
      <c r="M124" s="4" t="n"/>
      <c r="N124" s="39" t="n"/>
      <c r="O124" s="39" t="n"/>
      <c r="P124" s="277">
        <f>IF(OR(I124="",M124=""),"",I124*M124)</f>
        <v/>
      </c>
      <c r="Q124" s="3" t="n"/>
      <c r="R124" s="3" t="n"/>
      <c r="S124" s="3" t="n"/>
      <c r="T124" s="3" t="n"/>
      <c r="U124" s="4" t="n"/>
      <c r="V124" s="4" t="n"/>
      <c r="W124" s="4" t="n"/>
      <c r="X124" s="39">
        <f>IF(AND(U124="PREVENTIVO",V124="AUTOMÁTICO"),"50%",IF(AND(U124="PREVENTIVO",V124="MANUAL"),"40%",IF(AND(U124="DETECTIVO",V124="AUTOMÁTICO"),"40%",IF(AND(U124="DETECTIVO",V124="MANUAL"),"30%",IF(AND(U124="CORRECTIVO",V124="AUTOMÁTICO"),"35%",IF(AND(U124="CORRECTIVO",V124="MANUAL"),"25%",""))))))</f>
        <v/>
      </c>
      <c r="Y124" s="195" t="n"/>
      <c r="Z124" s="189">
        <f>IFERROR(IF(Y124="","",IF(Y124&lt;=0.2,"MUY BAJA",IF(Y124&lt;=0.4,"BAJA",IF(Y124&lt;=0.6,"MEDIA",IF(Y124&lt;=0.8,"ALTA",IF(Y124=1,"MUY ALTA")))))),"")</f>
        <v/>
      </c>
      <c r="AA124" s="3" t="n"/>
      <c r="AB124" s="189">
        <f>IFERROR(IF(AA124="","",IF(AA124&lt;=0.2,"LEVE",IF(AA124&lt;=0.4,"MENOR",IF(AA124&lt;=0.6,"MODERADO",IF(AA124&lt;=0.8,"MAYOR",IF(AA124=1,"CATASTRÓFICO")))))),"")</f>
        <v/>
      </c>
      <c r="AC124" s="90" t="n"/>
      <c r="AD124" s="90" t="n"/>
      <c r="AE124" s="90" t="n"/>
      <c r="AF124" s="90" t="n"/>
      <c r="AG124" s="90" t="n"/>
      <c r="AH124" s="90" t="n"/>
      <c r="AI124" s="90" t="n"/>
      <c r="AJ124" s="90" t="n"/>
      <c r="AK124" s="90" t="n"/>
      <c r="AL124" s="90" t="n"/>
      <c r="AM124" s="90" t="n"/>
      <c r="AN124" s="90" t="n"/>
      <c r="AO124" s="90" t="n"/>
      <c r="AP124" s="90" t="n"/>
      <c r="AQ124" s="90" t="n"/>
      <c r="AR124" s="16">
        <f>IF(Y124="","",IF(Y124&gt;=90,I124-2,IF(Y124&gt;=70,I124-1,I124)))</f>
        <v/>
      </c>
      <c r="AS124" s="16">
        <f>IF(Z124="","",IF(Z124&gt;=90,J124-2,IF(Z124&gt;=70,J124-1,J124)))</f>
        <v/>
      </c>
      <c r="AT124" s="16" t="n"/>
      <c r="AU124" s="16" t="n"/>
      <c r="AV124" s="207" t="n"/>
      <c r="AW124" s="200" t="n"/>
      <c r="AX124" s="3" t="n"/>
      <c r="AY124" s="200" t="n"/>
      <c r="AZ124" s="3" t="n"/>
      <c r="BA124" s="200" t="n"/>
      <c r="BB124" s="3" t="n"/>
      <c r="BC124" s="200" t="n"/>
      <c r="BD124" s="3" t="n"/>
      <c r="BE124" s="200" t="n"/>
      <c r="BF124" s="3" t="n"/>
      <c r="BG124" s="200" t="n"/>
      <c r="BH124" s="3" t="n"/>
      <c r="BI124" s="200" t="n"/>
      <c r="BJ124" s="3" t="n"/>
      <c r="BK124" s="200" t="n"/>
      <c r="BL124" s="3" t="n"/>
      <c r="BM124" s="200" t="n"/>
      <c r="BN124" s="3" t="n"/>
      <c r="BO124" s="200" t="n"/>
      <c r="BP124" s="3" t="n"/>
      <c r="BQ124" s="200" t="n"/>
      <c r="BR124" s="3" t="n"/>
      <c r="BS124" s="200" t="n"/>
      <c r="BT124" s="3" t="n"/>
      <c r="BU124" s="200" t="n"/>
      <c r="BV124" s="3" t="n"/>
      <c r="BW124" s="426" t="n"/>
    </row>
    <row r="125" ht="18.75" customHeight="1">
      <c r="A125" s="40">
        <f>IF(AND(AR125=1,AT125=1),1,IF(AND(AR125=1,AT125=2),2,IF(AND(AR125=1,AT125=3),3,IF(AND(AR125=1,AT125=4),4,IF(AND(AR125=1,AT125=5),5,IF(AND(AR125=2,AT125=1),6,IF(AND(AR125=2,AT125=2),7,IF(AND(AR125=2,AT125=3),8,IF(AND(AR125=2,AT125=4),9,IF(AND(AR125=2,AT125=5),10,IF(AND(AR125=3,AT125=1),11,IF(AND(AR125=3,AT125=2),12,IF(AND(AR125=3,AT125=3),13,IF(AND(AR125=3,AT125=4),14,IF(AND(AR125=3,AT125=5),15,IF(AND(AR125=4,AT125=1),16,IF(AND(AR125=4,AT125=2),17,IF(AND(AR125=4,AT125=3),18,IF(AND(AR125=4,AT125=4),19,IF(AND(AR125=4,AT125=5),20,IF(AND(AR125=5,AT125=1),21,IF(AND(AR125=5,AT125=2),22,IF(AND(AR125=5,AT125=3),23,IF(AND(AR125=5,AT125=4),24,IF(AND(AR125=5,AT125=5),25,"")))))))))))))))))))))))))</f>
        <v/>
      </c>
      <c r="B125" s="40">
        <f>IF(A125="","",(COUNTIF($A$8:A125,A125))/100)</f>
        <v/>
      </c>
      <c r="C125" s="40">
        <f>IFERROR(A125+B125,"")</f>
        <v/>
      </c>
      <c r="D125" s="280" t="n">
        <v>85</v>
      </c>
      <c r="E125" s="3" t="n"/>
      <c r="F125" s="3" t="n"/>
      <c r="G125" s="3" t="n"/>
      <c r="H125" s="3" t="n"/>
      <c r="I125" s="4" t="n"/>
      <c r="J125" s="3" t="n"/>
      <c r="K125" s="4" t="n"/>
      <c r="L125" s="4" t="n"/>
      <c r="M125" s="4" t="n"/>
      <c r="N125" s="39" t="n"/>
      <c r="O125" s="39" t="n"/>
      <c r="P125" s="277">
        <f>IF(OR(I125="",M125=""),"",I125*M125)</f>
        <v/>
      </c>
      <c r="Q125" s="3" t="n"/>
      <c r="R125" s="3" t="n"/>
      <c r="S125" s="3" t="n"/>
      <c r="T125" s="3" t="n"/>
      <c r="U125" s="4" t="n"/>
      <c r="V125" s="4" t="n"/>
      <c r="W125" s="4" t="n"/>
      <c r="X125" s="39">
        <f>IF(AND(U125="PREVENTIVO",V125="AUTOMÁTICO"),"50%",IF(AND(U125="PREVENTIVO",V125="MANUAL"),"40%",IF(AND(U125="DETECTIVO",V125="AUTOMÁTICO"),"40%",IF(AND(U125="DETECTIVO",V125="MANUAL"),"30%",IF(AND(U125="CORRECTIVO",V125="AUTOMÁTICO"),"35%",IF(AND(U125="CORRECTIVO",V125="MANUAL"),"25%",""))))))</f>
        <v/>
      </c>
      <c r="Y125" s="195" t="n"/>
      <c r="Z125" s="189">
        <f>IFERROR(IF(Y125="","",IF(Y125&lt;=0.2,"MUY BAJA",IF(Y125&lt;=0.4,"BAJA",IF(Y125&lt;=0.6,"MEDIA",IF(Y125&lt;=0.8,"ALTA",IF(Y125=1,"MUY ALTA")))))),"")</f>
        <v/>
      </c>
      <c r="AA125" s="3" t="n"/>
      <c r="AB125" s="189">
        <f>IFERROR(IF(AA125="","",IF(AA125&lt;=0.2,"LEVE",IF(AA125&lt;=0.4,"MENOR",IF(AA125&lt;=0.6,"MODERADO",IF(AA125&lt;=0.8,"MAYOR",IF(AA125=1,"CATASTRÓFICO")))))),"")</f>
        <v/>
      </c>
      <c r="AC125" s="90" t="n"/>
      <c r="AD125" s="90" t="n"/>
      <c r="AE125" s="90" t="n"/>
      <c r="AF125" s="90" t="n"/>
      <c r="AG125" s="90" t="n"/>
      <c r="AH125" s="90" t="n"/>
      <c r="AI125" s="90" t="n"/>
      <c r="AJ125" s="90" t="n"/>
      <c r="AK125" s="90" t="n"/>
      <c r="AL125" s="90" t="n"/>
      <c r="AM125" s="90" t="n"/>
      <c r="AN125" s="90" t="n"/>
      <c r="AO125" s="90" t="n"/>
      <c r="AP125" s="90" t="n"/>
      <c r="AQ125" s="90" t="n"/>
      <c r="AR125" s="16">
        <f>IF(Y125="","",IF(Y125&gt;=90,I125-2,IF(Y125&gt;=70,I125-1,I125)))</f>
        <v/>
      </c>
      <c r="AS125" s="16">
        <f>IF(Z125="","",IF(Z125&gt;=90,J125-2,IF(Z125&gt;=70,J125-1,J125)))</f>
        <v/>
      </c>
      <c r="AT125" s="16" t="n"/>
      <c r="AU125" s="16" t="n"/>
      <c r="AV125" s="207" t="n"/>
      <c r="AW125" s="200" t="n"/>
      <c r="AX125" s="3" t="n"/>
      <c r="AY125" s="200" t="n"/>
      <c r="AZ125" s="3" t="n"/>
      <c r="BA125" s="200" t="n"/>
      <c r="BB125" s="3" t="n"/>
      <c r="BC125" s="200" t="n"/>
      <c r="BD125" s="3" t="n"/>
      <c r="BE125" s="200" t="n"/>
      <c r="BF125" s="3" t="n"/>
      <c r="BG125" s="200" t="n"/>
      <c r="BH125" s="3" t="n"/>
      <c r="BI125" s="200" t="n"/>
      <c r="BJ125" s="3" t="n"/>
      <c r="BK125" s="200" t="n"/>
      <c r="BL125" s="3" t="n"/>
      <c r="BM125" s="200" t="n"/>
      <c r="BN125" s="3" t="n"/>
      <c r="BO125" s="200" t="n"/>
      <c r="BP125" s="3" t="n"/>
      <c r="BQ125" s="200" t="n"/>
      <c r="BR125" s="3" t="n"/>
      <c r="BS125" s="200" t="n"/>
      <c r="BT125" s="3" t="n"/>
      <c r="BU125" s="200" t="n"/>
      <c r="BV125" s="3" t="n"/>
      <c r="BW125" s="426" t="n"/>
    </row>
    <row r="126" ht="18.75" customHeight="1">
      <c r="A126" s="40">
        <f>IF(AND(AR126=1,AT126=1),1,IF(AND(AR126=1,AT126=2),2,IF(AND(AR126=1,AT126=3),3,IF(AND(AR126=1,AT126=4),4,IF(AND(AR126=1,AT126=5),5,IF(AND(AR126=2,AT126=1),6,IF(AND(AR126=2,AT126=2),7,IF(AND(AR126=2,AT126=3),8,IF(AND(AR126=2,AT126=4),9,IF(AND(AR126=2,AT126=5),10,IF(AND(AR126=3,AT126=1),11,IF(AND(AR126=3,AT126=2),12,IF(AND(AR126=3,AT126=3),13,IF(AND(AR126=3,AT126=4),14,IF(AND(AR126=3,AT126=5),15,IF(AND(AR126=4,AT126=1),16,IF(AND(AR126=4,AT126=2),17,IF(AND(AR126=4,AT126=3),18,IF(AND(AR126=4,AT126=4),19,IF(AND(AR126=4,AT126=5),20,IF(AND(AR126=5,AT126=1),21,IF(AND(AR126=5,AT126=2),22,IF(AND(AR126=5,AT126=3),23,IF(AND(AR126=5,AT126=4),24,IF(AND(AR126=5,AT126=5),25,"")))))))))))))))))))))))))</f>
        <v/>
      </c>
      <c r="B126" s="40">
        <f>IF(A126="","",(COUNTIF($A$8:A126,A126))/100)</f>
        <v/>
      </c>
      <c r="C126" s="40">
        <f>IFERROR(A126+B126,"")</f>
        <v/>
      </c>
      <c r="D126" s="280" t="n">
        <v>86</v>
      </c>
      <c r="E126" s="3" t="n"/>
      <c r="F126" s="3" t="n"/>
      <c r="G126" s="3" t="n"/>
      <c r="H126" s="3" t="n"/>
      <c r="I126" s="4" t="n"/>
      <c r="J126" s="3" t="n"/>
      <c r="K126" s="4" t="n"/>
      <c r="L126" s="4" t="n"/>
      <c r="M126" s="4" t="n"/>
      <c r="N126" s="39" t="n"/>
      <c r="O126" s="39" t="n"/>
      <c r="P126" s="277">
        <f>IF(OR(I126="",M126=""),"",I126*M126)</f>
        <v/>
      </c>
      <c r="Q126" s="3" t="n"/>
      <c r="R126" s="3" t="n"/>
      <c r="S126" s="3" t="n"/>
      <c r="T126" s="3" t="n"/>
      <c r="U126" s="4" t="n"/>
      <c r="V126" s="4" t="n"/>
      <c r="W126" s="4" t="n"/>
      <c r="X126" s="39">
        <f>IF(AND(U126="PREVENTIVO",V126="AUTOMÁTICO"),"50%",IF(AND(U126="PREVENTIVO",V126="MANUAL"),"40%",IF(AND(U126="DETECTIVO",V126="AUTOMÁTICO"),"40%",IF(AND(U126="DETECTIVO",V126="MANUAL"),"30%",IF(AND(U126="CORRECTIVO",V126="AUTOMÁTICO"),"35%",IF(AND(U126="CORRECTIVO",V126="MANUAL"),"25%",""))))))</f>
        <v/>
      </c>
      <c r="Y126" s="195" t="n"/>
      <c r="Z126" s="189">
        <f>IFERROR(IF(Y126="","",IF(Y126&lt;=0.2,"MUY BAJA",IF(Y126&lt;=0.4,"BAJA",IF(Y126&lt;=0.6,"MEDIA",IF(Y126&lt;=0.8,"ALTA",IF(Y126=1,"MUY ALTA")))))),"")</f>
        <v/>
      </c>
      <c r="AA126" s="3" t="n"/>
      <c r="AB126" s="189">
        <f>IFERROR(IF(AA126="","",IF(AA126&lt;=0.2,"LEVE",IF(AA126&lt;=0.4,"MENOR",IF(AA126&lt;=0.6,"MODERADO",IF(AA126&lt;=0.8,"MAYOR",IF(AA126=1,"CATASTRÓFICO")))))),"")</f>
        <v/>
      </c>
      <c r="AC126" s="90" t="n"/>
      <c r="AD126" s="90" t="n"/>
      <c r="AE126" s="90" t="n"/>
      <c r="AF126" s="90" t="n"/>
      <c r="AG126" s="90" t="n"/>
      <c r="AH126" s="90" t="n"/>
      <c r="AI126" s="90" t="n"/>
      <c r="AJ126" s="90" t="n"/>
      <c r="AK126" s="90" t="n"/>
      <c r="AL126" s="90" t="n"/>
      <c r="AM126" s="90" t="n"/>
      <c r="AN126" s="90" t="n"/>
      <c r="AO126" s="90" t="n"/>
      <c r="AP126" s="90" t="n"/>
      <c r="AQ126" s="90" t="n"/>
      <c r="AR126" s="16">
        <f>IF(Y126="","",IF(Y126&gt;=90,I126-2,IF(Y126&gt;=70,I126-1,I126)))</f>
        <v/>
      </c>
      <c r="AS126" s="16">
        <f>IF(Z126="","",IF(Z126&gt;=90,J126-2,IF(Z126&gt;=70,J126-1,J126)))</f>
        <v/>
      </c>
      <c r="AT126" s="16" t="n"/>
      <c r="AU126" s="16" t="n"/>
      <c r="AV126" s="207" t="n"/>
      <c r="AW126" s="200" t="n"/>
      <c r="AX126" s="3" t="n"/>
      <c r="AY126" s="200" t="n"/>
      <c r="AZ126" s="3" t="n"/>
      <c r="BA126" s="200" t="n"/>
      <c r="BB126" s="3" t="n"/>
      <c r="BC126" s="200" t="n"/>
      <c r="BD126" s="3" t="n"/>
      <c r="BE126" s="200" t="n"/>
      <c r="BF126" s="3" t="n"/>
      <c r="BG126" s="200" t="n"/>
      <c r="BH126" s="3" t="n"/>
      <c r="BI126" s="200" t="n"/>
      <c r="BJ126" s="3" t="n"/>
      <c r="BK126" s="200" t="n"/>
      <c r="BL126" s="3" t="n"/>
      <c r="BM126" s="200" t="n"/>
      <c r="BN126" s="3" t="n"/>
      <c r="BO126" s="200" t="n"/>
      <c r="BP126" s="3" t="n"/>
      <c r="BQ126" s="200" t="n"/>
      <c r="BR126" s="3" t="n"/>
      <c r="BS126" s="200" t="n"/>
      <c r="BT126" s="3" t="n"/>
      <c r="BU126" s="200" t="n"/>
      <c r="BV126" s="3" t="n"/>
      <c r="BW126" s="426" t="n"/>
    </row>
    <row r="127" ht="18.75" customHeight="1">
      <c r="A127" s="40">
        <f>IF(AND(AR127=1,AT127=1),1,IF(AND(AR127=1,AT127=2),2,IF(AND(AR127=1,AT127=3),3,IF(AND(AR127=1,AT127=4),4,IF(AND(AR127=1,AT127=5),5,IF(AND(AR127=2,AT127=1),6,IF(AND(AR127=2,AT127=2),7,IF(AND(AR127=2,AT127=3),8,IF(AND(AR127=2,AT127=4),9,IF(AND(AR127=2,AT127=5),10,IF(AND(AR127=3,AT127=1),11,IF(AND(AR127=3,AT127=2),12,IF(AND(AR127=3,AT127=3),13,IF(AND(AR127=3,AT127=4),14,IF(AND(AR127=3,AT127=5),15,IF(AND(AR127=4,AT127=1),16,IF(AND(AR127=4,AT127=2),17,IF(AND(AR127=4,AT127=3),18,IF(AND(AR127=4,AT127=4),19,IF(AND(AR127=4,AT127=5),20,IF(AND(AR127=5,AT127=1),21,IF(AND(AR127=5,AT127=2),22,IF(AND(AR127=5,AT127=3),23,IF(AND(AR127=5,AT127=4),24,IF(AND(AR127=5,AT127=5),25,"")))))))))))))))))))))))))</f>
        <v/>
      </c>
      <c r="B127" s="40">
        <f>IF(A127="","",(COUNTIF($A$8:A127,A127))/100)</f>
        <v/>
      </c>
      <c r="C127" s="40">
        <f>IFERROR(A127+B127,"")</f>
        <v/>
      </c>
      <c r="D127" s="280" t="n">
        <v>87</v>
      </c>
      <c r="E127" s="3" t="n"/>
      <c r="F127" s="3" t="n"/>
      <c r="G127" s="3" t="n"/>
      <c r="H127" s="3" t="n"/>
      <c r="I127" s="4" t="n"/>
      <c r="J127" s="3" t="n"/>
      <c r="K127" s="4" t="n"/>
      <c r="L127" s="4" t="n"/>
      <c r="M127" s="4" t="n"/>
      <c r="N127" s="39" t="n"/>
      <c r="O127" s="39" t="n"/>
      <c r="P127" s="277">
        <f>IF(OR(I127="",M127=""),"",I127*M127)</f>
        <v/>
      </c>
      <c r="Q127" s="3" t="n"/>
      <c r="R127" s="3" t="n"/>
      <c r="S127" s="3" t="n"/>
      <c r="T127" s="3" t="n"/>
      <c r="U127" s="4" t="n"/>
      <c r="V127" s="4" t="n"/>
      <c r="W127" s="4" t="n"/>
      <c r="X127" s="39">
        <f>IF(AND(U127="PREVENTIVO",V127="AUTOMÁTICO"),"50%",IF(AND(U127="PREVENTIVO",V127="MANUAL"),"40%",IF(AND(U127="DETECTIVO",V127="AUTOMÁTICO"),"40%",IF(AND(U127="DETECTIVO",V127="MANUAL"),"30%",IF(AND(U127="CORRECTIVO",V127="AUTOMÁTICO"),"35%",IF(AND(U127="CORRECTIVO",V127="MANUAL"),"25%",""))))))</f>
        <v/>
      </c>
      <c r="Y127" s="195" t="n"/>
      <c r="Z127" s="189">
        <f>IFERROR(IF(Y127="","",IF(Y127&lt;=0.2,"MUY BAJA",IF(Y127&lt;=0.4,"BAJA",IF(Y127&lt;=0.6,"MEDIA",IF(Y127&lt;=0.8,"ALTA",IF(Y127=1,"MUY ALTA")))))),"")</f>
        <v/>
      </c>
      <c r="AA127" s="3" t="n"/>
      <c r="AB127" s="189">
        <f>IFERROR(IF(AA127="","",IF(AA127&lt;=0.2,"LEVE",IF(AA127&lt;=0.4,"MENOR",IF(AA127&lt;=0.6,"MODERADO",IF(AA127&lt;=0.8,"MAYOR",IF(AA127=1,"CATASTRÓFICO")))))),"")</f>
        <v/>
      </c>
      <c r="AC127" s="90" t="n"/>
      <c r="AD127" s="90" t="n"/>
      <c r="AE127" s="90" t="n"/>
      <c r="AF127" s="90" t="n"/>
      <c r="AG127" s="90" t="n"/>
      <c r="AH127" s="90" t="n"/>
      <c r="AI127" s="90" t="n"/>
      <c r="AJ127" s="90" t="n"/>
      <c r="AK127" s="90" t="n"/>
      <c r="AL127" s="90" t="n"/>
      <c r="AM127" s="90" t="n"/>
      <c r="AN127" s="90" t="n"/>
      <c r="AO127" s="90" t="n"/>
      <c r="AP127" s="90" t="n"/>
      <c r="AQ127" s="90" t="n"/>
      <c r="AR127" s="16">
        <f>IF(Y127="","",IF(Y127&gt;=90,I127-2,IF(Y127&gt;=70,I127-1,I127)))</f>
        <v/>
      </c>
      <c r="AS127" s="16">
        <f>IF(Z127="","",IF(Z127&gt;=90,J127-2,IF(Z127&gt;=70,J127-1,J127)))</f>
        <v/>
      </c>
      <c r="AT127" s="16" t="n"/>
      <c r="AU127" s="16" t="n"/>
      <c r="AV127" s="207" t="n"/>
      <c r="AW127" s="200" t="n"/>
      <c r="AX127" s="3" t="n"/>
      <c r="AY127" s="200" t="n"/>
      <c r="AZ127" s="3" t="n"/>
      <c r="BA127" s="200" t="n"/>
      <c r="BB127" s="3" t="n"/>
      <c r="BC127" s="200" t="n"/>
      <c r="BD127" s="3" t="n"/>
      <c r="BE127" s="200" t="n"/>
      <c r="BF127" s="3" t="n"/>
      <c r="BG127" s="200" t="n"/>
      <c r="BH127" s="3" t="n"/>
      <c r="BI127" s="200" t="n"/>
      <c r="BJ127" s="3" t="n"/>
      <c r="BK127" s="200" t="n"/>
      <c r="BL127" s="3" t="n"/>
      <c r="BM127" s="200" t="n"/>
      <c r="BN127" s="3" t="n"/>
      <c r="BO127" s="200" t="n"/>
      <c r="BP127" s="3" t="n"/>
      <c r="BQ127" s="200" t="n"/>
      <c r="BR127" s="3" t="n"/>
      <c r="BS127" s="200" t="n"/>
      <c r="BT127" s="3" t="n"/>
      <c r="BU127" s="200" t="n"/>
      <c r="BV127" s="3" t="n"/>
      <c r="BW127" s="426" t="n"/>
    </row>
    <row r="128" ht="18.75" customHeight="1">
      <c r="A128" s="40">
        <f>IF(AND(AR128=1,AT128=1),1,IF(AND(AR128=1,AT128=2),2,IF(AND(AR128=1,AT128=3),3,IF(AND(AR128=1,AT128=4),4,IF(AND(AR128=1,AT128=5),5,IF(AND(AR128=2,AT128=1),6,IF(AND(AR128=2,AT128=2),7,IF(AND(AR128=2,AT128=3),8,IF(AND(AR128=2,AT128=4),9,IF(AND(AR128=2,AT128=5),10,IF(AND(AR128=3,AT128=1),11,IF(AND(AR128=3,AT128=2),12,IF(AND(AR128=3,AT128=3),13,IF(AND(AR128=3,AT128=4),14,IF(AND(AR128=3,AT128=5),15,IF(AND(AR128=4,AT128=1),16,IF(AND(AR128=4,AT128=2),17,IF(AND(AR128=4,AT128=3),18,IF(AND(AR128=4,AT128=4),19,IF(AND(AR128=4,AT128=5),20,IF(AND(AR128=5,AT128=1),21,IF(AND(AR128=5,AT128=2),22,IF(AND(AR128=5,AT128=3),23,IF(AND(AR128=5,AT128=4),24,IF(AND(AR128=5,AT128=5),25,"")))))))))))))))))))))))))</f>
        <v/>
      </c>
      <c r="B128" s="40">
        <f>IF(A128="","",(COUNTIF($A$8:A128,A128))/100)</f>
        <v/>
      </c>
      <c r="C128" s="40">
        <f>IFERROR(A128+B128,"")</f>
        <v/>
      </c>
      <c r="D128" s="280" t="n">
        <v>88</v>
      </c>
      <c r="E128" s="3" t="n"/>
      <c r="F128" s="3" t="n"/>
      <c r="G128" s="3" t="n"/>
      <c r="H128" s="3" t="n"/>
      <c r="I128" s="4" t="n"/>
      <c r="J128" s="3" t="n"/>
      <c r="K128" s="4" t="n"/>
      <c r="L128" s="4" t="n"/>
      <c r="M128" s="4" t="n"/>
      <c r="N128" s="39" t="n"/>
      <c r="O128" s="39" t="n"/>
      <c r="P128" s="277">
        <f>IF(OR(I128="",M128=""),"",I128*M128)</f>
        <v/>
      </c>
      <c r="Q128" s="3" t="n"/>
      <c r="R128" s="3" t="n"/>
      <c r="S128" s="3" t="n"/>
      <c r="T128" s="3" t="n"/>
      <c r="U128" s="4" t="n"/>
      <c r="V128" s="4" t="n"/>
      <c r="W128" s="4" t="n"/>
      <c r="X128" s="39">
        <f>IF(AND(U128="PREVENTIVO",V128="AUTOMÁTICO"),"50%",IF(AND(U128="PREVENTIVO",V128="MANUAL"),"40%",IF(AND(U128="DETECTIVO",V128="AUTOMÁTICO"),"40%",IF(AND(U128="DETECTIVO",V128="MANUAL"),"30%",IF(AND(U128="CORRECTIVO",V128="AUTOMÁTICO"),"35%",IF(AND(U128="CORRECTIVO",V128="MANUAL"),"25%",""))))))</f>
        <v/>
      </c>
      <c r="Y128" s="195" t="n"/>
      <c r="Z128" s="189">
        <f>IFERROR(IF(Y128="","",IF(Y128&lt;=0.2,"MUY BAJA",IF(Y128&lt;=0.4,"BAJA",IF(Y128&lt;=0.6,"MEDIA",IF(Y128&lt;=0.8,"ALTA",IF(Y128=1,"MUY ALTA")))))),"")</f>
        <v/>
      </c>
      <c r="AA128" s="3" t="n"/>
      <c r="AB128" s="189">
        <f>IFERROR(IF(AA128="","",IF(AA128&lt;=0.2,"LEVE",IF(AA128&lt;=0.4,"MENOR",IF(AA128&lt;=0.6,"MODERADO",IF(AA128&lt;=0.8,"MAYOR",IF(AA128=1,"CATASTRÓFICO")))))),"")</f>
        <v/>
      </c>
      <c r="AC128" s="90" t="n"/>
      <c r="AD128" s="90" t="n"/>
      <c r="AE128" s="90" t="n"/>
      <c r="AF128" s="90" t="n"/>
      <c r="AG128" s="90" t="n"/>
      <c r="AH128" s="90" t="n"/>
      <c r="AI128" s="90" t="n"/>
      <c r="AJ128" s="90" t="n"/>
      <c r="AK128" s="90" t="n"/>
      <c r="AL128" s="90" t="n"/>
      <c r="AM128" s="90" t="n"/>
      <c r="AN128" s="90" t="n"/>
      <c r="AO128" s="90" t="n"/>
      <c r="AP128" s="90" t="n"/>
      <c r="AQ128" s="90" t="n"/>
      <c r="AR128" s="16">
        <f>IF(Y128="","",IF(Y128&gt;=90,I128-2,IF(Y128&gt;=70,I128-1,I128)))</f>
        <v/>
      </c>
      <c r="AS128" s="16">
        <f>IF(Z128="","",IF(Z128&gt;=90,J128-2,IF(Z128&gt;=70,J128-1,J128)))</f>
        <v/>
      </c>
      <c r="AT128" s="16" t="n"/>
      <c r="AU128" s="16" t="n"/>
      <c r="AV128" s="207" t="n"/>
      <c r="AW128" s="200" t="n"/>
      <c r="AX128" s="3" t="n"/>
      <c r="AY128" s="200" t="n"/>
      <c r="AZ128" s="3" t="n"/>
      <c r="BA128" s="200" t="n"/>
      <c r="BB128" s="3" t="n"/>
      <c r="BC128" s="200" t="n"/>
      <c r="BD128" s="3" t="n"/>
      <c r="BE128" s="200" t="n"/>
      <c r="BF128" s="3" t="n"/>
      <c r="BG128" s="200" t="n"/>
      <c r="BH128" s="3" t="n"/>
      <c r="BI128" s="200" t="n"/>
      <c r="BJ128" s="3" t="n"/>
      <c r="BK128" s="200" t="n"/>
      <c r="BL128" s="3" t="n"/>
      <c r="BM128" s="200" t="n"/>
      <c r="BN128" s="3" t="n"/>
      <c r="BO128" s="200" t="n"/>
      <c r="BP128" s="3" t="n"/>
      <c r="BQ128" s="200" t="n"/>
      <c r="BR128" s="3" t="n"/>
      <c r="BS128" s="200" t="n"/>
      <c r="BT128" s="3" t="n"/>
      <c r="BU128" s="200" t="n"/>
      <c r="BV128" s="3" t="n"/>
      <c r="BW128" s="426" t="n"/>
    </row>
    <row r="129" ht="18.75" customHeight="1">
      <c r="A129" s="40">
        <f>IF(AND(AR129=1,AT129=1),1,IF(AND(AR129=1,AT129=2),2,IF(AND(AR129=1,AT129=3),3,IF(AND(AR129=1,AT129=4),4,IF(AND(AR129=1,AT129=5),5,IF(AND(AR129=2,AT129=1),6,IF(AND(AR129=2,AT129=2),7,IF(AND(AR129=2,AT129=3),8,IF(AND(AR129=2,AT129=4),9,IF(AND(AR129=2,AT129=5),10,IF(AND(AR129=3,AT129=1),11,IF(AND(AR129=3,AT129=2),12,IF(AND(AR129=3,AT129=3),13,IF(AND(AR129=3,AT129=4),14,IF(AND(AR129=3,AT129=5),15,IF(AND(AR129=4,AT129=1),16,IF(AND(AR129=4,AT129=2),17,IF(AND(AR129=4,AT129=3),18,IF(AND(AR129=4,AT129=4),19,IF(AND(AR129=4,AT129=5),20,IF(AND(AR129=5,AT129=1),21,IF(AND(AR129=5,AT129=2),22,IF(AND(AR129=5,AT129=3),23,IF(AND(AR129=5,AT129=4),24,IF(AND(AR129=5,AT129=5),25,"")))))))))))))))))))))))))</f>
        <v/>
      </c>
      <c r="B129" s="40">
        <f>IF(A129="","",(COUNTIF($A$8:A129,A129))/100)</f>
        <v/>
      </c>
      <c r="C129" s="40">
        <f>IFERROR(A129+B129,"")</f>
        <v/>
      </c>
      <c r="D129" s="280" t="n">
        <v>89</v>
      </c>
      <c r="E129" s="3" t="n"/>
      <c r="F129" s="3" t="n"/>
      <c r="G129" s="3" t="n"/>
      <c r="H129" s="3" t="n"/>
      <c r="I129" s="4" t="n"/>
      <c r="J129" s="3" t="n"/>
      <c r="K129" s="4" t="n"/>
      <c r="L129" s="4" t="n"/>
      <c r="M129" s="4" t="n"/>
      <c r="N129" s="39" t="n"/>
      <c r="O129" s="39" t="n"/>
      <c r="P129" s="277">
        <f>IF(OR(I129="",M129=""),"",I129*M129)</f>
        <v/>
      </c>
      <c r="Q129" s="3" t="n"/>
      <c r="R129" s="3" t="n"/>
      <c r="S129" s="3" t="n"/>
      <c r="T129" s="3" t="n"/>
      <c r="U129" s="4" t="n"/>
      <c r="V129" s="4" t="n"/>
      <c r="W129" s="4" t="n"/>
      <c r="X129" s="39">
        <f>IF(AND(U129="PREVENTIVO",V129="AUTOMÁTICO"),"50%",IF(AND(U129="PREVENTIVO",V129="MANUAL"),"40%",IF(AND(U129="DETECTIVO",V129="AUTOMÁTICO"),"40%",IF(AND(U129="DETECTIVO",V129="MANUAL"),"30%",IF(AND(U129="CORRECTIVO",V129="AUTOMÁTICO"),"35%",IF(AND(U129="CORRECTIVO",V129="MANUAL"),"25%",""))))))</f>
        <v/>
      </c>
      <c r="Y129" s="195" t="n"/>
      <c r="Z129" s="189">
        <f>IFERROR(IF(Y129="","",IF(Y129&lt;=0.2,"MUY BAJA",IF(Y129&lt;=0.4,"BAJA",IF(Y129&lt;=0.6,"MEDIA",IF(Y129&lt;=0.8,"ALTA",IF(Y129=1,"MUY ALTA")))))),"")</f>
        <v/>
      </c>
      <c r="AA129" s="3" t="n"/>
      <c r="AB129" s="3" t="n"/>
      <c r="AC129" s="90" t="n"/>
      <c r="AD129" s="90" t="n"/>
      <c r="AE129" s="90" t="n"/>
      <c r="AF129" s="90" t="n"/>
      <c r="AG129" s="90" t="n"/>
      <c r="AH129" s="90" t="n"/>
      <c r="AI129" s="90" t="n"/>
      <c r="AJ129" s="90" t="n"/>
      <c r="AK129" s="90" t="n"/>
      <c r="AL129" s="90" t="n"/>
      <c r="AM129" s="90" t="n"/>
      <c r="AN129" s="90" t="n"/>
      <c r="AO129" s="90" t="n"/>
      <c r="AP129" s="90" t="n"/>
      <c r="AQ129" s="90" t="n"/>
      <c r="AR129" s="16">
        <f>IF(Y129="","",IF(Y129&gt;=90,I129-2,IF(Y129&gt;=70,I129-1,I129)))</f>
        <v/>
      </c>
      <c r="AS129" s="16">
        <f>IF(Z129="","",IF(Z129&gt;=90,J129-2,IF(Z129&gt;=70,J129-1,J129)))</f>
        <v/>
      </c>
      <c r="AT129" s="16" t="n"/>
      <c r="AU129" s="16" t="n"/>
      <c r="AV129" s="207" t="n"/>
      <c r="AW129" s="200" t="n"/>
      <c r="AX129" s="3" t="n"/>
      <c r="AY129" s="200" t="n"/>
      <c r="AZ129" s="3" t="n"/>
      <c r="BA129" s="200" t="n"/>
      <c r="BB129" s="3" t="n"/>
      <c r="BC129" s="200" t="n"/>
      <c r="BD129" s="3" t="n"/>
      <c r="BE129" s="200" t="n"/>
      <c r="BF129" s="3" t="n"/>
      <c r="BG129" s="200" t="n"/>
      <c r="BH129" s="3" t="n"/>
      <c r="BI129" s="200" t="n"/>
      <c r="BJ129" s="3" t="n"/>
      <c r="BK129" s="200" t="n"/>
      <c r="BL129" s="3" t="n"/>
      <c r="BM129" s="200" t="n"/>
      <c r="BN129" s="3" t="n"/>
      <c r="BO129" s="200" t="n"/>
      <c r="BP129" s="3" t="n"/>
      <c r="BQ129" s="200" t="n"/>
      <c r="BR129" s="3" t="n"/>
      <c r="BS129" s="200" t="n"/>
      <c r="BT129" s="3" t="n"/>
      <c r="BU129" s="200" t="n"/>
      <c r="BV129" s="3" t="n"/>
      <c r="BW129" s="426" t="n"/>
    </row>
    <row r="130" ht="18.75" customHeight="1">
      <c r="A130" s="40">
        <f>IF(AND(AR130=1,AT130=1),1,IF(AND(AR130=1,AT130=2),2,IF(AND(AR130=1,AT130=3),3,IF(AND(AR130=1,AT130=4),4,IF(AND(AR130=1,AT130=5),5,IF(AND(AR130=2,AT130=1),6,IF(AND(AR130=2,AT130=2),7,IF(AND(AR130=2,AT130=3),8,IF(AND(AR130=2,AT130=4),9,IF(AND(AR130=2,AT130=5),10,IF(AND(AR130=3,AT130=1),11,IF(AND(AR130=3,AT130=2),12,IF(AND(AR130=3,AT130=3),13,IF(AND(AR130=3,AT130=4),14,IF(AND(AR130=3,AT130=5),15,IF(AND(AR130=4,AT130=1),16,IF(AND(AR130=4,AT130=2),17,IF(AND(AR130=4,AT130=3),18,IF(AND(AR130=4,AT130=4),19,IF(AND(AR130=4,AT130=5),20,IF(AND(AR130=5,AT130=1),21,IF(AND(AR130=5,AT130=2),22,IF(AND(AR130=5,AT130=3),23,IF(AND(AR130=5,AT130=4),24,IF(AND(AR130=5,AT130=5),25,"")))))))))))))))))))))))))</f>
        <v/>
      </c>
      <c r="B130" s="40">
        <f>IF(A130="","",(COUNTIF($A$8:A130,A130))/100)</f>
        <v/>
      </c>
      <c r="C130" s="40">
        <f>IFERROR(A130+B130,"")</f>
        <v/>
      </c>
      <c r="D130" s="280" t="n">
        <v>90</v>
      </c>
      <c r="E130" s="3" t="n"/>
      <c r="F130" s="3" t="n"/>
      <c r="G130" s="3" t="n"/>
      <c r="H130" s="3" t="n"/>
      <c r="I130" s="4" t="n"/>
      <c r="J130" s="3" t="n"/>
      <c r="K130" s="4" t="n"/>
      <c r="L130" s="4" t="n"/>
      <c r="M130" s="4" t="n"/>
      <c r="N130" s="39" t="n"/>
      <c r="O130" s="39" t="n"/>
      <c r="P130" s="277">
        <f>IF(OR(I130="",M130=""),"",I130*M130)</f>
        <v/>
      </c>
      <c r="Q130" s="3" t="n"/>
      <c r="R130" s="3" t="n"/>
      <c r="S130" s="3" t="n"/>
      <c r="T130" s="3" t="n"/>
      <c r="U130" s="4" t="n"/>
      <c r="V130" s="4" t="n"/>
      <c r="W130" s="4" t="n"/>
      <c r="X130" s="39">
        <f>IF(AND(U130="PREVENTIVO",V130="AUTOMÁTICO"),"50%",IF(AND(U130="PREVENTIVO",V130="MANUAL"),"40%",IF(AND(U130="DETECTIVO",V130="AUTOMÁTICO"),"40%",IF(AND(U130="DETECTIVO",V130="MANUAL"),"30%",IF(AND(U130="CORRECTIVO",V130="AUTOMÁTICO"),"35%",IF(AND(U130="CORRECTIVO",V130="MANUAL"),"25%",""))))))</f>
        <v/>
      </c>
      <c r="Y130" s="195" t="n"/>
      <c r="Z130" s="189">
        <f>IFERROR(IF(Y130="","",IF(Y130&lt;=0.2,"MUY BAJA",IF(Y130&lt;=0.4,"BAJA",IF(Y130&lt;=0.6,"MEDIA",IF(Y130&lt;=0.8,"ALTA",IF(Y130=1,"MUY ALTA")))))),"")</f>
        <v/>
      </c>
      <c r="AA130" s="3" t="n"/>
      <c r="AB130" s="3" t="n"/>
      <c r="AC130" s="90" t="n"/>
      <c r="AD130" s="90" t="n"/>
      <c r="AE130" s="90" t="n"/>
      <c r="AF130" s="90" t="n"/>
      <c r="AG130" s="90" t="n"/>
      <c r="AH130" s="90" t="n"/>
      <c r="AI130" s="90" t="n"/>
      <c r="AJ130" s="90" t="n"/>
      <c r="AK130" s="90" t="n"/>
      <c r="AL130" s="90" t="n"/>
      <c r="AM130" s="90" t="n"/>
      <c r="AN130" s="90" t="n"/>
      <c r="AO130" s="90" t="n"/>
      <c r="AP130" s="90" t="n"/>
      <c r="AQ130" s="90" t="n"/>
      <c r="AR130" s="16">
        <f>IF(Y130="","",IF(Y130&gt;=90,I130-2,IF(Y130&gt;=70,I130-1,I130)))</f>
        <v/>
      </c>
      <c r="AS130" s="16">
        <f>IF(Z130="","",IF(Z130&gt;=90,J130-2,IF(Z130&gt;=70,J130-1,J130)))</f>
        <v/>
      </c>
      <c r="AT130" s="16" t="n"/>
      <c r="AU130" s="16" t="n"/>
      <c r="AV130" s="207" t="n"/>
      <c r="AW130" s="200" t="n"/>
      <c r="AX130" s="3" t="n"/>
      <c r="AY130" s="200" t="n"/>
      <c r="AZ130" s="3" t="n"/>
      <c r="BA130" s="200" t="n"/>
      <c r="BB130" s="3" t="n"/>
      <c r="BC130" s="200" t="n"/>
      <c r="BD130" s="3" t="n"/>
      <c r="BE130" s="200" t="n"/>
      <c r="BF130" s="3" t="n"/>
      <c r="BG130" s="200" t="n"/>
      <c r="BH130" s="3" t="n"/>
      <c r="BI130" s="200" t="n"/>
      <c r="BJ130" s="3" t="n"/>
      <c r="BK130" s="200" t="n"/>
      <c r="BL130" s="3" t="n"/>
      <c r="BM130" s="200" t="n"/>
      <c r="BN130" s="3" t="n"/>
      <c r="BO130" s="200" t="n"/>
      <c r="BP130" s="3" t="n"/>
      <c r="BQ130" s="200" t="n"/>
      <c r="BR130" s="3" t="n"/>
      <c r="BS130" s="200" t="n"/>
      <c r="BT130" s="3" t="n"/>
      <c r="BU130" s="200" t="n"/>
      <c r="BV130" s="3" t="n"/>
      <c r="BW130" s="426" t="n"/>
    </row>
    <row r="131" ht="18.75" customHeight="1">
      <c r="A131" s="40">
        <f>IF(AND(AR131=1,AT131=1),1,IF(AND(AR131=1,AT131=2),2,IF(AND(AR131=1,AT131=3),3,IF(AND(AR131=1,AT131=4),4,IF(AND(AR131=1,AT131=5),5,IF(AND(AR131=2,AT131=1),6,IF(AND(AR131=2,AT131=2),7,IF(AND(AR131=2,AT131=3),8,IF(AND(AR131=2,AT131=4),9,IF(AND(AR131=2,AT131=5),10,IF(AND(AR131=3,AT131=1),11,IF(AND(AR131=3,AT131=2),12,IF(AND(AR131=3,AT131=3),13,IF(AND(AR131=3,AT131=4),14,IF(AND(AR131=3,AT131=5),15,IF(AND(AR131=4,AT131=1),16,IF(AND(AR131=4,AT131=2),17,IF(AND(AR131=4,AT131=3),18,IF(AND(AR131=4,AT131=4),19,IF(AND(AR131=4,AT131=5),20,IF(AND(AR131=5,AT131=1),21,IF(AND(AR131=5,AT131=2),22,IF(AND(AR131=5,AT131=3),23,IF(AND(AR131=5,AT131=4),24,IF(AND(AR131=5,AT131=5),25,"")))))))))))))))))))))))))</f>
        <v/>
      </c>
      <c r="B131" s="40">
        <f>IF(A131="","",(COUNTIF($A$8:A131,A131))/100)</f>
        <v/>
      </c>
      <c r="C131" s="40">
        <f>IFERROR(A131+B131,"")</f>
        <v/>
      </c>
      <c r="D131" s="280" t="n">
        <v>91</v>
      </c>
      <c r="E131" s="3" t="n"/>
      <c r="F131" s="3" t="n"/>
      <c r="G131" s="3" t="n"/>
      <c r="H131" s="3" t="n"/>
      <c r="I131" s="4" t="n"/>
      <c r="J131" s="3" t="n"/>
      <c r="K131" s="4" t="n"/>
      <c r="L131" s="4" t="n"/>
      <c r="M131" s="4" t="n"/>
      <c r="N131" s="39" t="n"/>
      <c r="O131" s="39" t="n"/>
      <c r="P131" s="277">
        <f>IF(OR(I131="",M131=""),"",I131*M131)</f>
        <v/>
      </c>
      <c r="Q131" s="3" t="n"/>
      <c r="R131" s="3" t="n"/>
      <c r="S131" s="3" t="n"/>
      <c r="T131" s="3" t="n"/>
      <c r="U131" s="4" t="n"/>
      <c r="V131" s="4" t="n"/>
      <c r="W131" s="4" t="n"/>
      <c r="X131" s="39">
        <f>IF(AND(U131="PREVENTIVO",V131="AUTOMÁTICO"),"50%",IF(AND(U131="PREVENTIVO",V131="MANUAL"),"40%",IF(AND(U131="DETECTIVO",V131="AUTOMÁTICO"),"40%",IF(AND(U131="DETECTIVO",V131="MANUAL"),"30%",IF(AND(U131="CORRECTIVO",V131="AUTOMÁTICO"),"35%",IF(AND(U131="CORRECTIVO",V131="MANUAL"),"25%",""))))))</f>
        <v/>
      </c>
      <c r="Y131" s="195" t="n"/>
      <c r="Z131" s="3" t="n"/>
      <c r="AA131" s="3" t="n"/>
      <c r="AB131" s="3" t="n"/>
      <c r="AC131" s="90" t="n"/>
      <c r="AD131" s="90" t="n"/>
      <c r="AE131" s="90" t="n"/>
      <c r="AF131" s="90" t="n"/>
      <c r="AG131" s="90" t="n"/>
      <c r="AH131" s="90" t="n"/>
      <c r="AI131" s="90" t="n"/>
      <c r="AJ131" s="90" t="n"/>
      <c r="AK131" s="90" t="n"/>
      <c r="AL131" s="90" t="n"/>
      <c r="AM131" s="90" t="n"/>
      <c r="AN131" s="90" t="n"/>
      <c r="AO131" s="90" t="n"/>
      <c r="AP131" s="90" t="n"/>
      <c r="AQ131" s="90" t="n"/>
      <c r="AR131" s="16">
        <f>IF(Y131="","",IF(Y131&gt;=90,I131-2,IF(Y131&gt;=70,I131-1,I131)))</f>
        <v/>
      </c>
      <c r="AS131" s="16">
        <f>IF(Z131="","",IF(Z131&gt;=90,J131-2,IF(Z131&gt;=70,J131-1,J131)))</f>
        <v/>
      </c>
      <c r="AT131" s="16" t="n"/>
      <c r="AU131" s="16" t="n"/>
      <c r="AV131" s="207" t="n"/>
      <c r="AW131" s="200" t="n"/>
      <c r="AX131" s="3" t="n"/>
      <c r="AY131" s="200" t="n"/>
      <c r="AZ131" s="3" t="n"/>
      <c r="BA131" s="200" t="n"/>
      <c r="BB131" s="3" t="n"/>
      <c r="BC131" s="200" t="n"/>
      <c r="BD131" s="3" t="n"/>
      <c r="BE131" s="200" t="n"/>
      <c r="BF131" s="3" t="n"/>
      <c r="BG131" s="200" t="n"/>
      <c r="BH131" s="3" t="n"/>
      <c r="BI131" s="200" t="n"/>
      <c r="BJ131" s="3" t="n"/>
      <c r="BK131" s="200" t="n"/>
      <c r="BL131" s="3" t="n"/>
      <c r="BM131" s="200" t="n"/>
      <c r="BN131" s="3" t="n"/>
      <c r="BO131" s="200" t="n"/>
      <c r="BP131" s="3" t="n"/>
      <c r="BQ131" s="200" t="n"/>
      <c r="BR131" s="3" t="n"/>
      <c r="BS131" s="200" t="n"/>
      <c r="BT131" s="3" t="n"/>
      <c r="BU131" s="200" t="n"/>
      <c r="BV131" s="3" t="n"/>
      <c r="BW131" s="426" t="n"/>
    </row>
    <row r="132" ht="18.75" customHeight="1">
      <c r="A132" s="40">
        <f>IF(AND(AR132=1,AT132=1),1,IF(AND(AR132=1,AT132=2),2,IF(AND(AR132=1,AT132=3),3,IF(AND(AR132=1,AT132=4),4,IF(AND(AR132=1,AT132=5),5,IF(AND(AR132=2,AT132=1),6,IF(AND(AR132=2,AT132=2),7,IF(AND(AR132=2,AT132=3),8,IF(AND(AR132=2,AT132=4),9,IF(AND(AR132=2,AT132=5),10,IF(AND(AR132=3,AT132=1),11,IF(AND(AR132=3,AT132=2),12,IF(AND(AR132=3,AT132=3),13,IF(AND(AR132=3,AT132=4),14,IF(AND(AR132=3,AT132=5),15,IF(AND(AR132=4,AT132=1),16,IF(AND(AR132=4,AT132=2),17,IF(AND(AR132=4,AT132=3),18,IF(AND(AR132=4,AT132=4),19,IF(AND(AR132=4,AT132=5),20,IF(AND(AR132=5,AT132=1),21,IF(AND(AR132=5,AT132=2),22,IF(AND(AR132=5,AT132=3),23,IF(AND(AR132=5,AT132=4),24,IF(AND(AR132=5,AT132=5),25,"")))))))))))))))))))))))))</f>
        <v/>
      </c>
      <c r="B132" s="40">
        <f>IF(A132="","",(COUNTIF($A$8:A132,A132))/100)</f>
        <v/>
      </c>
      <c r="C132" s="40">
        <f>IFERROR(A132+B132,"")</f>
        <v/>
      </c>
      <c r="D132" s="280" t="n">
        <v>92</v>
      </c>
      <c r="E132" s="3" t="n"/>
      <c r="F132" s="3" t="n"/>
      <c r="G132" s="3" t="n"/>
      <c r="H132" s="3" t="n"/>
      <c r="I132" s="4" t="n"/>
      <c r="J132" s="3" t="n"/>
      <c r="K132" s="4" t="n"/>
      <c r="L132" s="4" t="n"/>
      <c r="M132" s="4" t="n"/>
      <c r="N132" s="39" t="n"/>
      <c r="O132" s="39" t="n"/>
      <c r="P132" s="277">
        <f>IF(OR(I132="",M132=""),"",I132*M132)</f>
        <v/>
      </c>
      <c r="Q132" s="3" t="n"/>
      <c r="R132" s="3" t="n"/>
      <c r="S132" s="3" t="n"/>
      <c r="T132" s="3" t="n"/>
      <c r="U132" s="4" t="n"/>
      <c r="V132" s="4" t="n"/>
      <c r="W132" s="4" t="n"/>
      <c r="X132" s="39">
        <f>IF(AND(U132="PREVENTIVO",V132="AUTOMÁTICO"),"50%",IF(AND(U132="PREVENTIVO",V132="MANUAL"),"40%",IF(AND(U132="DETECTIVO",V132="AUTOMÁTICO"),"40%",IF(AND(U132="DETECTIVO",V132="MANUAL"),"30%",IF(AND(U132="CORRECTIVO",V132="AUTOMÁTICO"),"35%",IF(AND(U132="CORRECTIVO",V132="MANUAL"),"25%",""))))))</f>
        <v/>
      </c>
      <c r="Y132" s="195" t="n"/>
      <c r="Z132" s="3" t="n"/>
      <c r="AA132" s="3" t="n"/>
      <c r="AB132" s="3" t="n"/>
      <c r="AC132" s="90" t="n"/>
      <c r="AD132" s="90" t="n"/>
      <c r="AE132" s="90" t="n"/>
      <c r="AF132" s="90" t="n"/>
      <c r="AG132" s="90" t="n"/>
      <c r="AH132" s="90" t="n"/>
      <c r="AI132" s="90" t="n"/>
      <c r="AJ132" s="90" t="n"/>
      <c r="AK132" s="90" t="n"/>
      <c r="AL132" s="90" t="n"/>
      <c r="AM132" s="90" t="n"/>
      <c r="AN132" s="90" t="n"/>
      <c r="AO132" s="90" t="n"/>
      <c r="AP132" s="90" t="n"/>
      <c r="AQ132" s="90" t="n"/>
      <c r="AR132" s="16">
        <f>IF(Y132="","",IF(Y132&gt;=90,I132-2,IF(Y132&gt;=70,I132-1,I132)))</f>
        <v/>
      </c>
      <c r="AS132" s="16">
        <f>IF(Z132="","",IF(Z132&gt;=90,J132-2,IF(Z132&gt;=70,J132-1,J132)))</f>
        <v/>
      </c>
      <c r="AT132" s="16" t="n"/>
      <c r="AU132" s="16" t="n"/>
      <c r="AV132" s="207" t="n"/>
      <c r="AW132" s="200" t="n"/>
      <c r="AX132" s="3" t="n"/>
      <c r="AY132" s="200" t="n"/>
      <c r="AZ132" s="3" t="n"/>
      <c r="BA132" s="200" t="n"/>
      <c r="BB132" s="3" t="n"/>
      <c r="BC132" s="200" t="n"/>
      <c r="BD132" s="3" t="n"/>
      <c r="BE132" s="200" t="n"/>
      <c r="BF132" s="3" t="n"/>
      <c r="BG132" s="200" t="n"/>
      <c r="BH132" s="3" t="n"/>
      <c r="BI132" s="200" t="n"/>
      <c r="BJ132" s="3" t="n"/>
      <c r="BK132" s="200" t="n"/>
      <c r="BL132" s="3" t="n"/>
      <c r="BM132" s="200" t="n"/>
      <c r="BN132" s="3" t="n"/>
      <c r="BO132" s="200" t="n"/>
      <c r="BP132" s="3" t="n"/>
      <c r="BQ132" s="200" t="n"/>
      <c r="BR132" s="3" t="n"/>
      <c r="BS132" s="200" t="n"/>
      <c r="BT132" s="3" t="n"/>
      <c r="BU132" s="200" t="n"/>
      <c r="BV132" s="3" t="n"/>
      <c r="BW132" s="426" t="n"/>
    </row>
    <row r="133" ht="18.75" customHeight="1">
      <c r="A133" s="40">
        <f>IF(AND(AR133=1,AT133=1),1,IF(AND(AR133=1,AT133=2),2,IF(AND(AR133=1,AT133=3),3,IF(AND(AR133=1,AT133=4),4,IF(AND(AR133=1,AT133=5),5,IF(AND(AR133=2,AT133=1),6,IF(AND(AR133=2,AT133=2),7,IF(AND(AR133=2,AT133=3),8,IF(AND(AR133=2,AT133=4),9,IF(AND(AR133=2,AT133=5),10,IF(AND(AR133=3,AT133=1),11,IF(AND(AR133=3,AT133=2),12,IF(AND(AR133=3,AT133=3),13,IF(AND(AR133=3,AT133=4),14,IF(AND(AR133=3,AT133=5),15,IF(AND(AR133=4,AT133=1),16,IF(AND(AR133=4,AT133=2),17,IF(AND(AR133=4,AT133=3),18,IF(AND(AR133=4,AT133=4),19,IF(AND(AR133=4,AT133=5),20,IF(AND(AR133=5,AT133=1),21,IF(AND(AR133=5,AT133=2),22,IF(AND(AR133=5,AT133=3),23,IF(AND(AR133=5,AT133=4),24,IF(AND(AR133=5,AT133=5),25,"")))))))))))))))))))))))))</f>
        <v/>
      </c>
      <c r="B133" s="40">
        <f>IF(A133="","",(COUNTIF($A$8:A133,A133))/100)</f>
        <v/>
      </c>
      <c r="C133" s="40">
        <f>IFERROR(A133+B133,"")</f>
        <v/>
      </c>
      <c r="D133" s="280" t="n">
        <v>93</v>
      </c>
      <c r="E133" s="3" t="n"/>
      <c r="F133" s="3" t="n"/>
      <c r="G133" s="3" t="n"/>
      <c r="H133" s="3" t="n"/>
      <c r="I133" s="4" t="n"/>
      <c r="J133" s="3" t="n"/>
      <c r="K133" s="4" t="n"/>
      <c r="L133" s="4" t="n"/>
      <c r="M133" s="4" t="n"/>
      <c r="N133" s="39" t="n"/>
      <c r="O133" s="39" t="n"/>
      <c r="P133" s="277">
        <f>IF(OR(I133="",M133=""),"",I133*M133)</f>
        <v/>
      </c>
      <c r="Q133" s="3" t="n"/>
      <c r="R133" s="3" t="n"/>
      <c r="S133" s="3" t="n"/>
      <c r="T133" s="3" t="n"/>
      <c r="U133" s="4" t="n"/>
      <c r="V133" s="4" t="n"/>
      <c r="W133" s="4" t="n"/>
      <c r="X133" s="39">
        <f>IF(AND(U133="PREVENTIVO",V133="AUTOMÁTICO"),"50%",IF(AND(U133="PREVENTIVO",V133="MANUAL"),"40%",IF(AND(U133="DETECTIVO",V133="AUTOMÁTICO"),"40%",IF(AND(U133="DETECTIVO",V133="MANUAL"),"30%",IF(AND(U133="CORRECTIVO",V133="AUTOMÁTICO"),"35%",IF(AND(U133="CORRECTIVO",V133="MANUAL"),"25%",""))))))</f>
        <v/>
      </c>
      <c r="Y133" s="195" t="n"/>
      <c r="Z133" s="3" t="n"/>
      <c r="AA133" s="3" t="n"/>
      <c r="AB133" s="3" t="n"/>
      <c r="AC133" s="90" t="n"/>
      <c r="AD133" s="90" t="n"/>
      <c r="AE133" s="90" t="n"/>
      <c r="AF133" s="90" t="n"/>
      <c r="AG133" s="90" t="n"/>
      <c r="AH133" s="90" t="n"/>
      <c r="AI133" s="90" t="n"/>
      <c r="AJ133" s="90" t="n"/>
      <c r="AK133" s="90" t="n"/>
      <c r="AL133" s="90" t="n"/>
      <c r="AM133" s="90" t="n"/>
      <c r="AN133" s="90" t="n"/>
      <c r="AO133" s="90" t="n"/>
      <c r="AP133" s="90" t="n"/>
      <c r="AQ133" s="90" t="n"/>
      <c r="AR133" s="16">
        <f>IF(Y133="","",IF(Y133&gt;=90,I133-2,IF(Y133&gt;=70,I133-1,I133)))</f>
        <v/>
      </c>
      <c r="AS133" s="16">
        <f>IF(Z133="","",IF(Z133&gt;=90,J133-2,IF(Z133&gt;=70,J133-1,J133)))</f>
        <v/>
      </c>
      <c r="AT133" s="16" t="n"/>
      <c r="AU133" s="16" t="n"/>
      <c r="AV133" s="207" t="n"/>
      <c r="AW133" s="200" t="n"/>
      <c r="AX133" s="3" t="n"/>
      <c r="AY133" s="200" t="n"/>
      <c r="AZ133" s="3" t="n"/>
      <c r="BA133" s="200" t="n"/>
      <c r="BB133" s="3" t="n"/>
      <c r="BC133" s="200" t="n"/>
      <c r="BD133" s="3" t="n"/>
      <c r="BE133" s="200" t="n"/>
      <c r="BF133" s="3" t="n"/>
      <c r="BG133" s="200" t="n"/>
      <c r="BH133" s="3" t="n"/>
      <c r="BI133" s="200" t="n"/>
      <c r="BJ133" s="3" t="n"/>
      <c r="BK133" s="200" t="n"/>
      <c r="BL133" s="3" t="n"/>
      <c r="BM133" s="200" t="n"/>
      <c r="BN133" s="3" t="n"/>
      <c r="BO133" s="200" t="n"/>
      <c r="BP133" s="3" t="n"/>
      <c r="BQ133" s="200" t="n"/>
      <c r="BR133" s="3" t="n"/>
      <c r="BS133" s="200" t="n"/>
      <c r="BT133" s="3" t="n"/>
      <c r="BU133" s="200" t="n"/>
      <c r="BV133" s="3" t="n"/>
      <c r="BW133" s="426" t="n"/>
    </row>
    <row r="134" ht="18.75" customHeight="1">
      <c r="A134" s="40">
        <f>IF(AND(AR134=1,AT134=1),1,IF(AND(AR134=1,AT134=2),2,IF(AND(AR134=1,AT134=3),3,IF(AND(AR134=1,AT134=4),4,IF(AND(AR134=1,AT134=5),5,IF(AND(AR134=2,AT134=1),6,IF(AND(AR134=2,AT134=2),7,IF(AND(AR134=2,AT134=3),8,IF(AND(AR134=2,AT134=4),9,IF(AND(AR134=2,AT134=5),10,IF(AND(AR134=3,AT134=1),11,IF(AND(AR134=3,AT134=2),12,IF(AND(AR134=3,AT134=3),13,IF(AND(AR134=3,AT134=4),14,IF(AND(AR134=3,AT134=5),15,IF(AND(AR134=4,AT134=1),16,IF(AND(AR134=4,AT134=2),17,IF(AND(AR134=4,AT134=3),18,IF(AND(AR134=4,AT134=4),19,IF(AND(AR134=4,AT134=5),20,IF(AND(AR134=5,AT134=1),21,IF(AND(AR134=5,AT134=2),22,IF(AND(AR134=5,AT134=3),23,IF(AND(AR134=5,AT134=4),24,IF(AND(AR134=5,AT134=5),25,"")))))))))))))))))))))))))</f>
        <v/>
      </c>
      <c r="B134" s="40">
        <f>IF(A134="","",(COUNTIF($A$8:A134,A134))/100)</f>
        <v/>
      </c>
      <c r="C134" s="40">
        <f>IFERROR(A134+B134,"")</f>
        <v/>
      </c>
      <c r="D134" s="280" t="n">
        <v>94</v>
      </c>
      <c r="E134" s="3" t="n"/>
      <c r="F134" s="3" t="n"/>
      <c r="G134" s="3" t="n"/>
      <c r="H134" s="3" t="n"/>
      <c r="I134" s="4" t="n"/>
      <c r="J134" s="3" t="n"/>
      <c r="K134" s="4" t="n"/>
      <c r="L134" s="4" t="n"/>
      <c r="M134" s="4" t="n"/>
      <c r="N134" s="39" t="n"/>
      <c r="O134" s="39" t="n"/>
      <c r="P134" s="277">
        <f>IF(OR(I134="",M134=""),"",I134*M134)</f>
        <v/>
      </c>
      <c r="Q134" s="3" t="n"/>
      <c r="R134" s="3" t="n"/>
      <c r="S134" s="3" t="n"/>
      <c r="T134" s="3" t="n"/>
      <c r="U134" s="4" t="n"/>
      <c r="V134" s="4" t="n"/>
      <c r="W134" s="4" t="n"/>
      <c r="X134" s="39">
        <f>IF(AND(U134="PREVENTIVO",V134="AUTOMÁTICO"),"50%",IF(AND(U134="PREVENTIVO",V134="MANUAL"),"40%",IF(AND(U134="DETECTIVO",V134="AUTOMÁTICO"),"40%",IF(AND(U134="DETECTIVO",V134="MANUAL"),"30%",IF(AND(U134="CORRECTIVO",V134="AUTOMÁTICO"),"35%",IF(AND(U134="CORRECTIVO",V134="MANUAL"),"25%",""))))))</f>
        <v/>
      </c>
      <c r="Y134" s="195" t="n"/>
      <c r="Z134" s="3" t="n"/>
      <c r="AA134" s="3" t="n"/>
      <c r="AB134" s="3" t="n"/>
      <c r="AC134" s="90" t="n"/>
      <c r="AD134" s="90" t="n"/>
      <c r="AE134" s="90" t="n"/>
      <c r="AF134" s="90" t="n"/>
      <c r="AG134" s="90" t="n"/>
      <c r="AH134" s="90" t="n"/>
      <c r="AI134" s="90" t="n"/>
      <c r="AJ134" s="90" t="n"/>
      <c r="AK134" s="90" t="n"/>
      <c r="AL134" s="90" t="n"/>
      <c r="AM134" s="90" t="n"/>
      <c r="AN134" s="90" t="n"/>
      <c r="AO134" s="90" t="n"/>
      <c r="AP134" s="90" t="n"/>
      <c r="AQ134" s="90" t="n"/>
      <c r="AR134" s="16">
        <f>IF(Y134="","",IF(Y134&gt;=90,I134-2,IF(Y134&gt;=70,I134-1,I134)))</f>
        <v/>
      </c>
      <c r="AS134" s="16">
        <f>IF(Z134="","",IF(Z134&gt;=90,J134-2,IF(Z134&gt;=70,J134-1,J134)))</f>
        <v/>
      </c>
      <c r="AT134" s="16" t="n"/>
      <c r="AU134" s="16" t="n"/>
      <c r="AV134" s="207" t="n"/>
      <c r="AW134" s="200" t="n"/>
      <c r="AX134" s="3" t="n"/>
      <c r="AY134" s="200" t="n"/>
      <c r="AZ134" s="3" t="n"/>
      <c r="BA134" s="200" t="n"/>
      <c r="BB134" s="3" t="n"/>
      <c r="BC134" s="200" t="n"/>
      <c r="BD134" s="3" t="n"/>
      <c r="BE134" s="200" t="n"/>
      <c r="BF134" s="3" t="n"/>
      <c r="BG134" s="200" t="n"/>
      <c r="BH134" s="3" t="n"/>
      <c r="BI134" s="200" t="n"/>
      <c r="BJ134" s="3" t="n"/>
      <c r="BK134" s="200" t="n"/>
      <c r="BL134" s="3" t="n"/>
      <c r="BM134" s="200" t="n"/>
      <c r="BN134" s="3" t="n"/>
      <c r="BO134" s="200" t="n"/>
      <c r="BP134" s="3" t="n"/>
      <c r="BQ134" s="200" t="n"/>
      <c r="BR134" s="3" t="n"/>
      <c r="BS134" s="200" t="n"/>
      <c r="BT134" s="3" t="n"/>
      <c r="BU134" s="200" t="n"/>
      <c r="BV134" s="3" t="n"/>
      <c r="BW134" s="426" t="n"/>
    </row>
    <row r="135" ht="18.75" customHeight="1">
      <c r="A135" s="40">
        <f>IF(AND(AR135=1,AT135=1),1,IF(AND(AR135=1,AT135=2),2,IF(AND(AR135=1,AT135=3),3,IF(AND(AR135=1,AT135=4),4,IF(AND(AR135=1,AT135=5),5,IF(AND(AR135=2,AT135=1),6,IF(AND(AR135=2,AT135=2),7,IF(AND(AR135=2,AT135=3),8,IF(AND(AR135=2,AT135=4),9,IF(AND(AR135=2,AT135=5),10,IF(AND(AR135=3,AT135=1),11,IF(AND(AR135=3,AT135=2),12,IF(AND(AR135=3,AT135=3),13,IF(AND(AR135=3,AT135=4),14,IF(AND(AR135=3,AT135=5),15,IF(AND(AR135=4,AT135=1),16,IF(AND(AR135=4,AT135=2),17,IF(AND(AR135=4,AT135=3),18,IF(AND(AR135=4,AT135=4),19,IF(AND(AR135=4,AT135=5),20,IF(AND(AR135=5,AT135=1),21,IF(AND(AR135=5,AT135=2),22,IF(AND(AR135=5,AT135=3),23,IF(AND(AR135=5,AT135=4),24,IF(AND(AR135=5,AT135=5),25,"")))))))))))))))))))))))))</f>
        <v/>
      </c>
      <c r="B135" s="40">
        <f>IF(A135="","",(COUNTIF($A$8:A135,A135))/100)</f>
        <v/>
      </c>
      <c r="C135" s="40">
        <f>IFERROR(A135+B135,"")</f>
        <v/>
      </c>
      <c r="D135" s="280" t="n">
        <v>95</v>
      </c>
      <c r="E135" s="3" t="n"/>
      <c r="F135" s="3" t="n"/>
      <c r="G135" s="3" t="n"/>
      <c r="H135" s="3" t="n"/>
      <c r="I135" s="4" t="n"/>
      <c r="J135" s="3" t="n"/>
      <c r="K135" s="4" t="n"/>
      <c r="L135" s="4" t="n"/>
      <c r="M135" s="4" t="n"/>
      <c r="N135" s="39" t="n"/>
      <c r="O135" s="39" t="n"/>
      <c r="P135" s="277">
        <f>IF(OR(I135="",M135=""),"",I135*M135)</f>
        <v/>
      </c>
      <c r="Q135" s="3" t="n"/>
      <c r="R135" s="3" t="n"/>
      <c r="S135" s="3" t="n"/>
      <c r="T135" s="3" t="n"/>
      <c r="U135" s="4" t="n"/>
      <c r="V135" s="4" t="n"/>
      <c r="W135" s="4" t="n"/>
      <c r="X135" s="39">
        <f>IF(AND(U135="PREVENTIVO",V135="AUTOMÁTICO"),"50%",IF(AND(U135="PREVENTIVO",V135="MANUAL"),"40%",IF(AND(U135="DETECTIVO",V135="AUTOMÁTICO"),"40%",IF(AND(U135="DETECTIVO",V135="MANUAL"),"30%",IF(AND(U135="CORRECTIVO",V135="AUTOMÁTICO"),"35%",IF(AND(U135="CORRECTIVO",V135="MANUAL"),"25%",""))))))</f>
        <v/>
      </c>
      <c r="Y135" s="195" t="n"/>
      <c r="Z135" s="3" t="n"/>
      <c r="AA135" s="3" t="n"/>
      <c r="AB135" s="3" t="n"/>
      <c r="AC135" s="90" t="n"/>
      <c r="AD135" s="90" t="n"/>
      <c r="AE135" s="90" t="n"/>
      <c r="AF135" s="90" t="n"/>
      <c r="AG135" s="90" t="n"/>
      <c r="AH135" s="90" t="n"/>
      <c r="AI135" s="90" t="n"/>
      <c r="AJ135" s="90" t="n"/>
      <c r="AK135" s="90" t="n"/>
      <c r="AL135" s="90" t="n"/>
      <c r="AM135" s="90" t="n"/>
      <c r="AN135" s="90" t="n"/>
      <c r="AO135" s="90" t="n"/>
      <c r="AP135" s="90" t="n"/>
      <c r="AQ135" s="90" t="n"/>
      <c r="AR135" s="16">
        <f>IF(Y135="","",IF(Y135&gt;=90,I135-2,IF(Y135&gt;=70,I135-1,I135)))</f>
        <v/>
      </c>
      <c r="AS135" s="16">
        <f>IF(Z135="","",IF(Z135&gt;=90,J135-2,IF(Z135&gt;=70,J135-1,J135)))</f>
        <v/>
      </c>
      <c r="AT135" s="16" t="n"/>
      <c r="AU135" s="16" t="n"/>
      <c r="AV135" s="207" t="n"/>
      <c r="AW135" s="200" t="n"/>
      <c r="AX135" s="3" t="n"/>
      <c r="AY135" s="200" t="n"/>
      <c r="AZ135" s="3" t="n"/>
      <c r="BA135" s="200" t="n"/>
      <c r="BB135" s="3" t="n"/>
      <c r="BC135" s="200" t="n"/>
      <c r="BD135" s="3" t="n"/>
      <c r="BE135" s="200" t="n"/>
      <c r="BF135" s="3" t="n"/>
      <c r="BG135" s="200" t="n"/>
      <c r="BH135" s="3" t="n"/>
      <c r="BI135" s="200" t="n"/>
      <c r="BJ135" s="3" t="n"/>
      <c r="BK135" s="200" t="n"/>
      <c r="BL135" s="3" t="n"/>
      <c r="BM135" s="200" t="n"/>
      <c r="BN135" s="3" t="n"/>
      <c r="BO135" s="200" t="n"/>
      <c r="BP135" s="3" t="n"/>
      <c r="BQ135" s="200" t="n"/>
      <c r="BR135" s="3" t="n"/>
      <c r="BS135" s="200" t="n"/>
      <c r="BT135" s="3" t="n"/>
      <c r="BU135" s="200" t="n"/>
      <c r="BV135" s="3" t="n"/>
      <c r="BW135" s="426" t="n"/>
    </row>
    <row r="136" ht="18.75" customHeight="1">
      <c r="A136" s="40">
        <f>IF(AND(AR136=1,AT136=1),1,IF(AND(AR136=1,AT136=2),2,IF(AND(AR136=1,AT136=3),3,IF(AND(AR136=1,AT136=4),4,IF(AND(AR136=1,AT136=5),5,IF(AND(AR136=2,AT136=1),6,IF(AND(AR136=2,AT136=2),7,IF(AND(AR136=2,AT136=3),8,IF(AND(AR136=2,AT136=4),9,IF(AND(AR136=2,AT136=5),10,IF(AND(AR136=3,AT136=1),11,IF(AND(AR136=3,AT136=2),12,IF(AND(AR136=3,AT136=3),13,IF(AND(AR136=3,AT136=4),14,IF(AND(AR136=3,AT136=5),15,IF(AND(AR136=4,AT136=1),16,IF(AND(AR136=4,AT136=2),17,IF(AND(AR136=4,AT136=3),18,IF(AND(AR136=4,AT136=4),19,IF(AND(AR136=4,AT136=5),20,IF(AND(AR136=5,AT136=1),21,IF(AND(AR136=5,AT136=2),22,IF(AND(AR136=5,AT136=3),23,IF(AND(AR136=5,AT136=4),24,IF(AND(AR136=5,AT136=5),25,"")))))))))))))))))))))))))</f>
        <v/>
      </c>
      <c r="B136" s="40">
        <f>IF(A136="","",(COUNTIF($A$8:A136,A136))/100)</f>
        <v/>
      </c>
      <c r="C136" s="40">
        <f>IFERROR(A136+B136,"")</f>
        <v/>
      </c>
      <c r="D136" s="280" t="n">
        <v>96</v>
      </c>
      <c r="E136" s="3" t="n"/>
      <c r="F136" s="3" t="n"/>
      <c r="G136" s="3" t="n"/>
      <c r="H136" s="3" t="n"/>
      <c r="I136" s="4" t="n"/>
      <c r="J136" s="3" t="n"/>
      <c r="K136" s="4" t="n"/>
      <c r="L136" s="4" t="n"/>
      <c r="M136" s="4" t="n"/>
      <c r="N136" s="39" t="n"/>
      <c r="O136" s="39" t="n"/>
      <c r="P136" s="277">
        <f>IF(OR(I136="",M136=""),"",I136*M136)</f>
        <v/>
      </c>
      <c r="Q136" s="3" t="n"/>
      <c r="R136" s="3" t="n"/>
      <c r="S136" s="3" t="n"/>
      <c r="T136" s="3" t="n"/>
      <c r="U136" s="4" t="n"/>
      <c r="V136" s="4" t="n"/>
      <c r="W136" s="4" t="n"/>
      <c r="X136" s="39">
        <f>IF(AND(U136="PREVENTIVO",V136="AUTOMÁTICO"),"50%",IF(AND(U136="PREVENTIVO",V136="MANUAL"),"40%",IF(AND(U136="DETECTIVO",V136="AUTOMÁTICO"),"40%",IF(AND(U136="DETECTIVO",V136="MANUAL"),"30%",IF(AND(U136="CORRECTIVO",V136="AUTOMÁTICO"),"35%",IF(AND(U136="CORRECTIVO",V136="MANUAL"),"25%",""))))))</f>
        <v/>
      </c>
      <c r="Y136" s="195" t="n"/>
      <c r="Z136" s="3" t="n"/>
      <c r="AA136" s="3" t="n"/>
      <c r="AB136" s="3" t="n"/>
      <c r="AC136" s="90" t="n"/>
      <c r="AD136" s="90" t="n"/>
      <c r="AE136" s="90" t="n"/>
      <c r="AF136" s="90" t="n"/>
      <c r="AG136" s="90" t="n"/>
      <c r="AH136" s="90" t="n"/>
      <c r="AI136" s="90" t="n"/>
      <c r="AJ136" s="90" t="n"/>
      <c r="AK136" s="90" t="n"/>
      <c r="AL136" s="90" t="n"/>
      <c r="AM136" s="90" t="n"/>
      <c r="AN136" s="90" t="n"/>
      <c r="AO136" s="90" t="n"/>
      <c r="AP136" s="90" t="n"/>
      <c r="AQ136" s="90" t="n"/>
      <c r="AR136" s="16">
        <f>IF(Y136="","",IF(Y136&gt;=90,I136-2,IF(Y136&gt;=70,I136-1,I136)))</f>
        <v/>
      </c>
      <c r="AS136" s="16">
        <f>IF(Z136="","",IF(Z136&gt;=90,J136-2,IF(Z136&gt;=70,J136-1,J136)))</f>
        <v/>
      </c>
      <c r="AT136" s="16" t="n"/>
      <c r="AU136" s="16" t="n"/>
      <c r="AV136" s="207" t="n"/>
      <c r="AW136" s="200" t="n"/>
      <c r="AX136" s="3" t="n"/>
      <c r="AY136" s="200" t="n"/>
      <c r="AZ136" s="3" t="n"/>
      <c r="BA136" s="200" t="n"/>
      <c r="BB136" s="3" t="n"/>
      <c r="BC136" s="200" t="n"/>
      <c r="BD136" s="3" t="n"/>
      <c r="BE136" s="200" t="n"/>
      <c r="BF136" s="3" t="n"/>
      <c r="BG136" s="200" t="n"/>
      <c r="BH136" s="3" t="n"/>
      <c r="BI136" s="200" t="n"/>
      <c r="BJ136" s="3" t="n"/>
      <c r="BK136" s="200" t="n"/>
      <c r="BL136" s="3" t="n"/>
      <c r="BM136" s="200" t="n"/>
      <c r="BN136" s="3" t="n"/>
      <c r="BO136" s="200" t="n"/>
      <c r="BP136" s="3" t="n"/>
      <c r="BQ136" s="200" t="n"/>
      <c r="BR136" s="3" t="n"/>
      <c r="BS136" s="200" t="n"/>
      <c r="BT136" s="3" t="n"/>
      <c r="BU136" s="200" t="n"/>
      <c r="BV136" s="3" t="n"/>
      <c r="BW136" s="426" t="n"/>
    </row>
    <row r="137" ht="18.75" customHeight="1">
      <c r="A137" s="40">
        <f>IF(AND(AR137=1,AT137=1),1,IF(AND(AR137=1,AT137=2),2,IF(AND(AR137=1,AT137=3),3,IF(AND(AR137=1,AT137=4),4,IF(AND(AR137=1,AT137=5),5,IF(AND(AR137=2,AT137=1),6,IF(AND(AR137=2,AT137=2),7,IF(AND(AR137=2,AT137=3),8,IF(AND(AR137=2,AT137=4),9,IF(AND(AR137=2,AT137=5),10,IF(AND(AR137=3,AT137=1),11,IF(AND(AR137=3,AT137=2),12,IF(AND(AR137=3,AT137=3),13,IF(AND(AR137=3,AT137=4),14,IF(AND(AR137=3,AT137=5),15,IF(AND(AR137=4,AT137=1),16,IF(AND(AR137=4,AT137=2),17,IF(AND(AR137=4,AT137=3),18,IF(AND(AR137=4,AT137=4),19,IF(AND(AR137=4,AT137=5),20,IF(AND(AR137=5,AT137=1),21,IF(AND(AR137=5,AT137=2),22,IF(AND(AR137=5,AT137=3),23,IF(AND(AR137=5,AT137=4),24,IF(AND(AR137=5,AT137=5),25,"")))))))))))))))))))))))))</f>
        <v/>
      </c>
      <c r="B137" s="40">
        <f>IF(A137="","",(COUNTIF($A$8:A137,A137))/100)</f>
        <v/>
      </c>
      <c r="C137" s="40">
        <f>IFERROR(A137+B137,"")</f>
        <v/>
      </c>
      <c r="D137" s="280" t="n">
        <v>97</v>
      </c>
      <c r="E137" s="3" t="n"/>
      <c r="F137" s="3" t="n"/>
      <c r="G137" s="3" t="n"/>
      <c r="H137" s="3" t="n"/>
      <c r="I137" s="4" t="n"/>
      <c r="J137" s="3" t="n"/>
      <c r="K137" s="4" t="n"/>
      <c r="L137" s="4" t="n"/>
      <c r="M137" s="4" t="n"/>
      <c r="N137" s="39" t="n"/>
      <c r="O137" s="39" t="n"/>
      <c r="P137" s="277">
        <f>IF(OR(I137="",M137=""),"",I137*M137)</f>
        <v/>
      </c>
      <c r="Q137" s="3" t="n"/>
      <c r="R137" s="3" t="n"/>
      <c r="S137" s="3" t="n"/>
      <c r="T137" s="3" t="n"/>
      <c r="U137" s="4" t="n"/>
      <c r="V137" s="4" t="n"/>
      <c r="W137" s="4" t="n"/>
      <c r="X137" s="3" t="n"/>
      <c r="Y137" s="195" t="n"/>
      <c r="Z137" s="3" t="n"/>
      <c r="AA137" s="3" t="n"/>
      <c r="AB137" s="3" t="n"/>
      <c r="AC137" s="90" t="n"/>
      <c r="AD137" s="90" t="n"/>
      <c r="AE137" s="90" t="n"/>
      <c r="AF137" s="90" t="n"/>
      <c r="AG137" s="90" t="n"/>
      <c r="AH137" s="90" t="n"/>
      <c r="AI137" s="90" t="n"/>
      <c r="AJ137" s="90" t="n"/>
      <c r="AK137" s="90" t="n"/>
      <c r="AL137" s="90" t="n"/>
      <c r="AM137" s="90" t="n"/>
      <c r="AN137" s="90" t="n"/>
      <c r="AO137" s="90" t="n"/>
      <c r="AP137" s="90" t="n"/>
      <c r="AQ137" s="90" t="n"/>
      <c r="AR137" s="16">
        <f>IF(Y137="","",IF(Y137&gt;=90,I137-2,IF(Y137&gt;=70,I137-1,I137)))</f>
        <v/>
      </c>
      <c r="AS137" s="16">
        <f>IF(Z137="","",IF(Z137&gt;=90,J137-2,IF(Z137&gt;=70,J137-1,J137)))</f>
        <v/>
      </c>
      <c r="AT137" s="16" t="n"/>
      <c r="AU137" s="16" t="n"/>
      <c r="AV137" s="207" t="n"/>
      <c r="AW137" s="200" t="n"/>
      <c r="AX137" s="3" t="n"/>
      <c r="AY137" s="200" t="n"/>
      <c r="AZ137" s="3" t="n"/>
      <c r="BA137" s="200" t="n"/>
      <c r="BB137" s="3" t="n"/>
      <c r="BC137" s="200" t="n"/>
      <c r="BD137" s="3" t="n"/>
      <c r="BE137" s="200" t="n"/>
      <c r="BF137" s="3" t="n"/>
      <c r="BG137" s="200" t="n"/>
      <c r="BH137" s="3" t="n"/>
      <c r="BI137" s="200" t="n"/>
      <c r="BJ137" s="3" t="n"/>
      <c r="BK137" s="200" t="n"/>
      <c r="BL137" s="3" t="n"/>
      <c r="BM137" s="200" t="n"/>
      <c r="BN137" s="3" t="n"/>
      <c r="BO137" s="200" t="n"/>
      <c r="BP137" s="3" t="n"/>
      <c r="BQ137" s="200" t="n"/>
      <c r="BR137" s="3" t="n"/>
      <c r="BS137" s="200" t="n"/>
      <c r="BT137" s="3" t="n"/>
      <c r="BU137" s="200" t="n"/>
      <c r="BV137" s="3" t="n"/>
      <c r="BW137" s="426" t="n"/>
    </row>
    <row r="138" ht="18.75" customHeight="1">
      <c r="A138" s="40">
        <f>IF(AND(AR138=1,AT138=1),1,IF(AND(AR138=1,AT138=2),2,IF(AND(AR138=1,AT138=3),3,IF(AND(AR138=1,AT138=4),4,IF(AND(AR138=1,AT138=5),5,IF(AND(AR138=2,AT138=1),6,IF(AND(AR138=2,AT138=2),7,IF(AND(AR138=2,AT138=3),8,IF(AND(AR138=2,AT138=4),9,IF(AND(AR138=2,AT138=5),10,IF(AND(AR138=3,AT138=1),11,IF(AND(AR138=3,AT138=2),12,IF(AND(AR138=3,AT138=3),13,IF(AND(AR138=3,AT138=4),14,IF(AND(AR138=3,AT138=5),15,IF(AND(AR138=4,AT138=1),16,IF(AND(AR138=4,AT138=2),17,IF(AND(AR138=4,AT138=3),18,IF(AND(AR138=4,AT138=4),19,IF(AND(AR138=4,AT138=5),20,IF(AND(AR138=5,AT138=1),21,IF(AND(AR138=5,AT138=2),22,IF(AND(AR138=5,AT138=3),23,IF(AND(AR138=5,AT138=4),24,IF(AND(AR138=5,AT138=5),25,"")))))))))))))))))))))))))</f>
        <v/>
      </c>
      <c r="B138" s="40">
        <f>IF(A138="","",(COUNTIF($A$8:A138,A138))/100)</f>
        <v/>
      </c>
      <c r="C138" s="40">
        <f>IFERROR(A138+B138,"")</f>
        <v/>
      </c>
      <c r="D138" s="280" t="n">
        <v>98</v>
      </c>
      <c r="E138" s="3" t="n"/>
      <c r="F138" s="3" t="n"/>
      <c r="G138" s="3" t="n"/>
      <c r="H138" s="3" t="n"/>
      <c r="I138" s="4" t="n"/>
      <c r="J138" s="3" t="n"/>
      <c r="K138" s="4" t="n"/>
      <c r="L138" s="4" t="n"/>
      <c r="M138" s="4" t="n"/>
      <c r="N138" s="39" t="n"/>
      <c r="O138" s="39" t="n"/>
      <c r="P138" s="277">
        <f>IF(OR(I138="",M138=""),"",I138*M138)</f>
        <v/>
      </c>
      <c r="Q138" s="3" t="n"/>
      <c r="R138" s="3" t="n"/>
      <c r="S138" s="3" t="n"/>
      <c r="T138" s="3" t="n"/>
      <c r="U138" s="4" t="n"/>
      <c r="V138" s="4" t="n"/>
      <c r="W138" s="4" t="n"/>
      <c r="X138" s="3" t="n"/>
      <c r="Y138" s="195" t="n"/>
      <c r="Z138" s="3" t="n"/>
      <c r="AA138" s="3" t="n"/>
      <c r="AB138" s="3" t="n"/>
      <c r="AC138" s="90" t="n"/>
      <c r="AD138" s="90" t="n"/>
      <c r="AE138" s="90" t="n"/>
      <c r="AF138" s="90" t="n"/>
      <c r="AG138" s="90" t="n"/>
      <c r="AH138" s="90" t="n"/>
      <c r="AI138" s="90" t="n"/>
      <c r="AJ138" s="90" t="n"/>
      <c r="AK138" s="90" t="n"/>
      <c r="AL138" s="90" t="n"/>
      <c r="AM138" s="90" t="n"/>
      <c r="AN138" s="90" t="n"/>
      <c r="AO138" s="90" t="n"/>
      <c r="AP138" s="90" t="n"/>
      <c r="AQ138" s="90" t="n"/>
      <c r="AR138" s="16">
        <f>IF(Y138="","",IF(Y138&gt;=90,I138-2,IF(Y138&gt;=70,I138-1,I138)))</f>
        <v/>
      </c>
      <c r="AS138" s="16">
        <f>IF(Z138="","",IF(Z138&gt;=90,J138-2,IF(Z138&gt;=70,J138-1,J138)))</f>
        <v/>
      </c>
      <c r="AT138" s="16" t="n"/>
      <c r="AU138" s="16" t="n"/>
      <c r="AV138" s="207" t="n"/>
      <c r="AW138" s="200" t="n"/>
      <c r="AX138" s="3" t="n"/>
      <c r="AY138" s="200" t="n"/>
      <c r="AZ138" s="3" t="n"/>
      <c r="BA138" s="200" t="n"/>
      <c r="BB138" s="3" t="n"/>
      <c r="BC138" s="200" t="n"/>
      <c r="BD138" s="3" t="n"/>
      <c r="BE138" s="200" t="n"/>
      <c r="BF138" s="3" t="n"/>
      <c r="BG138" s="200" t="n"/>
      <c r="BH138" s="3" t="n"/>
      <c r="BI138" s="200" t="n"/>
      <c r="BJ138" s="3" t="n"/>
      <c r="BK138" s="200" t="n"/>
      <c r="BL138" s="3" t="n"/>
      <c r="BM138" s="200" t="n"/>
      <c r="BN138" s="3" t="n"/>
      <c r="BO138" s="200" t="n"/>
      <c r="BP138" s="3" t="n"/>
      <c r="BQ138" s="200" t="n"/>
      <c r="BR138" s="3" t="n"/>
      <c r="BS138" s="200" t="n"/>
      <c r="BT138" s="3" t="n"/>
      <c r="BU138" s="200" t="n"/>
      <c r="BV138" s="3" t="n"/>
      <c r="BW138" s="426" t="n"/>
    </row>
    <row r="139" ht="18.75" customHeight="1">
      <c r="A139" s="40">
        <f>IF(AND(AR139=1,AT139=1),1,IF(AND(AR139=1,AT139=2),2,IF(AND(AR139=1,AT139=3),3,IF(AND(AR139=1,AT139=4),4,IF(AND(AR139=1,AT139=5),5,IF(AND(AR139=2,AT139=1),6,IF(AND(AR139=2,AT139=2),7,IF(AND(AR139=2,AT139=3),8,IF(AND(AR139=2,AT139=4),9,IF(AND(AR139=2,AT139=5),10,IF(AND(AR139=3,AT139=1),11,IF(AND(AR139=3,AT139=2),12,IF(AND(AR139=3,AT139=3),13,IF(AND(AR139=3,AT139=4),14,IF(AND(AR139=3,AT139=5),15,IF(AND(AR139=4,AT139=1),16,IF(AND(AR139=4,AT139=2),17,IF(AND(AR139=4,AT139=3),18,IF(AND(AR139=4,AT139=4),19,IF(AND(AR139=4,AT139=5),20,IF(AND(AR139=5,AT139=1),21,IF(AND(AR139=5,AT139=2),22,IF(AND(AR139=5,AT139=3),23,IF(AND(AR139=5,AT139=4),24,IF(AND(AR139=5,AT139=5),25,"")))))))))))))))))))))))))</f>
        <v/>
      </c>
      <c r="B139" s="40">
        <f>IF(A139="","",(COUNTIF($A$8:A139,A139))/100)</f>
        <v/>
      </c>
      <c r="C139" s="40">
        <f>IFERROR(A139+B139,"")</f>
        <v/>
      </c>
      <c r="D139" s="280" t="n">
        <v>99</v>
      </c>
      <c r="E139" s="3" t="n"/>
      <c r="F139" s="3" t="n"/>
      <c r="G139" s="3" t="n"/>
      <c r="H139" s="3" t="n"/>
      <c r="I139" s="4" t="n"/>
      <c r="J139" s="3" t="n"/>
      <c r="K139" s="4" t="n"/>
      <c r="L139" s="4" t="n"/>
      <c r="M139" s="4" t="n"/>
      <c r="N139" s="39" t="n"/>
      <c r="O139" s="39" t="n"/>
      <c r="P139" s="277">
        <f>IF(OR(I139="",M139=""),"",I139*M139)</f>
        <v/>
      </c>
      <c r="Q139" s="3" t="n"/>
      <c r="R139" s="3" t="n"/>
      <c r="S139" s="3" t="n"/>
      <c r="T139" s="3" t="n"/>
      <c r="U139" s="4" t="n"/>
      <c r="V139" s="4" t="n"/>
      <c r="W139" s="4" t="n"/>
      <c r="X139" s="3" t="n"/>
      <c r="Y139" s="195" t="n"/>
      <c r="Z139" s="3" t="n"/>
      <c r="AA139" s="3" t="n"/>
      <c r="AB139" s="3" t="n"/>
      <c r="AC139" s="90" t="n"/>
      <c r="AD139" s="90" t="n"/>
      <c r="AE139" s="90" t="n"/>
      <c r="AF139" s="90" t="n"/>
      <c r="AG139" s="90" t="n"/>
      <c r="AH139" s="90" t="n"/>
      <c r="AI139" s="90" t="n"/>
      <c r="AJ139" s="90" t="n"/>
      <c r="AK139" s="90" t="n"/>
      <c r="AL139" s="90" t="n"/>
      <c r="AM139" s="90" t="n"/>
      <c r="AN139" s="90" t="n"/>
      <c r="AO139" s="90" t="n"/>
      <c r="AP139" s="90" t="n"/>
      <c r="AQ139" s="90" t="n"/>
      <c r="AR139" s="16">
        <f>IF(Y139="","",IF(Y139&gt;=90,I139-2,IF(Y139&gt;=70,I139-1,I139)))</f>
        <v/>
      </c>
      <c r="AS139" s="16">
        <f>IF(Z139="","",IF(Z139&gt;=90,J139-2,IF(Z139&gt;=70,J139-1,J139)))</f>
        <v/>
      </c>
      <c r="AT139" s="16" t="n"/>
      <c r="AU139" s="16" t="n"/>
      <c r="AV139" s="207" t="n"/>
      <c r="AW139" s="200" t="n"/>
      <c r="AX139" s="3" t="n"/>
      <c r="AY139" s="200" t="n"/>
      <c r="AZ139" s="3" t="n"/>
      <c r="BA139" s="200" t="n"/>
      <c r="BB139" s="3" t="n"/>
      <c r="BC139" s="200" t="n"/>
      <c r="BD139" s="3" t="n"/>
      <c r="BE139" s="200" t="n"/>
      <c r="BF139" s="3" t="n"/>
      <c r="BG139" s="200" t="n"/>
      <c r="BH139" s="3" t="n"/>
      <c r="BI139" s="200" t="n"/>
      <c r="BJ139" s="3" t="n"/>
      <c r="BK139" s="200" t="n"/>
      <c r="BL139" s="3" t="n"/>
      <c r="BM139" s="200" t="n"/>
      <c r="BN139" s="3" t="n"/>
      <c r="BO139" s="200" t="n"/>
      <c r="BP139" s="3" t="n"/>
      <c r="BQ139" s="200" t="n"/>
      <c r="BR139" s="3" t="n"/>
      <c r="BS139" s="200" t="n"/>
      <c r="BT139" s="3" t="n"/>
      <c r="BU139" s="200" t="n"/>
      <c r="BV139" s="3" t="n"/>
      <c r="BW139" s="426" t="n"/>
    </row>
    <row r="140" ht="18.75" customHeight="1">
      <c r="A140" s="40">
        <f>IF(AND(AR140=1,AT140=1),1,IF(AND(AR140=1,AT140=2),2,IF(AND(AR140=1,AT140=3),3,IF(AND(AR140=1,AT140=4),4,IF(AND(AR140=1,AT140=5),5,IF(AND(AR140=2,AT140=1),6,IF(AND(AR140=2,AT140=2),7,IF(AND(AR140=2,AT140=3),8,IF(AND(AR140=2,AT140=4),9,IF(AND(AR140=2,AT140=5),10,IF(AND(AR140=3,AT140=1),11,IF(AND(AR140=3,AT140=2),12,IF(AND(AR140=3,AT140=3),13,IF(AND(AR140=3,AT140=4),14,IF(AND(AR140=3,AT140=5),15,IF(AND(AR140=4,AT140=1),16,IF(AND(AR140=4,AT140=2),17,IF(AND(AR140=4,AT140=3),18,IF(AND(AR140=4,AT140=4),19,IF(AND(AR140=4,AT140=5),20,IF(AND(AR140=5,AT140=1),21,IF(AND(AR140=5,AT140=2),22,IF(AND(AR140=5,AT140=3),23,IF(AND(AR140=5,AT140=4),24,IF(AND(AR140=5,AT140=5),25,"")))))))))))))))))))))))))</f>
        <v/>
      </c>
      <c r="B140" s="40">
        <f>IF(A140="","",(COUNTIF($A$8:A140,A140))/100)</f>
        <v/>
      </c>
      <c r="C140" s="40">
        <f>IFERROR(A140+B140,"")</f>
        <v/>
      </c>
      <c r="D140" s="280" t="n">
        <v>100</v>
      </c>
      <c r="E140" s="3" t="n"/>
      <c r="F140" s="3" t="n"/>
      <c r="G140" s="3" t="n"/>
      <c r="H140" s="3" t="n"/>
      <c r="I140" s="4" t="n"/>
      <c r="J140" s="3" t="n"/>
      <c r="K140" s="4" t="n"/>
      <c r="L140" s="4" t="n"/>
      <c r="M140" s="4" t="n"/>
      <c r="N140" s="39" t="n"/>
      <c r="O140" s="39" t="n"/>
      <c r="P140" s="277">
        <f>IF(OR(I140="",M140=""),"",I140*M140)</f>
        <v/>
      </c>
      <c r="Q140" s="3" t="n"/>
      <c r="R140" s="3" t="n"/>
      <c r="S140" s="3" t="n"/>
      <c r="T140" s="3" t="n"/>
      <c r="U140" s="4" t="n"/>
      <c r="V140" s="4" t="n"/>
      <c r="W140" s="4" t="n"/>
      <c r="X140" s="3" t="n"/>
      <c r="Y140" s="195" t="n"/>
      <c r="Z140" s="3" t="n"/>
      <c r="AA140" s="3" t="n"/>
      <c r="AB140" s="3" t="n"/>
      <c r="AC140" s="90" t="n"/>
      <c r="AD140" s="90" t="n"/>
      <c r="AE140" s="90" t="n"/>
      <c r="AF140" s="90" t="n"/>
      <c r="AG140" s="90" t="n"/>
      <c r="AH140" s="90" t="n"/>
      <c r="AI140" s="90" t="n"/>
      <c r="AJ140" s="90" t="n"/>
      <c r="AK140" s="90" t="n"/>
      <c r="AL140" s="90" t="n"/>
      <c r="AM140" s="90" t="n"/>
      <c r="AN140" s="90" t="n"/>
      <c r="AO140" s="90" t="n"/>
      <c r="AP140" s="90" t="n"/>
      <c r="AQ140" s="90" t="n"/>
      <c r="AR140" s="16">
        <f>IF(Y140="","",IF(Y140&gt;=90,I140-2,IF(Y140&gt;=70,I140-1,I140)))</f>
        <v/>
      </c>
      <c r="AS140" s="16">
        <f>IF(Z140="","",IF(Z140&gt;=90,J140-2,IF(Z140&gt;=70,J140-1,J140)))</f>
        <v/>
      </c>
      <c r="AT140" s="16" t="n"/>
      <c r="AU140" s="16" t="n"/>
      <c r="AV140" s="207" t="n"/>
      <c r="AW140" s="200" t="n"/>
      <c r="AX140" s="3" t="n"/>
      <c r="AY140" s="200" t="n"/>
      <c r="AZ140" s="3" t="n"/>
      <c r="BA140" s="200" t="n"/>
      <c r="BB140" s="3" t="n"/>
      <c r="BC140" s="200" t="n"/>
      <c r="BD140" s="3" t="n"/>
      <c r="BE140" s="200" t="n"/>
      <c r="BF140" s="3" t="n"/>
      <c r="BG140" s="200" t="n"/>
      <c r="BH140" s="3" t="n"/>
      <c r="BI140" s="200" t="n"/>
      <c r="BJ140" s="3" t="n"/>
      <c r="BK140" s="200" t="n"/>
      <c r="BL140" s="3" t="n"/>
      <c r="BM140" s="200" t="n"/>
      <c r="BN140" s="3" t="n"/>
      <c r="BO140" s="200" t="n"/>
      <c r="BP140" s="3" t="n"/>
      <c r="BQ140" s="200" t="n"/>
      <c r="BR140" s="3" t="n"/>
      <c r="BS140" s="200" t="n"/>
      <c r="BT140" s="3" t="n"/>
      <c r="BU140" s="200" t="n"/>
      <c r="BV140" s="3" t="n"/>
      <c r="BW140" s="426" t="n"/>
    </row>
    <row r="141" ht="13.8" customHeight="1">
      <c r="D141" s="385" t="n"/>
      <c r="E141" s="385" t="n"/>
      <c r="F141" s="385" t="n"/>
      <c r="G141" s="385" t="n"/>
      <c r="H141" s="385" t="n"/>
      <c r="I141" s="385" t="n"/>
      <c r="J141" s="385" t="n"/>
      <c r="K141" s="385" t="n"/>
      <c r="L141" s="385" t="n"/>
      <c r="M141" s="385" t="n"/>
      <c r="N141" s="385" t="n"/>
      <c r="O141" s="385" t="n"/>
      <c r="P141" s="385" t="n"/>
      <c r="Q141" s="385" t="n"/>
      <c r="R141" s="385" t="n"/>
      <c r="S141" s="385" t="n"/>
      <c r="T141" s="385" t="n"/>
      <c r="U141" s="385" t="n"/>
      <c r="V141" s="385" t="n"/>
      <c r="W141" s="385" t="n"/>
      <c r="X141" s="385" t="n"/>
      <c r="Y141" s="385" t="n"/>
      <c r="Z141" s="385" t="n"/>
      <c r="AA141" s="385" t="n"/>
      <c r="AB141" s="385" t="n"/>
      <c r="AC141" s="385" t="n"/>
      <c r="AD141" s="385" t="n"/>
      <c r="AE141" s="385" t="n"/>
      <c r="AF141" s="385" t="n"/>
      <c r="AG141" s="385" t="n"/>
      <c r="AH141" s="385" t="n"/>
      <c r="AI141" s="385" t="n"/>
      <c r="AJ141" s="385" t="n"/>
      <c r="AK141" s="385" t="n"/>
      <c r="AL141" s="385" t="n"/>
      <c r="AM141" s="385" t="n"/>
      <c r="AN141" s="385" t="n"/>
      <c r="AO141" s="385" t="n"/>
      <c r="AP141" s="385" t="n"/>
      <c r="AQ141" s="385" t="n"/>
      <c r="AR141" s="385" t="n"/>
      <c r="AS141" s="385" t="n"/>
      <c r="AT141" s="385" t="n"/>
      <c r="AU141" s="385" t="n"/>
      <c r="AV141" s="385" t="n"/>
      <c r="AW141" s="385" t="n"/>
      <c r="AX141" s="385" t="n"/>
      <c r="AY141" s="385" t="n"/>
      <c r="AZ141" s="385" t="n"/>
      <c r="BA141" s="385" t="n"/>
      <c r="BB141" s="385" t="n"/>
      <c r="BC141" s="385" t="n"/>
      <c r="BD141" s="385" t="n"/>
      <c r="BE141" s="385" t="n"/>
      <c r="BF141" s="385" t="n"/>
      <c r="BG141" s="385" t="n"/>
      <c r="BH141" s="385" t="n"/>
      <c r="BI141" s="385" t="n"/>
      <c r="BJ141" s="385" t="n"/>
      <c r="BK141" s="385" t="n"/>
      <c r="BL141" s="385" t="n"/>
      <c r="BM141" s="385" t="n"/>
      <c r="BN141" s="385" t="n"/>
      <c r="BO141" s="385" t="n"/>
      <c r="BP141" s="385" t="n"/>
      <c r="BQ141" s="385" t="n"/>
      <c r="BR141" s="385" t="n"/>
      <c r="BS141" s="385" t="n"/>
      <c r="BT141" s="385" t="n"/>
      <c r="BU141" s="385" t="n"/>
      <c r="BV141" s="385" t="n"/>
      <c r="BW141" s="426" t="n"/>
    </row>
    <row r="142" ht="63.75" customHeight="1">
      <c r="D142" s="664" t="inlineStr">
        <is>
          <t>Diagonal 18 No. 20-29 Fusagasugá – Cundinamarca
Teléfono (601) 8281483 Línea Gratuita 018000180414
www.ucundinamarca.edu.co   E-mail: info@ucundinamarca.edu.co
NIT: 890.680.062-2</t>
        </is>
      </c>
      <c r="BW142" s="426" t="n"/>
    </row>
    <row r="143" ht="14.25" customHeight="1">
      <c r="D143" s="383" t="n"/>
      <c r="E143" s="383" t="n"/>
      <c r="F143" s="383" t="n"/>
      <c r="G143" s="383" t="n"/>
      <c r="H143" s="383" t="n"/>
      <c r="I143" s="383" t="n"/>
      <c r="J143" s="383" t="n"/>
      <c r="K143" s="383" t="n"/>
      <c r="L143" s="383" t="n"/>
      <c r="M143" s="383" t="n"/>
      <c r="N143" s="383" t="n"/>
      <c r="O143" s="383" t="n"/>
      <c r="P143" s="383" t="n"/>
      <c r="Q143" s="383" t="n"/>
      <c r="R143" s="383" t="n"/>
      <c r="S143" s="383" t="n"/>
      <c r="T143" s="383" t="n"/>
      <c r="U143" s="383" t="n"/>
      <c r="V143" s="383" t="n"/>
      <c r="W143" s="383" t="n"/>
      <c r="X143" s="383" t="n"/>
      <c r="Y143" s="383" t="n"/>
      <c r="Z143" s="383" t="n"/>
      <c r="AA143" s="383" t="n"/>
      <c r="AB143" s="383" t="n"/>
      <c r="AC143" s="383" t="n"/>
      <c r="AD143" s="383" t="n"/>
      <c r="AE143" s="383" t="n"/>
      <c r="AF143" s="383" t="n"/>
      <c r="AG143" s="383" t="n"/>
      <c r="AH143" s="383" t="n"/>
      <c r="AI143" s="383" t="n"/>
      <c r="AJ143" s="383" t="n"/>
      <c r="AK143" s="383" t="n"/>
      <c r="AL143" s="383" t="n"/>
      <c r="AM143" s="383" t="n"/>
      <c r="AN143" s="383" t="n"/>
      <c r="AO143" s="383" t="n"/>
      <c r="AP143" s="383" t="n"/>
      <c r="AQ143" s="383" t="n"/>
      <c r="AR143" s="383" t="n"/>
      <c r="AS143" s="383" t="n"/>
      <c r="AT143" s="383" t="n"/>
      <c r="AU143" s="383" t="n"/>
      <c r="AV143" s="383" t="n"/>
      <c r="AW143" s="383" t="n"/>
      <c r="AX143" s="383" t="n"/>
      <c r="AY143" s="383" t="n"/>
      <c r="BG143" s="393" t="n"/>
      <c r="BH143" s="393" t="n"/>
      <c r="BI143" s="393" t="n"/>
      <c r="BJ143" s="393" t="n"/>
      <c r="BK143" s="393" t="n"/>
      <c r="BL143" s="393" t="n"/>
      <c r="BM143" s="393" t="n"/>
      <c r="BN143" s="393" t="n"/>
      <c r="BO143" s="393" t="n"/>
      <c r="BP143" s="393" t="n"/>
      <c r="BQ143" s="393" t="n"/>
      <c r="BR143" s="393" t="n"/>
      <c r="BS143" s="393" t="n"/>
      <c r="BT143" s="393" t="n"/>
      <c r="BU143" s="393" t="n"/>
      <c r="BV143" s="393" t="n"/>
      <c r="BW143" s="426" t="n"/>
    </row>
    <row r="144" customFormat="1" s="393">
      <c r="A144" s="384" t="n"/>
      <c r="B144" s="384" t="n"/>
      <c r="C144" s="384" t="n"/>
      <c r="D144" s="385" t="n"/>
      <c r="E144" s="386" t="n"/>
      <c r="F144" s="386" t="n"/>
      <c r="G144" s="386" t="n"/>
      <c r="H144" s="386" t="n"/>
      <c r="I144" s="387" t="n"/>
      <c r="J144" s="386" t="n"/>
      <c r="K144" s="387" t="n"/>
      <c r="L144" s="387" t="n"/>
      <c r="M144" s="387" t="n"/>
      <c r="N144" s="387" t="n"/>
      <c r="O144" s="387" t="n"/>
      <c r="P144" s="388" t="n"/>
      <c r="Q144" s="386" t="n"/>
      <c r="R144" s="386" t="n"/>
      <c r="S144" s="386" t="n"/>
      <c r="T144" s="386" t="n"/>
      <c r="U144" s="387" t="n"/>
      <c r="V144" s="387" t="n"/>
      <c r="W144" s="387" t="n"/>
      <c r="X144" s="386" t="n"/>
      <c r="Y144" s="389" t="n"/>
      <c r="Z144" s="386" t="n"/>
      <c r="AA144" s="386" t="n"/>
      <c r="AB144" s="386" t="n"/>
      <c r="AC144" s="390" t="n"/>
      <c r="AD144" s="390" t="n"/>
      <c r="AE144" s="390" t="n"/>
      <c r="AF144" s="386" t="n"/>
      <c r="AG144" s="386" t="n"/>
      <c r="AH144" s="386" t="n"/>
      <c r="AI144" s="386" t="n"/>
      <c r="AJ144" s="391" t="n"/>
      <c r="AK144" s="392" t="n"/>
      <c r="AL144" s="386" t="n"/>
      <c r="AM144" s="392" t="n"/>
      <c r="AN144" s="386" t="n"/>
      <c r="AO144" s="392" t="n"/>
      <c r="AP144" s="392" t="n"/>
      <c r="AQ144" s="392" t="n"/>
      <c r="AR144" s="386" t="n"/>
      <c r="AS144" s="392" t="n"/>
      <c r="AT144" s="386" t="n"/>
      <c r="AU144" s="392" t="n"/>
      <c r="AV144" s="386" t="n"/>
      <c r="AW144" s="392" t="n"/>
      <c r="AX144" s="386" t="n"/>
      <c r="AY144" s="392" t="n"/>
      <c r="AZ144" s="386" t="n"/>
      <c r="BW144" s="426" t="n"/>
      <c r="BX144" s="198" t="n"/>
      <c r="BY144" s="198" t="n"/>
      <c r="BZ144" s="198" t="n"/>
      <c r="CA144" s="198" t="n"/>
      <c r="CB144" s="198" t="n"/>
      <c r="CC144" s="198" t="n"/>
      <c r="CD144" s="198" t="n"/>
      <c r="CE144" s="198" t="n"/>
      <c r="CF144" s="198" t="n"/>
      <c r="CG144" s="198" t="n"/>
      <c r="CH144" s="198" t="n"/>
      <c r="CI144" s="198" t="n"/>
      <c r="CJ144" s="198" t="n"/>
      <c r="CK144" s="198" t="n"/>
      <c r="CL144" s="198" t="n"/>
      <c r="CM144" s="198" t="n"/>
      <c r="CN144" s="198" t="n"/>
      <c r="CO144" s="198" t="n"/>
      <c r="CP144" s="198" t="n"/>
      <c r="CQ144" s="198" t="n"/>
      <c r="CR144" s="198" t="n"/>
      <c r="CS144" s="198" t="n"/>
      <c r="CT144" s="198" t="n"/>
      <c r="CU144" s="198" t="n"/>
      <c r="CV144" s="198" t="n"/>
      <c r="CW144" s="198" t="n"/>
      <c r="CX144" s="198" t="n"/>
      <c r="CY144" s="198" t="n"/>
      <c r="CZ144" s="198" t="n"/>
      <c r="DA144" s="198" t="n"/>
      <c r="DB144" s="198" t="n"/>
      <c r="DC144" s="198" t="n"/>
      <c r="DD144" s="198" t="n"/>
      <c r="DE144" s="198" t="n"/>
      <c r="DF144" s="198" t="n"/>
      <c r="DG144" s="198" t="n"/>
      <c r="DH144" s="198" t="n"/>
      <c r="DI144" s="198" t="n"/>
      <c r="DJ144" s="198" t="n"/>
      <c r="DK144" s="198" t="n"/>
      <c r="DL144" s="198" t="n"/>
      <c r="DM144" s="198" t="n"/>
      <c r="DN144" s="198" t="n"/>
      <c r="DO144" s="198" t="n"/>
      <c r="DP144" s="198" t="n"/>
      <c r="DQ144" s="198" t="n"/>
      <c r="DR144" s="198" t="n"/>
      <c r="DS144" s="198" t="n"/>
      <c r="DT144" s="198" t="n"/>
      <c r="DU144" s="198" t="n"/>
      <c r="DV144" s="198" t="n"/>
      <c r="DW144" s="198" t="n"/>
      <c r="DX144" s="198" t="n"/>
      <c r="DY144" s="198" t="n"/>
      <c r="DZ144" s="198" t="n"/>
      <c r="EA144" s="198" t="n"/>
      <c r="EB144" s="198" t="n"/>
      <c r="EC144" s="198" t="n"/>
      <c r="ED144" s="198" t="n"/>
      <c r="EE144" s="198" t="n"/>
      <c r="EF144" s="198" t="n"/>
      <c r="EG144" s="198" t="n"/>
      <c r="EH144" s="198" t="n"/>
      <c r="EI144" s="198" t="n"/>
      <c r="EJ144" s="198" t="n"/>
      <c r="EK144" s="198" t="n"/>
      <c r="EL144" s="198" t="n"/>
      <c r="EM144" s="198" t="n"/>
      <c r="EN144" s="198" t="n"/>
      <c r="EO144" s="198" t="n"/>
      <c r="EP144" s="198" t="n"/>
      <c r="EQ144" s="198" t="n"/>
      <c r="ER144" s="198" t="n"/>
      <c r="ES144" s="198" t="n"/>
      <c r="ET144" s="198" t="n"/>
      <c r="EU144" s="198" t="n"/>
      <c r="EV144" s="198" t="n"/>
      <c r="EW144" s="198" t="n"/>
      <c r="EX144" s="198" t="n"/>
      <c r="EY144" s="198" t="n"/>
      <c r="EZ144" s="198" t="n"/>
      <c r="FA144" s="198" t="n"/>
      <c r="FB144" s="198" t="n"/>
      <c r="FC144" s="198" t="n"/>
      <c r="FD144" s="198" t="n"/>
      <c r="FE144" s="198" t="n"/>
      <c r="FF144" s="198" t="n"/>
      <c r="FG144" s="198" t="n"/>
      <c r="FH144" s="198" t="n"/>
      <c r="FI144" s="198" t="n"/>
      <c r="FJ144" s="198" t="n"/>
      <c r="FK144" s="198" t="n"/>
      <c r="FL144" s="198" t="n"/>
      <c r="FM144" s="198" t="n"/>
      <c r="FN144" s="198" t="n"/>
      <c r="FO144" s="198" t="n"/>
      <c r="FP144" s="198" t="n"/>
      <c r="FQ144" s="198" t="n"/>
      <c r="FR144" s="198" t="n"/>
      <c r="FS144" s="198" t="n"/>
      <c r="FT144" s="198" t="n"/>
      <c r="FU144" s="198" t="n"/>
      <c r="FV144" s="198" t="n"/>
      <c r="FW144" s="198" t="n"/>
      <c r="FX144" s="198" t="n"/>
      <c r="FY144" s="198" t="n"/>
      <c r="FZ144" s="198" t="n"/>
      <c r="GA144" s="198" t="n"/>
      <c r="GB144" s="198" t="n"/>
      <c r="GC144" s="198" t="n"/>
      <c r="GD144" s="198" t="n"/>
      <c r="GE144" s="198" t="n"/>
      <c r="GF144" s="198" t="n"/>
      <c r="GG144" s="198" t="n"/>
      <c r="GH144" s="198" t="n"/>
      <c r="GI144" s="198" t="n"/>
      <c r="GJ144" s="198" t="n"/>
      <c r="GK144" s="198" t="n"/>
      <c r="GL144" s="198" t="n"/>
      <c r="GM144" s="198" t="n"/>
      <c r="GN144" s="198" t="n"/>
      <c r="GO144" s="198" t="n"/>
      <c r="GP144" s="198" t="n"/>
      <c r="GQ144" s="198" t="n"/>
      <c r="GR144" s="198" t="n"/>
      <c r="GS144" s="198" t="n"/>
      <c r="GT144" s="198" t="n"/>
      <c r="GU144" s="198" t="n"/>
      <c r="GV144" s="198" t="n"/>
      <c r="GW144" s="198" t="n"/>
      <c r="GX144" s="198" t="n"/>
      <c r="GY144" s="198" t="n"/>
      <c r="GZ144" s="198" t="n"/>
      <c r="HA144" s="198" t="n"/>
    </row>
    <row r="145" customFormat="1" s="393">
      <c r="A145" s="384" t="n"/>
      <c r="B145" s="384" t="n"/>
      <c r="C145" s="384" t="n"/>
      <c r="D145" s="385" t="n"/>
      <c r="Q145" s="386" t="n"/>
      <c r="R145" s="386" t="n"/>
      <c r="S145" s="386" t="n"/>
      <c r="T145" s="386" t="n"/>
      <c r="U145" s="387" t="n"/>
      <c r="V145" s="387" t="n"/>
      <c r="W145" s="387" t="n"/>
      <c r="X145" s="386" t="n"/>
      <c r="Y145" s="389" t="n"/>
      <c r="Z145" s="386" t="n"/>
      <c r="AA145" s="386" t="n"/>
      <c r="AB145" s="386" t="n"/>
      <c r="AC145" s="390" t="n"/>
      <c r="AD145" s="390" t="n"/>
      <c r="AE145" s="390" t="n"/>
      <c r="AF145" s="386" t="n"/>
      <c r="AG145" s="386" t="n"/>
      <c r="AH145" s="386" t="n"/>
      <c r="AI145" s="386" t="n"/>
      <c r="AJ145" s="391" t="n"/>
      <c r="AK145" s="392" t="n"/>
      <c r="AL145" s="386" t="n"/>
      <c r="AM145" s="392" t="n"/>
      <c r="AN145" s="386" t="n"/>
      <c r="AO145" s="392" t="n"/>
      <c r="AP145" s="392" t="n"/>
      <c r="AQ145" s="392" t="n"/>
      <c r="AR145" s="386" t="n"/>
      <c r="AS145" s="392" t="n"/>
      <c r="AT145" s="386" t="n"/>
      <c r="AU145" s="392" t="n"/>
      <c r="AV145" s="386" t="n"/>
      <c r="AW145" s="392" t="n"/>
      <c r="AX145" s="386" t="n"/>
      <c r="AY145" s="392" t="n"/>
      <c r="AZ145" s="386" t="n"/>
      <c r="BW145" s="426" t="n"/>
      <c r="BX145" s="198" t="n"/>
      <c r="BY145" s="198" t="n"/>
      <c r="BZ145" s="198" t="n"/>
      <c r="CA145" s="198" t="n"/>
      <c r="CB145" s="198" t="n"/>
      <c r="CC145" s="198" t="n"/>
      <c r="CD145" s="198" t="n"/>
      <c r="CE145" s="198" t="n"/>
      <c r="CF145" s="198" t="n"/>
      <c r="CG145" s="198" t="n"/>
      <c r="CH145" s="198" t="n"/>
      <c r="CI145" s="198" t="n"/>
      <c r="CJ145" s="198" t="n"/>
      <c r="CK145" s="198" t="n"/>
      <c r="CL145" s="198" t="n"/>
      <c r="CM145" s="198" t="n"/>
      <c r="CN145" s="198" t="n"/>
      <c r="CO145" s="198" t="n"/>
      <c r="CP145" s="198" t="n"/>
      <c r="CQ145" s="198" t="n"/>
      <c r="CR145" s="198" t="n"/>
      <c r="CS145" s="198" t="n"/>
      <c r="CT145" s="198" t="n"/>
      <c r="CU145" s="198" t="n"/>
      <c r="CV145" s="198" t="n"/>
      <c r="CW145" s="198" t="n"/>
      <c r="CX145" s="198" t="n"/>
      <c r="CY145" s="198" t="n"/>
      <c r="CZ145" s="198" t="n"/>
      <c r="DA145" s="198" t="n"/>
      <c r="DB145" s="198" t="n"/>
      <c r="DC145" s="198" t="n"/>
      <c r="DD145" s="198" t="n"/>
      <c r="DE145" s="198" t="n"/>
      <c r="DF145" s="198" t="n"/>
      <c r="DG145" s="198" t="n"/>
      <c r="DH145" s="198" t="n"/>
      <c r="DI145" s="198" t="n"/>
      <c r="DJ145" s="198" t="n"/>
      <c r="DK145" s="198" t="n"/>
      <c r="DL145" s="198" t="n"/>
      <c r="DM145" s="198" t="n"/>
      <c r="DN145" s="198" t="n"/>
      <c r="DO145" s="198" t="n"/>
      <c r="DP145" s="198" t="n"/>
      <c r="DQ145" s="198" t="n"/>
      <c r="DR145" s="198" t="n"/>
      <c r="DS145" s="198" t="n"/>
      <c r="DT145" s="198" t="n"/>
      <c r="DU145" s="198" t="n"/>
      <c r="DV145" s="198" t="n"/>
      <c r="DW145" s="198" t="n"/>
      <c r="DX145" s="198" t="n"/>
      <c r="DY145" s="198" t="n"/>
      <c r="DZ145" s="198" t="n"/>
      <c r="EA145" s="198" t="n"/>
      <c r="EB145" s="198" t="n"/>
      <c r="EC145" s="198" t="n"/>
      <c r="ED145" s="198" t="n"/>
      <c r="EE145" s="198" t="n"/>
      <c r="EF145" s="198" t="n"/>
      <c r="EG145" s="198" t="n"/>
      <c r="EH145" s="198" t="n"/>
      <c r="EI145" s="198" t="n"/>
      <c r="EJ145" s="198" t="n"/>
      <c r="EK145" s="198" t="n"/>
      <c r="EL145" s="198" t="n"/>
      <c r="EM145" s="198" t="n"/>
      <c r="EN145" s="198" t="n"/>
      <c r="EO145" s="198" t="n"/>
      <c r="EP145" s="198" t="n"/>
      <c r="EQ145" s="198" t="n"/>
      <c r="ER145" s="198" t="n"/>
      <c r="ES145" s="198" t="n"/>
      <c r="ET145" s="198" t="n"/>
      <c r="EU145" s="198" t="n"/>
      <c r="EV145" s="198" t="n"/>
      <c r="EW145" s="198" t="n"/>
      <c r="EX145" s="198" t="n"/>
      <c r="EY145" s="198" t="n"/>
      <c r="EZ145" s="198" t="n"/>
      <c r="FA145" s="198" t="n"/>
      <c r="FB145" s="198" t="n"/>
      <c r="FC145" s="198" t="n"/>
      <c r="FD145" s="198" t="n"/>
      <c r="FE145" s="198" t="n"/>
      <c r="FF145" s="198" t="n"/>
      <c r="FG145" s="198" t="n"/>
      <c r="FH145" s="198" t="n"/>
      <c r="FI145" s="198" t="n"/>
      <c r="FJ145" s="198" t="n"/>
      <c r="FK145" s="198" t="n"/>
      <c r="FL145" s="198" t="n"/>
      <c r="FM145" s="198" t="n"/>
      <c r="FN145" s="198" t="n"/>
      <c r="FO145" s="198" t="n"/>
      <c r="FP145" s="198" t="n"/>
      <c r="FQ145" s="198" t="n"/>
      <c r="FR145" s="198" t="n"/>
      <c r="FS145" s="198" t="n"/>
      <c r="FT145" s="198" t="n"/>
      <c r="FU145" s="198" t="n"/>
      <c r="FV145" s="198" t="n"/>
      <c r="FW145" s="198" t="n"/>
      <c r="FX145" s="198" t="n"/>
      <c r="FY145" s="198" t="n"/>
      <c r="FZ145" s="198" t="n"/>
      <c r="GA145" s="198" t="n"/>
      <c r="GB145" s="198" t="n"/>
      <c r="GC145" s="198" t="n"/>
      <c r="GD145" s="198" t="n"/>
      <c r="GE145" s="198" t="n"/>
      <c r="GF145" s="198" t="n"/>
      <c r="GG145" s="198" t="n"/>
      <c r="GH145" s="198" t="n"/>
      <c r="GI145" s="198" t="n"/>
      <c r="GJ145" s="198" t="n"/>
      <c r="GK145" s="198" t="n"/>
      <c r="GL145" s="198" t="n"/>
      <c r="GM145" s="198" t="n"/>
      <c r="GN145" s="198" t="n"/>
      <c r="GO145" s="198" t="n"/>
      <c r="GP145" s="198" t="n"/>
      <c r="GQ145" s="198" t="n"/>
      <c r="GR145" s="198" t="n"/>
      <c r="GS145" s="198" t="n"/>
      <c r="GT145" s="198" t="n"/>
      <c r="GU145" s="198" t="n"/>
      <c r="GV145" s="198" t="n"/>
      <c r="GW145" s="198" t="n"/>
      <c r="GX145" s="198" t="n"/>
      <c r="GY145" s="198" t="n"/>
      <c r="GZ145" s="198" t="n"/>
      <c r="HA145" s="198" t="n"/>
    </row>
    <row r="146" customFormat="1" s="393">
      <c r="A146" s="384" t="n"/>
      <c r="B146" s="384" t="n"/>
      <c r="C146" s="384" t="n"/>
      <c r="D146" s="385" t="n"/>
      <c r="E146" s="296" t="n"/>
      <c r="F146" s="42" t="n"/>
      <c r="G146" s="377" t="n"/>
      <c r="H146" s="296" t="n"/>
      <c r="I146" s="296" t="n"/>
      <c r="J146" s="296" t="n"/>
      <c r="K146" s="296" t="n"/>
      <c r="L146" s="296" t="n"/>
      <c r="M146" s="296" t="n"/>
      <c r="N146" s="296" t="n"/>
      <c r="O146" s="296" t="n"/>
      <c r="P146" s="296" t="n"/>
      <c r="Q146" s="386" t="n"/>
      <c r="R146" s="386" t="n"/>
      <c r="S146" s="386" t="n"/>
      <c r="T146" s="386" t="n"/>
      <c r="U146" s="387" t="n"/>
      <c r="V146" s="387" t="n"/>
      <c r="W146" s="387" t="n"/>
      <c r="X146" s="386" t="n"/>
      <c r="Y146" s="389" t="n"/>
      <c r="Z146" s="386" t="n"/>
      <c r="AA146" s="386" t="n"/>
      <c r="AB146" s="386" t="n"/>
      <c r="AC146" s="390" t="n"/>
      <c r="AD146" s="390" t="n"/>
      <c r="AE146" s="390" t="n"/>
      <c r="AF146" s="386" t="n"/>
      <c r="AG146" s="386" t="n"/>
      <c r="AH146" s="386" t="n"/>
      <c r="AI146" s="386" t="n"/>
      <c r="AJ146" s="391" t="n"/>
      <c r="AK146" s="392" t="n"/>
      <c r="AL146" s="386" t="n"/>
      <c r="AM146" s="392" t="n"/>
      <c r="AN146" s="386" t="n"/>
      <c r="AO146" s="392" t="n"/>
      <c r="AP146" s="392" t="n"/>
      <c r="AQ146" s="392" t="n"/>
      <c r="AR146" s="386" t="n"/>
      <c r="AS146" s="392" t="n"/>
      <c r="AT146" s="386" t="n"/>
      <c r="AU146" s="392" t="n"/>
      <c r="AV146" s="386" t="n"/>
      <c r="AW146" s="392" t="n"/>
      <c r="AX146" s="386" t="n"/>
      <c r="AY146" s="392" t="n"/>
      <c r="AZ146" s="386" t="n"/>
      <c r="BW146" s="426" t="n"/>
      <c r="BX146" s="198" t="n"/>
      <c r="BY146" s="198" t="n"/>
      <c r="BZ146" s="198" t="n"/>
      <c r="CA146" s="198" t="n"/>
      <c r="CB146" s="198" t="n"/>
      <c r="CC146" s="198" t="n"/>
      <c r="CD146" s="198" t="n"/>
      <c r="CE146" s="198" t="n"/>
      <c r="CF146" s="198" t="n"/>
      <c r="CG146" s="198" t="n"/>
      <c r="CH146" s="198" t="n"/>
      <c r="CI146" s="198" t="n"/>
      <c r="CJ146" s="198" t="n"/>
      <c r="CK146" s="198" t="n"/>
      <c r="CL146" s="198" t="n"/>
      <c r="CM146" s="198" t="n"/>
      <c r="CN146" s="198" t="n"/>
      <c r="CO146" s="198" t="n"/>
      <c r="CP146" s="198" t="n"/>
      <c r="CQ146" s="198" t="n"/>
      <c r="CR146" s="198" t="n"/>
      <c r="CS146" s="198" t="n"/>
      <c r="CT146" s="198" t="n"/>
      <c r="CU146" s="198" t="n"/>
      <c r="CV146" s="198" t="n"/>
      <c r="CW146" s="198" t="n"/>
      <c r="CX146" s="198" t="n"/>
      <c r="CY146" s="198" t="n"/>
      <c r="CZ146" s="198" t="n"/>
      <c r="DA146" s="198" t="n"/>
      <c r="DB146" s="198" t="n"/>
      <c r="DC146" s="198" t="n"/>
      <c r="DD146" s="198" t="n"/>
      <c r="DE146" s="198" t="n"/>
      <c r="DF146" s="198" t="n"/>
      <c r="DG146" s="198" t="n"/>
      <c r="DH146" s="198" t="n"/>
      <c r="DI146" s="198" t="n"/>
      <c r="DJ146" s="198" t="n"/>
      <c r="DK146" s="198" t="n"/>
      <c r="DL146" s="198" t="n"/>
      <c r="DM146" s="198" t="n"/>
      <c r="DN146" s="198" t="n"/>
      <c r="DO146" s="198" t="n"/>
      <c r="DP146" s="198" t="n"/>
      <c r="DQ146" s="198" t="n"/>
      <c r="DR146" s="198" t="n"/>
      <c r="DS146" s="198" t="n"/>
      <c r="DT146" s="198" t="n"/>
      <c r="DU146" s="198" t="n"/>
      <c r="DV146" s="198" t="n"/>
      <c r="DW146" s="198" t="n"/>
      <c r="DX146" s="198" t="n"/>
      <c r="DY146" s="198" t="n"/>
      <c r="DZ146" s="198" t="n"/>
      <c r="EA146" s="198" t="n"/>
      <c r="EB146" s="198" t="n"/>
      <c r="EC146" s="198" t="n"/>
      <c r="ED146" s="198" t="n"/>
      <c r="EE146" s="198" t="n"/>
      <c r="EF146" s="198" t="n"/>
      <c r="EG146" s="198" t="n"/>
      <c r="EH146" s="198" t="n"/>
      <c r="EI146" s="198" t="n"/>
      <c r="EJ146" s="198" t="n"/>
      <c r="EK146" s="198" t="n"/>
      <c r="EL146" s="198" t="n"/>
      <c r="EM146" s="198" t="n"/>
      <c r="EN146" s="198" t="n"/>
      <c r="EO146" s="198" t="n"/>
      <c r="EP146" s="198" t="n"/>
      <c r="EQ146" s="198" t="n"/>
      <c r="ER146" s="198" t="n"/>
      <c r="ES146" s="198" t="n"/>
      <c r="ET146" s="198" t="n"/>
      <c r="EU146" s="198" t="n"/>
      <c r="EV146" s="198" t="n"/>
      <c r="EW146" s="198" t="n"/>
      <c r="EX146" s="198" t="n"/>
      <c r="EY146" s="198" t="n"/>
      <c r="EZ146" s="198" t="n"/>
      <c r="FA146" s="198" t="n"/>
      <c r="FB146" s="198" t="n"/>
      <c r="FC146" s="198" t="n"/>
      <c r="FD146" s="198" t="n"/>
      <c r="FE146" s="198" t="n"/>
      <c r="FF146" s="198" t="n"/>
      <c r="FG146" s="198" t="n"/>
      <c r="FH146" s="198" t="n"/>
      <c r="FI146" s="198" t="n"/>
      <c r="FJ146" s="198" t="n"/>
      <c r="FK146" s="198" t="n"/>
      <c r="FL146" s="198" t="n"/>
      <c r="FM146" s="198" t="n"/>
      <c r="FN146" s="198" t="n"/>
      <c r="FO146" s="198" t="n"/>
      <c r="FP146" s="198" t="n"/>
      <c r="FQ146" s="198" t="n"/>
      <c r="FR146" s="198" t="n"/>
      <c r="FS146" s="198" t="n"/>
      <c r="FT146" s="198" t="n"/>
      <c r="FU146" s="198" t="n"/>
      <c r="FV146" s="198" t="n"/>
      <c r="FW146" s="198" t="n"/>
      <c r="FX146" s="198" t="n"/>
      <c r="FY146" s="198" t="n"/>
      <c r="FZ146" s="198" t="n"/>
      <c r="GA146" s="198" t="n"/>
      <c r="GB146" s="198" t="n"/>
      <c r="GC146" s="198" t="n"/>
      <c r="GD146" s="198" t="n"/>
      <c r="GE146" s="198" t="n"/>
      <c r="GF146" s="198" t="n"/>
      <c r="GG146" s="198" t="n"/>
      <c r="GH146" s="198" t="n"/>
      <c r="GI146" s="198" t="n"/>
      <c r="GJ146" s="198" t="n"/>
      <c r="GK146" s="198" t="n"/>
      <c r="GL146" s="198" t="n"/>
      <c r="GM146" s="198" t="n"/>
      <c r="GN146" s="198" t="n"/>
      <c r="GO146" s="198" t="n"/>
      <c r="GP146" s="198" t="n"/>
      <c r="GQ146" s="198" t="n"/>
      <c r="GR146" s="198" t="n"/>
      <c r="GS146" s="198" t="n"/>
      <c r="GT146" s="198" t="n"/>
      <c r="GU146" s="198" t="n"/>
      <c r="GV146" s="198" t="n"/>
      <c r="GW146" s="198" t="n"/>
      <c r="GX146" s="198" t="n"/>
      <c r="GY146" s="198" t="n"/>
      <c r="GZ146" s="198" t="n"/>
      <c r="HA146" s="198" t="n"/>
    </row>
    <row r="147" ht="31.5" customFormat="1" customHeight="1" s="393">
      <c r="A147" s="384" t="n"/>
      <c r="B147" s="384" t="n"/>
      <c r="C147" s="384" t="n"/>
      <c r="D147" s="444" t="inlineStr">
        <is>
          <t>Documento controlado por el Sistema de Gestión de la Calidad
Asegúrese que corresponde a la última versión consultando el Portal Institucional</t>
        </is>
      </c>
      <c r="BW147" s="426" t="n"/>
      <c r="BX147" s="198" t="n"/>
      <c r="BY147" s="198" t="n"/>
      <c r="BZ147" s="198" t="n"/>
      <c r="CA147" s="198" t="n"/>
      <c r="CB147" s="198" t="n"/>
      <c r="CC147" s="198" t="n"/>
      <c r="CD147" s="198" t="n"/>
      <c r="CE147" s="198" t="n"/>
      <c r="CF147" s="198" t="n"/>
      <c r="CG147" s="198" t="n"/>
      <c r="CH147" s="198" t="n"/>
      <c r="CI147" s="198" t="n"/>
      <c r="CJ147" s="198" t="n"/>
      <c r="CK147" s="198" t="n"/>
      <c r="CL147" s="198" t="n"/>
      <c r="CM147" s="198" t="n"/>
      <c r="CN147" s="198" t="n"/>
      <c r="CO147" s="198" t="n"/>
      <c r="CP147" s="198" t="n"/>
      <c r="CQ147" s="198" t="n"/>
      <c r="CR147" s="198" t="n"/>
      <c r="CS147" s="198" t="n"/>
      <c r="CT147" s="198" t="n"/>
      <c r="CU147" s="198" t="n"/>
      <c r="CV147" s="198" t="n"/>
      <c r="CW147" s="198" t="n"/>
      <c r="CX147" s="198" t="n"/>
      <c r="CY147" s="198" t="n"/>
      <c r="CZ147" s="198" t="n"/>
      <c r="DA147" s="198" t="n"/>
      <c r="DB147" s="198" t="n"/>
      <c r="DC147" s="198" t="n"/>
      <c r="DD147" s="198" t="n"/>
      <c r="DE147" s="198" t="n"/>
      <c r="DF147" s="198" t="n"/>
      <c r="DG147" s="198" t="n"/>
      <c r="DH147" s="198" t="n"/>
      <c r="DI147" s="198" t="n"/>
      <c r="DJ147" s="198" t="n"/>
      <c r="DK147" s="198" t="n"/>
      <c r="DL147" s="198" t="n"/>
      <c r="DM147" s="198" t="n"/>
      <c r="DN147" s="198" t="n"/>
      <c r="DO147" s="198" t="n"/>
      <c r="DP147" s="198" t="n"/>
      <c r="DQ147" s="198" t="n"/>
      <c r="DR147" s="198" t="n"/>
      <c r="DS147" s="198" t="n"/>
      <c r="DT147" s="198" t="n"/>
      <c r="DU147" s="198" t="n"/>
      <c r="DV147" s="198" t="n"/>
      <c r="DW147" s="198" t="n"/>
      <c r="DX147" s="198" t="n"/>
      <c r="DY147" s="198" t="n"/>
      <c r="DZ147" s="198" t="n"/>
      <c r="EA147" s="198" t="n"/>
      <c r="EB147" s="198" t="n"/>
      <c r="EC147" s="198" t="n"/>
      <c r="ED147" s="198" t="n"/>
      <c r="EE147" s="198" t="n"/>
      <c r="EF147" s="198" t="n"/>
      <c r="EG147" s="198" t="n"/>
      <c r="EH147" s="198" t="n"/>
      <c r="EI147" s="198" t="n"/>
      <c r="EJ147" s="198" t="n"/>
      <c r="EK147" s="198" t="n"/>
      <c r="EL147" s="198" t="n"/>
      <c r="EM147" s="198" t="n"/>
      <c r="EN147" s="198" t="n"/>
      <c r="EO147" s="198" t="n"/>
      <c r="EP147" s="198" t="n"/>
      <c r="EQ147" s="198" t="n"/>
      <c r="ER147" s="198" t="n"/>
      <c r="ES147" s="198" t="n"/>
      <c r="ET147" s="198" t="n"/>
      <c r="EU147" s="198" t="n"/>
      <c r="EV147" s="198" t="n"/>
      <c r="EW147" s="198" t="n"/>
      <c r="EX147" s="198" t="n"/>
      <c r="EY147" s="198" t="n"/>
      <c r="EZ147" s="198" t="n"/>
      <c r="FA147" s="198" t="n"/>
      <c r="FB147" s="198" t="n"/>
      <c r="FC147" s="198" t="n"/>
      <c r="FD147" s="198" t="n"/>
      <c r="FE147" s="198" t="n"/>
      <c r="FF147" s="198" t="n"/>
      <c r="FG147" s="198" t="n"/>
      <c r="FH147" s="198" t="n"/>
      <c r="FI147" s="198" t="n"/>
      <c r="FJ147" s="198" t="n"/>
      <c r="FK147" s="198" t="n"/>
      <c r="FL147" s="198" t="n"/>
      <c r="FM147" s="198" t="n"/>
      <c r="FN147" s="198" t="n"/>
      <c r="FO147" s="198" t="n"/>
      <c r="FP147" s="198" t="n"/>
      <c r="FQ147" s="198" t="n"/>
      <c r="FR147" s="198" t="n"/>
      <c r="FS147" s="198" t="n"/>
      <c r="FT147" s="198" t="n"/>
      <c r="FU147" s="198" t="n"/>
      <c r="FV147" s="198" t="n"/>
      <c r="FW147" s="198" t="n"/>
      <c r="FX147" s="198" t="n"/>
      <c r="FY147" s="198" t="n"/>
      <c r="FZ147" s="198" t="n"/>
      <c r="GA147" s="198" t="n"/>
      <c r="GB147" s="198" t="n"/>
      <c r="GC147" s="198" t="n"/>
      <c r="GD147" s="198" t="n"/>
      <c r="GE147" s="198" t="n"/>
      <c r="GF147" s="198" t="n"/>
      <c r="GG147" s="198" t="n"/>
      <c r="GH147" s="198" t="n"/>
      <c r="GI147" s="198" t="n"/>
      <c r="GJ147" s="198" t="n"/>
      <c r="GK147" s="198" t="n"/>
      <c r="GL147" s="198" t="n"/>
      <c r="GM147" s="198" t="n"/>
      <c r="GN147" s="198" t="n"/>
      <c r="GO147" s="198" t="n"/>
      <c r="GP147" s="198" t="n"/>
      <c r="GQ147" s="198" t="n"/>
      <c r="GR147" s="198" t="n"/>
      <c r="GS147" s="198" t="n"/>
      <c r="GT147" s="198" t="n"/>
      <c r="GU147" s="198" t="n"/>
      <c r="GV147" s="198" t="n"/>
      <c r="GW147" s="198" t="n"/>
      <c r="GX147" s="198" t="n"/>
      <c r="GY147" s="198" t="n"/>
      <c r="GZ147" s="198" t="n"/>
      <c r="HA147" s="198" t="n"/>
    </row>
    <row r="148" customFormat="1" s="393">
      <c r="A148" s="384" t="n"/>
      <c r="B148" s="384" t="n"/>
      <c r="C148" s="384" t="n"/>
      <c r="D148" s="385" t="n"/>
      <c r="E148" s="386" t="n"/>
      <c r="F148" s="386" t="n"/>
      <c r="G148" s="386" t="n"/>
      <c r="H148" s="386" t="n"/>
      <c r="I148" s="387" t="n"/>
      <c r="J148" s="386" t="n"/>
      <c r="K148" s="387" t="n"/>
      <c r="L148" s="387" t="n"/>
      <c r="M148" s="387" t="n"/>
      <c r="N148" s="387" t="n"/>
      <c r="O148" s="387" t="n"/>
      <c r="P148" s="388" t="n"/>
      <c r="Q148" s="386" t="n"/>
      <c r="R148" s="386" t="n"/>
      <c r="S148" s="386" t="n"/>
      <c r="T148" s="386" t="n"/>
      <c r="U148" s="387" t="n"/>
      <c r="V148" s="387" t="n"/>
      <c r="W148" s="387" t="n"/>
      <c r="X148" s="386" t="n"/>
      <c r="Y148" s="389" t="n"/>
      <c r="Z148" s="386" t="n"/>
      <c r="AA148" s="386" t="n"/>
      <c r="AB148" s="386" t="n"/>
      <c r="AC148" s="390" t="n"/>
      <c r="AD148" s="390" t="n"/>
      <c r="AE148" s="390" t="n"/>
      <c r="AF148" s="386" t="n"/>
      <c r="AG148" s="386" t="n"/>
      <c r="AH148" s="386" t="n"/>
      <c r="AI148" s="386" t="n"/>
      <c r="AJ148" s="391" t="n"/>
      <c r="AK148" s="392" t="n"/>
      <c r="AL148" s="386" t="n"/>
      <c r="AM148" s="392" t="n"/>
      <c r="AN148" s="386" t="n"/>
      <c r="AO148" s="392" t="n"/>
      <c r="AP148" s="392" t="n"/>
      <c r="AQ148" s="392" t="n"/>
      <c r="AR148" s="386" t="n"/>
      <c r="AS148" s="392" t="n"/>
      <c r="AT148" s="386" t="n"/>
      <c r="AU148" s="392" t="n"/>
      <c r="AV148" s="386" t="n"/>
      <c r="AW148" s="392" t="n"/>
      <c r="AX148" s="386" t="n"/>
      <c r="AY148" s="392" t="n"/>
      <c r="AZ148" s="386" t="n"/>
      <c r="BW148" s="426" t="n"/>
      <c r="BX148" s="198" t="n"/>
      <c r="BY148" s="198" t="n"/>
      <c r="BZ148" s="198" t="n"/>
      <c r="CA148" s="198" t="n"/>
      <c r="CB148" s="198" t="n"/>
      <c r="CC148" s="198" t="n"/>
      <c r="CD148" s="198" t="n"/>
      <c r="CE148" s="198" t="n"/>
      <c r="CF148" s="198" t="n"/>
      <c r="CG148" s="198" t="n"/>
      <c r="CH148" s="198" t="n"/>
      <c r="CI148" s="198" t="n"/>
      <c r="CJ148" s="198" t="n"/>
      <c r="CK148" s="198" t="n"/>
      <c r="CL148" s="198" t="n"/>
      <c r="CM148" s="198" t="n"/>
      <c r="CN148" s="198" t="n"/>
      <c r="CO148" s="198" t="n"/>
      <c r="CP148" s="198" t="n"/>
      <c r="CQ148" s="198" t="n"/>
      <c r="CR148" s="198" t="n"/>
      <c r="CS148" s="198" t="n"/>
      <c r="CT148" s="198" t="n"/>
      <c r="CU148" s="198" t="n"/>
      <c r="CV148" s="198" t="n"/>
      <c r="CW148" s="198" t="n"/>
      <c r="CX148" s="198" t="n"/>
      <c r="CY148" s="198" t="n"/>
      <c r="CZ148" s="198" t="n"/>
      <c r="DA148" s="198" t="n"/>
      <c r="DB148" s="198" t="n"/>
      <c r="DC148" s="198" t="n"/>
      <c r="DD148" s="198" t="n"/>
      <c r="DE148" s="198" t="n"/>
      <c r="DF148" s="198" t="n"/>
      <c r="DG148" s="198" t="n"/>
      <c r="DH148" s="198" t="n"/>
      <c r="DI148" s="198" t="n"/>
      <c r="DJ148" s="198" t="n"/>
      <c r="DK148" s="198" t="n"/>
      <c r="DL148" s="198" t="n"/>
      <c r="DM148" s="198" t="n"/>
      <c r="DN148" s="198" t="n"/>
      <c r="DO148" s="198" t="n"/>
      <c r="DP148" s="198" t="n"/>
      <c r="DQ148" s="198" t="n"/>
      <c r="DR148" s="198" t="n"/>
      <c r="DS148" s="198" t="n"/>
      <c r="DT148" s="198" t="n"/>
      <c r="DU148" s="198" t="n"/>
      <c r="DV148" s="198" t="n"/>
      <c r="DW148" s="198" t="n"/>
      <c r="DX148" s="198" t="n"/>
      <c r="DY148" s="198" t="n"/>
      <c r="DZ148" s="198" t="n"/>
      <c r="EA148" s="198" t="n"/>
      <c r="EB148" s="198" t="n"/>
      <c r="EC148" s="198" t="n"/>
      <c r="ED148" s="198" t="n"/>
      <c r="EE148" s="198" t="n"/>
      <c r="EF148" s="198" t="n"/>
      <c r="EG148" s="198" t="n"/>
      <c r="EH148" s="198" t="n"/>
      <c r="EI148" s="198" t="n"/>
      <c r="EJ148" s="198" t="n"/>
      <c r="EK148" s="198" t="n"/>
      <c r="EL148" s="198" t="n"/>
      <c r="EM148" s="198" t="n"/>
      <c r="EN148" s="198" t="n"/>
      <c r="EO148" s="198" t="n"/>
      <c r="EP148" s="198" t="n"/>
      <c r="EQ148" s="198" t="n"/>
      <c r="ER148" s="198" t="n"/>
      <c r="ES148" s="198" t="n"/>
      <c r="ET148" s="198" t="n"/>
      <c r="EU148" s="198" t="n"/>
      <c r="EV148" s="198" t="n"/>
      <c r="EW148" s="198" t="n"/>
      <c r="EX148" s="198" t="n"/>
      <c r="EY148" s="198" t="n"/>
      <c r="EZ148" s="198" t="n"/>
      <c r="FA148" s="198" t="n"/>
      <c r="FB148" s="198" t="n"/>
      <c r="FC148" s="198" t="n"/>
      <c r="FD148" s="198" t="n"/>
      <c r="FE148" s="198" t="n"/>
      <c r="FF148" s="198" t="n"/>
      <c r="FG148" s="198" t="n"/>
      <c r="FH148" s="198" t="n"/>
      <c r="FI148" s="198" t="n"/>
      <c r="FJ148" s="198" t="n"/>
      <c r="FK148" s="198" t="n"/>
      <c r="FL148" s="198" t="n"/>
      <c r="FM148" s="198" t="n"/>
      <c r="FN148" s="198" t="n"/>
      <c r="FO148" s="198" t="n"/>
      <c r="FP148" s="198" t="n"/>
      <c r="FQ148" s="198" t="n"/>
      <c r="FR148" s="198" t="n"/>
      <c r="FS148" s="198" t="n"/>
      <c r="FT148" s="198" t="n"/>
      <c r="FU148" s="198" t="n"/>
      <c r="FV148" s="198" t="n"/>
      <c r="FW148" s="198" t="n"/>
      <c r="FX148" s="198" t="n"/>
      <c r="FY148" s="198" t="n"/>
      <c r="FZ148" s="198" t="n"/>
      <c r="GA148" s="198" t="n"/>
      <c r="GB148" s="198" t="n"/>
      <c r="GC148" s="198" t="n"/>
      <c r="GD148" s="198" t="n"/>
      <c r="GE148" s="198" t="n"/>
      <c r="GF148" s="198" t="n"/>
      <c r="GG148" s="198" t="n"/>
      <c r="GH148" s="198" t="n"/>
      <c r="GI148" s="198" t="n"/>
      <c r="GJ148" s="198" t="n"/>
      <c r="GK148" s="198" t="n"/>
      <c r="GL148" s="198" t="n"/>
      <c r="GM148" s="198" t="n"/>
      <c r="GN148" s="198" t="n"/>
      <c r="GO148" s="198" t="n"/>
      <c r="GP148" s="198" t="n"/>
      <c r="GQ148" s="198" t="n"/>
      <c r="GR148" s="198" t="n"/>
      <c r="GS148" s="198" t="n"/>
      <c r="GT148" s="198" t="n"/>
      <c r="GU148" s="198" t="n"/>
      <c r="GV148" s="198" t="n"/>
      <c r="GW148" s="198" t="n"/>
      <c r="GX148" s="198" t="n"/>
      <c r="GY148" s="198" t="n"/>
      <c r="GZ148" s="198" t="n"/>
      <c r="HA148" s="198" t="n"/>
    </row>
    <row r="149" customFormat="1" s="393">
      <c r="A149" s="384" t="n"/>
      <c r="B149" s="384" t="n"/>
      <c r="C149" s="384" t="n"/>
      <c r="D149" s="385" t="n"/>
      <c r="E149" s="386" t="n"/>
      <c r="F149" s="386" t="n"/>
      <c r="G149" s="386" t="n"/>
      <c r="H149" s="386" t="n"/>
      <c r="I149" s="387" t="n"/>
      <c r="J149" s="386" t="n"/>
      <c r="K149" s="387" t="n"/>
      <c r="L149" s="387" t="n"/>
      <c r="M149" s="387" t="n"/>
      <c r="N149" s="387" t="n"/>
      <c r="O149" s="387" t="n"/>
      <c r="P149" s="388" t="n"/>
      <c r="Q149" s="386" t="n"/>
      <c r="R149" s="386" t="n"/>
      <c r="S149" s="386" t="n"/>
      <c r="T149" s="386" t="n"/>
      <c r="U149" s="387" t="n"/>
      <c r="V149" s="387" t="n"/>
      <c r="W149" s="387" t="n"/>
      <c r="X149" s="386" t="n"/>
      <c r="Y149" s="389" t="n"/>
      <c r="Z149" s="386" t="n"/>
      <c r="AA149" s="386" t="n"/>
      <c r="AB149" s="386" t="n"/>
      <c r="AC149" s="390" t="n"/>
      <c r="AD149" s="390" t="n"/>
      <c r="AE149" s="390" t="n"/>
      <c r="AF149" s="386" t="n"/>
      <c r="AG149" s="386" t="n"/>
      <c r="AH149" s="386" t="n"/>
      <c r="AI149" s="386" t="n"/>
      <c r="AJ149" s="391" t="n"/>
      <c r="AK149" s="392" t="n"/>
      <c r="AL149" s="386" t="n"/>
      <c r="AM149" s="392" t="n"/>
      <c r="AN149" s="386" t="n"/>
      <c r="AO149" s="392" t="n"/>
      <c r="AP149" s="392" t="n"/>
      <c r="AQ149" s="392" t="n"/>
      <c r="AR149" s="386" t="n"/>
      <c r="AS149" s="392" t="n"/>
      <c r="AT149" s="386" t="n"/>
      <c r="AU149" s="392" t="n"/>
      <c r="AV149" s="386" t="n"/>
      <c r="AW149" s="392" t="n"/>
      <c r="AX149" s="386" t="n"/>
      <c r="AY149" s="392" t="n"/>
      <c r="AZ149" s="386" t="n"/>
      <c r="BW149" s="426" t="n"/>
      <c r="BX149" s="198" t="n"/>
      <c r="BY149" s="198" t="n"/>
      <c r="BZ149" s="198" t="n"/>
      <c r="CA149" s="198" t="n"/>
      <c r="CB149" s="198" t="n"/>
      <c r="CC149" s="198" t="n"/>
      <c r="CD149" s="198" t="n"/>
      <c r="CE149" s="198" t="n"/>
      <c r="CF149" s="198" t="n"/>
      <c r="CG149" s="198" t="n"/>
      <c r="CH149" s="198" t="n"/>
      <c r="CI149" s="198" t="n"/>
      <c r="CJ149" s="198" t="n"/>
      <c r="CK149" s="198" t="n"/>
      <c r="CL149" s="198" t="n"/>
      <c r="CM149" s="198" t="n"/>
      <c r="CN149" s="198" t="n"/>
      <c r="CO149" s="198" t="n"/>
      <c r="CP149" s="198" t="n"/>
      <c r="CQ149" s="198" t="n"/>
      <c r="CR149" s="198" t="n"/>
      <c r="CS149" s="198" t="n"/>
      <c r="CT149" s="198" t="n"/>
      <c r="CU149" s="198" t="n"/>
      <c r="CV149" s="198" t="n"/>
      <c r="CW149" s="198" t="n"/>
      <c r="CX149" s="198" t="n"/>
      <c r="CY149" s="198" t="n"/>
      <c r="CZ149" s="198" t="n"/>
      <c r="DA149" s="198" t="n"/>
      <c r="DB149" s="198" t="n"/>
      <c r="DC149" s="198" t="n"/>
      <c r="DD149" s="198" t="n"/>
      <c r="DE149" s="198" t="n"/>
      <c r="DF149" s="198" t="n"/>
      <c r="DG149" s="198" t="n"/>
      <c r="DH149" s="198" t="n"/>
      <c r="DI149" s="198" t="n"/>
      <c r="DJ149" s="198" t="n"/>
      <c r="DK149" s="198" t="n"/>
      <c r="DL149" s="198" t="n"/>
      <c r="DM149" s="198" t="n"/>
      <c r="DN149" s="198" t="n"/>
      <c r="DO149" s="198" t="n"/>
      <c r="DP149" s="198" t="n"/>
      <c r="DQ149" s="198" t="n"/>
      <c r="DR149" s="198" t="n"/>
      <c r="DS149" s="198" t="n"/>
      <c r="DT149" s="198" t="n"/>
      <c r="DU149" s="198" t="n"/>
      <c r="DV149" s="198" t="n"/>
      <c r="DW149" s="198" t="n"/>
      <c r="DX149" s="198" t="n"/>
      <c r="DY149" s="198" t="n"/>
      <c r="DZ149" s="198" t="n"/>
      <c r="EA149" s="198" t="n"/>
      <c r="EB149" s="198" t="n"/>
      <c r="EC149" s="198" t="n"/>
      <c r="ED149" s="198" t="n"/>
      <c r="EE149" s="198" t="n"/>
      <c r="EF149" s="198" t="n"/>
      <c r="EG149" s="198" t="n"/>
      <c r="EH149" s="198" t="n"/>
      <c r="EI149" s="198" t="n"/>
      <c r="EJ149" s="198" t="n"/>
      <c r="EK149" s="198" t="n"/>
      <c r="EL149" s="198" t="n"/>
      <c r="EM149" s="198" t="n"/>
      <c r="EN149" s="198" t="n"/>
      <c r="EO149" s="198" t="n"/>
      <c r="EP149" s="198" t="n"/>
      <c r="EQ149" s="198" t="n"/>
      <c r="ER149" s="198" t="n"/>
      <c r="ES149" s="198" t="n"/>
      <c r="ET149" s="198" t="n"/>
      <c r="EU149" s="198" t="n"/>
      <c r="EV149" s="198" t="n"/>
      <c r="EW149" s="198" t="n"/>
      <c r="EX149" s="198" t="n"/>
      <c r="EY149" s="198" t="n"/>
      <c r="EZ149" s="198" t="n"/>
      <c r="FA149" s="198" t="n"/>
      <c r="FB149" s="198" t="n"/>
      <c r="FC149" s="198" t="n"/>
      <c r="FD149" s="198" t="n"/>
      <c r="FE149" s="198" t="n"/>
      <c r="FF149" s="198" t="n"/>
      <c r="FG149" s="198" t="n"/>
      <c r="FH149" s="198" t="n"/>
      <c r="FI149" s="198" t="n"/>
      <c r="FJ149" s="198" t="n"/>
      <c r="FK149" s="198" t="n"/>
      <c r="FL149" s="198" t="n"/>
      <c r="FM149" s="198" t="n"/>
      <c r="FN149" s="198" t="n"/>
      <c r="FO149" s="198" t="n"/>
      <c r="FP149" s="198" t="n"/>
      <c r="FQ149" s="198" t="n"/>
      <c r="FR149" s="198" t="n"/>
      <c r="FS149" s="198" t="n"/>
      <c r="FT149" s="198" t="n"/>
      <c r="FU149" s="198" t="n"/>
      <c r="FV149" s="198" t="n"/>
      <c r="FW149" s="198" t="n"/>
      <c r="FX149" s="198" t="n"/>
      <c r="FY149" s="198" t="n"/>
      <c r="FZ149" s="198" t="n"/>
      <c r="GA149" s="198" t="n"/>
      <c r="GB149" s="198" t="n"/>
      <c r="GC149" s="198" t="n"/>
      <c r="GD149" s="198" t="n"/>
      <c r="GE149" s="198" t="n"/>
      <c r="GF149" s="198" t="n"/>
      <c r="GG149" s="198" t="n"/>
      <c r="GH149" s="198" t="n"/>
      <c r="GI149" s="198" t="n"/>
      <c r="GJ149" s="198" t="n"/>
      <c r="GK149" s="198" t="n"/>
      <c r="GL149" s="198" t="n"/>
      <c r="GM149" s="198" t="n"/>
      <c r="GN149" s="198" t="n"/>
      <c r="GO149" s="198" t="n"/>
      <c r="GP149" s="198" t="n"/>
      <c r="GQ149" s="198" t="n"/>
      <c r="GR149" s="198" t="n"/>
      <c r="GS149" s="198" t="n"/>
      <c r="GT149" s="198" t="n"/>
      <c r="GU149" s="198" t="n"/>
      <c r="GV149" s="198" t="n"/>
      <c r="GW149" s="198" t="n"/>
      <c r="GX149" s="198" t="n"/>
      <c r="GY149" s="198" t="n"/>
      <c r="GZ149" s="198" t="n"/>
      <c r="HA149" s="198" t="n"/>
    </row>
    <row r="150" customFormat="1" s="393">
      <c r="A150" s="384" t="n"/>
      <c r="B150" s="384" t="n"/>
      <c r="C150" s="384" t="n"/>
      <c r="D150" s="385" t="n"/>
      <c r="E150" s="386" t="n"/>
      <c r="F150" s="386" t="n"/>
      <c r="G150" s="386" t="n"/>
      <c r="H150" s="386" t="n"/>
      <c r="I150" s="387" t="n"/>
      <c r="J150" s="386" t="n"/>
      <c r="K150" s="387" t="n"/>
      <c r="L150" s="387" t="n"/>
      <c r="M150" s="387" t="n"/>
      <c r="N150" s="387" t="n"/>
      <c r="O150" s="387" t="n"/>
      <c r="P150" s="388" t="n"/>
      <c r="Q150" s="386" t="n"/>
      <c r="R150" s="386" t="n"/>
      <c r="S150" s="386" t="n"/>
      <c r="T150" s="386" t="n"/>
      <c r="U150" s="387" t="n"/>
      <c r="V150" s="387" t="n"/>
      <c r="W150" s="387" t="n"/>
      <c r="X150" s="386" t="n"/>
      <c r="Y150" s="389" t="n"/>
      <c r="Z150" s="386" t="n"/>
      <c r="AA150" s="386" t="n"/>
      <c r="AB150" s="386" t="n"/>
      <c r="AC150" s="390" t="n"/>
      <c r="AD150" s="390" t="n"/>
      <c r="AE150" s="390" t="n"/>
      <c r="AF150" s="386" t="n"/>
      <c r="AG150" s="386" t="n"/>
      <c r="AH150" s="386" t="n"/>
      <c r="AI150" s="386" t="n"/>
      <c r="AJ150" s="391" t="n"/>
      <c r="AK150" s="392" t="n"/>
      <c r="AL150" s="386" t="n"/>
      <c r="AM150" s="392" t="n"/>
      <c r="AN150" s="386" t="n"/>
      <c r="AO150" s="392" t="n"/>
      <c r="AP150" s="392" t="n"/>
      <c r="AQ150" s="392" t="n"/>
      <c r="AR150" s="386" t="n"/>
      <c r="AS150" s="392" t="n"/>
      <c r="AT150" s="386" t="n"/>
      <c r="AU150" s="392" t="n"/>
      <c r="AV150" s="386" t="n"/>
      <c r="AW150" s="392" t="n"/>
      <c r="AX150" s="386" t="n"/>
      <c r="AY150" s="392" t="n"/>
      <c r="AZ150" s="386" t="n"/>
      <c r="BW150" s="426" t="n"/>
      <c r="BX150" s="198" t="n"/>
      <c r="BY150" s="198" t="n"/>
      <c r="BZ150" s="198" t="n"/>
      <c r="CA150" s="198" t="n"/>
      <c r="CB150" s="198" t="n"/>
      <c r="CC150" s="198" t="n"/>
      <c r="CD150" s="198" t="n"/>
      <c r="CE150" s="198" t="n"/>
      <c r="CF150" s="198" t="n"/>
      <c r="CG150" s="198" t="n"/>
      <c r="CH150" s="198" t="n"/>
      <c r="CI150" s="198" t="n"/>
      <c r="CJ150" s="198" t="n"/>
      <c r="CK150" s="198" t="n"/>
      <c r="CL150" s="198" t="n"/>
      <c r="CM150" s="198" t="n"/>
      <c r="CN150" s="198" t="n"/>
      <c r="CO150" s="198" t="n"/>
      <c r="CP150" s="198" t="n"/>
      <c r="CQ150" s="198" t="n"/>
      <c r="CR150" s="198" t="n"/>
      <c r="CS150" s="198" t="n"/>
      <c r="CT150" s="198" t="n"/>
      <c r="CU150" s="198" t="n"/>
      <c r="CV150" s="198" t="n"/>
      <c r="CW150" s="198" t="n"/>
      <c r="CX150" s="198" t="n"/>
      <c r="CY150" s="198" t="n"/>
      <c r="CZ150" s="198" t="n"/>
      <c r="DA150" s="198" t="n"/>
      <c r="DB150" s="198" t="n"/>
      <c r="DC150" s="198" t="n"/>
      <c r="DD150" s="198" t="n"/>
      <c r="DE150" s="198" t="n"/>
      <c r="DF150" s="198" t="n"/>
      <c r="DG150" s="198" t="n"/>
      <c r="DH150" s="198" t="n"/>
      <c r="DI150" s="198" t="n"/>
      <c r="DJ150" s="198" t="n"/>
      <c r="DK150" s="198" t="n"/>
      <c r="DL150" s="198" t="n"/>
      <c r="DM150" s="198" t="n"/>
      <c r="DN150" s="198" t="n"/>
      <c r="DO150" s="198" t="n"/>
      <c r="DP150" s="198" t="n"/>
      <c r="DQ150" s="198" t="n"/>
      <c r="DR150" s="198" t="n"/>
      <c r="DS150" s="198" t="n"/>
      <c r="DT150" s="198" t="n"/>
      <c r="DU150" s="198" t="n"/>
      <c r="DV150" s="198" t="n"/>
      <c r="DW150" s="198" t="n"/>
      <c r="DX150" s="198" t="n"/>
      <c r="DY150" s="198" t="n"/>
      <c r="DZ150" s="198" t="n"/>
      <c r="EA150" s="198" t="n"/>
      <c r="EB150" s="198" t="n"/>
      <c r="EC150" s="198" t="n"/>
      <c r="ED150" s="198" t="n"/>
      <c r="EE150" s="198" t="n"/>
      <c r="EF150" s="198" t="n"/>
      <c r="EG150" s="198" t="n"/>
      <c r="EH150" s="198" t="n"/>
      <c r="EI150" s="198" t="n"/>
      <c r="EJ150" s="198" t="n"/>
      <c r="EK150" s="198" t="n"/>
      <c r="EL150" s="198" t="n"/>
      <c r="EM150" s="198" t="n"/>
      <c r="EN150" s="198" t="n"/>
      <c r="EO150" s="198" t="n"/>
      <c r="EP150" s="198" t="n"/>
      <c r="EQ150" s="198" t="n"/>
      <c r="ER150" s="198" t="n"/>
      <c r="ES150" s="198" t="n"/>
      <c r="ET150" s="198" t="n"/>
      <c r="EU150" s="198" t="n"/>
      <c r="EV150" s="198" t="n"/>
      <c r="EW150" s="198" t="n"/>
      <c r="EX150" s="198" t="n"/>
      <c r="EY150" s="198" t="n"/>
      <c r="EZ150" s="198" t="n"/>
      <c r="FA150" s="198" t="n"/>
      <c r="FB150" s="198" t="n"/>
      <c r="FC150" s="198" t="n"/>
      <c r="FD150" s="198" t="n"/>
      <c r="FE150" s="198" t="n"/>
      <c r="FF150" s="198" t="n"/>
      <c r="FG150" s="198" t="n"/>
      <c r="FH150" s="198" t="n"/>
      <c r="FI150" s="198" t="n"/>
      <c r="FJ150" s="198" t="n"/>
      <c r="FK150" s="198" t="n"/>
      <c r="FL150" s="198" t="n"/>
      <c r="FM150" s="198" t="n"/>
      <c r="FN150" s="198" t="n"/>
      <c r="FO150" s="198" t="n"/>
      <c r="FP150" s="198" t="n"/>
      <c r="FQ150" s="198" t="n"/>
      <c r="FR150" s="198" t="n"/>
      <c r="FS150" s="198" t="n"/>
      <c r="FT150" s="198" t="n"/>
      <c r="FU150" s="198" t="n"/>
      <c r="FV150" s="198" t="n"/>
      <c r="FW150" s="198" t="n"/>
      <c r="FX150" s="198" t="n"/>
      <c r="FY150" s="198" t="n"/>
      <c r="FZ150" s="198" t="n"/>
      <c r="GA150" s="198" t="n"/>
      <c r="GB150" s="198" t="n"/>
      <c r="GC150" s="198" t="n"/>
      <c r="GD150" s="198" t="n"/>
      <c r="GE150" s="198" t="n"/>
      <c r="GF150" s="198" t="n"/>
      <c r="GG150" s="198" t="n"/>
      <c r="GH150" s="198" t="n"/>
      <c r="GI150" s="198" t="n"/>
      <c r="GJ150" s="198" t="n"/>
      <c r="GK150" s="198" t="n"/>
      <c r="GL150" s="198" t="n"/>
      <c r="GM150" s="198" t="n"/>
      <c r="GN150" s="198" t="n"/>
      <c r="GO150" s="198" t="n"/>
      <c r="GP150" s="198" t="n"/>
      <c r="GQ150" s="198" t="n"/>
      <c r="GR150" s="198" t="n"/>
      <c r="GS150" s="198" t="n"/>
      <c r="GT150" s="198" t="n"/>
      <c r="GU150" s="198" t="n"/>
      <c r="GV150" s="198" t="n"/>
      <c r="GW150" s="198" t="n"/>
      <c r="GX150" s="198" t="n"/>
      <c r="GY150" s="198" t="n"/>
      <c r="GZ150" s="198" t="n"/>
      <c r="HA150" s="198" t="n"/>
    </row>
  </sheetData>
  <sheetProtection selectLockedCells="1" selectUnlockedCells="0" algorithmName="SHA-512" sheet="1" objects="0" insertRows="0" insertHyperlinks="0" autoFilter="0" scenarios="0" formatColumns="0" deleteColumns="0" insertColumns="0" pivotTables="0" deleteRows="0" formatCells="0" saltValue="/O9UcWm2c/VGkAD4+IXMLg==" formatRows="0" sort="0" spinCount="100000" hashValue="l8qb1e7/gvL8ZQJ/37AcdV8wpnGaLfiemFqPZNzZxq5x/+sMyeuuUU5lJZGVqRgg5vsCG8Ast+zuVsJSRTi9zg=="/>
  <mergeCells count="516">
    <mergeCell ref="K31:K35"/>
    <mergeCell ref="AU36:AU40"/>
    <mergeCell ref="M31:M35"/>
    <mergeCell ref="AZ26:AZ30"/>
    <mergeCell ref="BB26:BB30"/>
    <mergeCell ref="BT8:BT10"/>
    <mergeCell ref="BK23:BK25"/>
    <mergeCell ref="BV8:BV10"/>
    <mergeCell ref="D21:D22"/>
    <mergeCell ref="BL41:BL45"/>
    <mergeCell ref="BN41:BN45"/>
    <mergeCell ref="M23:M25"/>
    <mergeCell ref="O23:O25"/>
    <mergeCell ref="AW31:AW35"/>
    <mergeCell ref="AY31:AY35"/>
    <mergeCell ref="AN21:AN22"/>
    <mergeCell ref="AS17:AS18"/>
    <mergeCell ref="BA46:BA50"/>
    <mergeCell ref="BK46:BK50"/>
    <mergeCell ref="BN36:BN40"/>
    <mergeCell ref="BP36:BP40"/>
    <mergeCell ref="BD15:BD16"/>
    <mergeCell ref="BC46:BC50"/>
    <mergeCell ref="BF15:BF16"/>
    <mergeCell ref="H13:H14"/>
    <mergeCell ref="F13:F14"/>
    <mergeCell ref="AY26:AY30"/>
    <mergeCell ref="BM15:BM16"/>
    <mergeCell ref="BA51:BA55"/>
    <mergeCell ref="AS51:AS55"/>
    <mergeCell ref="BC51:BC55"/>
    <mergeCell ref="AR46:AR50"/>
    <mergeCell ref="AU51:AU55"/>
    <mergeCell ref="H15:H16"/>
    <mergeCell ref="AR23:AR25"/>
    <mergeCell ref="BK41:BK45"/>
    <mergeCell ref="BM41:BM45"/>
    <mergeCell ref="BR31:BR35"/>
    <mergeCell ref="AT13:AT14"/>
    <mergeCell ref="O41:O45"/>
    <mergeCell ref="BT23:BT25"/>
    <mergeCell ref="BV23:BV25"/>
    <mergeCell ref="AN24:AN25"/>
    <mergeCell ref="AV21:AV22"/>
    <mergeCell ref="G13:G14"/>
    <mergeCell ref="D17:D18"/>
    <mergeCell ref="BV51:BV55"/>
    <mergeCell ref="D11:D12"/>
    <mergeCell ref="BM13:BM14"/>
    <mergeCell ref="BO13:BO14"/>
    <mergeCell ref="D51:D55"/>
    <mergeCell ref="S24:S25"/>
    <mergeCell ref="U24:U25"/>
    <mergeCell ref="X6:AE6"/>
    <mergeCell ref="BH26:BH30"/>
    <mergeCell ref="BT17:BT18"/>
    <mergeCell ref="BJ26:BJ30"/>
    <mergeCell ref="BO8:BO9"/>
    <mergeCell ref="J21:J22"/>
    <mergeCell ref="BQ8:BQ9"/>
    <mergeCell ref="L21:L22"/>
    <mergeCell ref="AY23:AY25"/>
    <mergeCell ref="BA23:BA25"/>
    <mergeCell ref="BT41:BT45"/>
    <mergeCell ref="BV41:BV45"/>
    <mergeCell ref="BS8:BS10"/>
    <mergeCell ref="BU8:BU10"/>
    <mergeCell ref="N8:N10"/>
    <mergeCell ref="P8:P10"/>
    <mergeCell ref="BL13:BL14"/>
    <mergeCell ref="BN13:BN14"/>
    <mergeCell ref="L23:L25"/>
    <mergeCell ref="BE41:BE45"/>
    <mergeCell ref="N23:N25"/>
    <mergeCell ref="AP24:AP25"/>
    <mergeCell ref="P23:P25"/>
    <mergeCell ref="BV36:BV40"/>
    <mergeCell ref="M11:M12"/>
    <mergeCell ref="F3:BU4"/>
    <mergeCell ref="BI51:BI55"/>
    <mergeCell ref="BK51:BK55"/>
    <mergeCell ref="AZ46:AZ50"/>
    <mergeCell ref="BB46:BB50"/>
    <mergeCell ref="AX23:AX25"/>
    <mergeCell ref="AZ23:AZ25"/>
    <mergeCell ref="AR51:AR55"/>
    <mergeCell ref="G15:G16"/>
    <mergeCell ref="AT51:AT55"/>
    <mergeCell ref="BS21:BS22"/>
    <mergeCell ref="D26:D30"/>
    <mergeCell ref="AS13:AS14"/>
    <mergeCell ref="N41:N45"/>
    <mergeCell ref="BA36:BA40"/>
    <mergeCell ref="P41:P45"/>
    <mergeCell ref="BS11:BS12"/>
    <mergeCell ref="BC36:BC40"/>
    <mergeCell ref="L11:L12"/>
    <mergeCell ref="AS15:AS16"/>
    <mergeCell ref="N11:N12"/>
    <mergeCell ref="BE36:BE40"/>
    <mergeCell ref="U6:W6"/>
    <mergeCell ref="BS23:BS25"/>
    <mergeCell ref="BU23:BU25"/>
    <mergeCell ref="AU21:AU22"/>
    <mergeCell ref="I8:I10"/>
    <mergeCell ref="K8:K10"/>
    <mergeCell ref="K46:K50"/>
    <mergeCell ref="P36:P40"/>
    <mergeCell ref="F15:F16"/>
    <mergeCell ref="BE31:BE35"/>
    <mergeCell ref="BB41:BB45"/>
    <mergeCell ref="BG31:BG35"/>
    <mergeCell ref="AR13:AR14"/>
    <mergeCell ref="R24:R25"/>
    <mergeCell ref="BL15:BL16"/>
    <mergeCell ref="BN15:BN16"/>
    <mergeCell ref="BB36:BB40"/>
    <mergeCell ref="BD36:BD40"/>
    <mergeCell ref="BG26:BG30"/>
    <mergeCell ref="BI26:BI30"/>
    <mergeCell ref="I21:I22"/>
    <mergeCell ref="BP8:BP9"/>
    <mergeCell ref="BS41:BS45"/>
    <mergeCell ref="BU41:BU45"/>
    <mergeCell ref="BD31:BD35"/>
    <mergeCell ref="BF31:BF35"/>
    <mergeCell ref="H31:H35"/>
    <mergeCell ref="BP46:BP50"/>
    <mergeCell ref="BR46:BR50"/>
    <mergeCell ref="BK15:BK16"/>
    <mergeCell ref="J17:J18"/>
    <mergeCell ref="O13:O14"/>
    <mergeCell ref="L17:L18"/>
    <mergeCell ref="Z24:Z25"/>
    <mergeCell ref="BT15:BT16"/>
    <mergeCell ref="T24:T25"/>
    <mergeCell ref="BH51:BH55"/>
    <mergeCell ref="AZ51:AZ55"/>
    <mergeCell ref="O15:O16"/>
    <mergeCell ref="BB51:BB55"/>
    <mergeCell ref="J26:J30"/>
    <mergeCell ref="L51:L55"/>
    <mergeCell ref="L26:L30"/>
    <mergeCell ref="AC24:AC25"/>
    <mergeCell ref="AJ13:AJ14"/>
    <mergeCell ref="AL13:AL14"/>
    <mergeCell ref="I17:I18"/>
    <mergeCell ref="M41:M45"/>
    <mergeCell ref="AR15:AR16"/>
    <mergeCell ref="AM23:AM25"/>
    <mergeCell ref="AV36:AV40"/>
    <mergeCell ref="BO31:BO35"/>
    <mergeCell ref="BT13:BT14"/>
    <mergeCell ref="BV13:BV14"/>
    <mergeCell ref="AQ9:AQ10"/>
    <mergeCell ref="BS17:BS18"/>
    <mergeCell ref="AY41:AY45"/>
    <mergeCell ref="AS41:AS45"/>
    <mergeCell ref="AB24:AB25"/>
    <mergeCell ref="BV15:BV16"/>
    <mergeCell ref="BQ51:BQ55"/>
    <mergeCell ref="BQ26:BQ30"/>
    <mergeCell ref="BS51:BS55"/>
    <mergeCell ref="BS26:BS30"/>
    <mergeCell ref="BH46:BH50"/>
    <mergeCell ref="BJ46:BJ50"/>
    <mergeCell ref="BF23:BF25"/>
    <mergeCell ref="BH23:BH25"/>
    <mergeCell ref="BJ23:BJ25"/>
    <mergeCell ref="AH8:AH9"/>
    <mergeCell ref="AJ8:AJ9"/>
    <mergeCell ref="AT31:AT35"/>
    <mergeCell ref="D142:BV142"/>
    <mergeCell ref="BA15:BA16"/>
    <mergeCell ref="BP51:BP55"/>
    <mergeCell ref="G31:G35"/>
    <mergeCell ref="I31:I35"/>
    <mergeCell ref="AV26:AV30"/>
    <mergeCell ref="N13:N14"/>
    <mergeCell ref="BI46:BI50"/>
    <mergeCell ref="AX26:AX30"/>
    <mergeCell ref="P13:P14"/>
    <mergeCell ref="K17:K18"/>
    <mergeCell ref="BG23:BG25"/>
    <mergeCell ref="BI23:BI25"/>
    <mergeCell ref="BS15:BS16"/>
    <mergeCell ref="N15:N16"/>
    <mergeCell ref="P15:P16"/>
    <mergeCell ref="I26:I30"/>
    <mergeCell ref="AS31:AS35"/>
    <mergeCell ref="K26:K30"/>
    <mergeCell ref="K51:K55"/>
    <mergeCell ref="AU31:AU35"/>
    <mergeCell ref="M51:M55"/>
    <mergeCell ref="BJ36:BJ40"/>
    <mergeCell ref="AZ15:AZ16"/>
    <mergeCell ref="BL36:BL40"/>
    <mergeCell ref="BB15:BB16"/>
    <mergeCell ref="AU26:AU30"/>
    <mergeCell ref="AW26:AW30"/>
    <mergeCell ref="AL23:AL25"/>
    <mergeCell ref="BG41:BG45"/>
    <mergeCell ref="M15:M16"/>
    <mergeCell ref="F21:F22"/>
    <mergeCell ref="K11:K12"/>
    <mergeCell ref="BI41:BI45"/>
    <mergeCell ref="BN31:BN35"/>
    <mergeCell ref="BP31:BP35"/>
    <mergeCell ref="BU13:BU14"/>
    <mergeCell ref="J51:J55"/>
    <mergeCell ref="H8:H10"/>
    <mergeCell ref="J8:J10"/>
    <mergeCell ref="AR41:AR45"/>
    <mergeCell ref="BU15:BU16"/>
    <mergeCell ref="BR23:BR25"/>
    <mergeCell ref="AR21:AR22"/>
    <mergeCell ref="BP26:BP30"/>
    <mergeCell ref="BR51:BR55"/>
    <mergeCell ref="BR26:BR30"/>
    <mergeCell ref="BJ51:BJ55"/>
    <mergeCell ref="BT51:BT55"/>
    <mergeCell ref="O36:O40"/>
    <mergeCell ref="AT8:AT10"/>
    <mergeCell ref="AV8:AV10"/>
    <mergeCell ref="D36:D40"/>
    <mergeCell ref="F36:F40"/>
    <mergeCell ref="D147:BV147"/>
    <mergeCell ref="Q24:Q25"/>
    <mergeCell ref="O31:O35"/>
    <mergeCell ref="BM8:BM9"/>
    <mergeCell ref="H21:H22"/>
    <mergeCell ref="BT11:BT12"/>
    <mergeCell ref="F31:F35"/>
    <mergeCell ref="AR36:AR40"/>
    <mergeCell ref="F1:BU1"/>
    <mergeCell ref="J46:J50"/>
    <mergeCell ref="L46:L50"/>
    <mergeCell ref="H23:H25"/>
    <mergeCell ref="BA41:BA45"/>
    <mergeCell ref="J23:J25"/>
    <mergeCell ref="AT21:AT22"/>
    <mergeCell ref="AR31:AR35"/>
    <mergeCell ref="BT36:BT40"/>
    <mergeCell ref="BE51:BE55"/>
    <mergeCell ref="AV46:AV50"/>
    <mergeCell ref="AY15:AY16"/>
    <mergeCell ref="BK36:BK40"/>
    <mergeCell ref="AX46:AX50"/>
    <mergeCell ref="AT23:AT25"/>
    <mergeCell ref="BM36:BM40"/>
    <mergeCell ref="AV23:AV25"/>
    <mergeCell ref="BH15:BH16"/>
    <mergeCell ref="BV31:BV35"/>
    <mergeCell ref="AX41:AX45"/>
    <mergeCell ref="AZ41:AZ45"/>
    <mergeCell ref="BM31:BM35"/>
    <mergeCell ref="J41:J45"/>
    <mergeCell ref="L41:L45"/>
    <mergeCell ref="H11:H12"/>
    <mergeCell ref="J11:J12"/>
    <mergeCell ref="BQ46:BQ50"/>
    <mergeCell ref="BS46:BS50"/>
    <mergeCell ref="BO23:BO25"/>
    <mergeCell ref="BQ23:BQ25"/>
    <mergeCell ref="AQ21:AQ22"/>
    <mergeCell ref="AV11:AV12"/>
    <mergeCell ref="AA24:AA25"/>
    <mergeCell ref="D13:D14"/>
    <mergeCell ref="L36:L40"/>
    <mergeCell ref="N36:N40"/>
    <mergeCell ref="BA31:BA35"/>
    <mergeCell ref="D15:D16"/>
    <mergeCell ref="BC31:BC35"/>
    <mergeCell ref="AU8:AU10"/>
    <mergeCell ref="BJ15:BJ16"/>
    <mergeCell ref="AX36:AX40"/>
    <mergeCell ref="P31:P35"/>
    <mergeCell ref="BC26:BC30"/>
    <mergeCell ref="AZ36:AZ40"/>
    <mergeCell ref="BE26:BE30"/>
    <mergeCell ref="BL8:BL9"/>
    <mergeCell ref="G21:G22"/>
    <mergeCell ref="BN8:BN9"/>
    <mergeCell ref="BO41:BO45"/>
    <mergeCell ref="BQ41:BQ45"/>
    <mergeCell ref="AZ31:AZ35"/>
    <mergeCell ref="M46:M50"/>
    <mergeCell ref="AV17:AV18"/>
    <mergeCell ref="I23:I25"/>
    <mergeCell ref="BK13:BK14"/>
    <mergeCell ref="AS21:AS22"/>
    <mergeCell ref="K23:K25"/>
    <mergeCell ref="BL46:BL50"/>
    <mergeCell ref="BG15:BG16"/>
    <mergeCell ref="BS36:BS40"/>
    <mergeCell ref="H17:H18"/>
    <mergeCell ref="BI15:BI16"/>
    <mergeCell ref="M13:M14"/>
    <mergeCell ref="BU36:BU40"/>
    <mergeCell ref="V24:V25"/>
    <mergeCell ref="BD51:BD55"/>
    <mergeCell ref="BF51:BF55"/>
    <mergeCell ref="AU46:AU50"/>
    <mergeCell ref="AX51:AX55"/>
    <mergeCell ref="BK8:BK9"/>
    <mergeCell ref="AW46:AW50"/>
    <mergeCell ref="AY46:AY50"/>
    <mergeCell ref="AU23:AU25"/>
    <mergeCell ref="N26:N30"/>
    <mergeCell ref="AW23:AW25"/>
    <mergeCell ref="P26:P30"/>
    <mergeCell ref="M21:M22"/>
    <mergeCell ref="H26:H30"/>
    <mergeCell ref="BU31:BU35"/>
    <mergeCell ref="AN13:AN14"/>
    <mergeCell ref="AH13:AH14"/>
    <mergeCell ref="AQ24:AQ25"/>
    <mergeCell ref="I41:I45"/>
    <mergeCell ref="K41:K45"/>
    <mergeCell ref="G11:G12"/>
    <mergeCell ref="I11:I12"/>
    <mergeCell ref="BP23:BP25"/>
    <mergeCell ref="AP21:AP22"/>
    <mergeCell ref="BR13:BR14"/>
    <mergeCell ref="F46:F50"/>
    <mergeCell ref="M36:M40"/>
    <mergeCell ref="BB31:BB35"/>
    <mergeCell ref="X24:X25"/>
    <mergeCell ref="BU26:BU30"/>
    <mergeCell ref="BT21:BT22"/>
    <mergeCell ref="BV21:BV22"/>
    <mergeCell ref="O21:O22"/>
    <mergeCell ref="AW36:AW40"/>
    <mergeCell ref="AY36:AY40"/>
    <mergeCell ref="BD26:BD30"/>
    <mergeCell ref="BF26:BF30"/>
    <mergeCell ref="O11:O12"/>
    <mergeCell ref="BP41:BP45"/>
    <mergeCell ref="BR41:BR45"/>
    <mergeCell ref="BH41:BH45"/>
    <mergeCell ref="BJ41:BJ45"/>
    <mergeCell ref="F2:BU2"/>
    <mergeCell ref="AU17:AU18"/>
    <mergeCell ref="BM46:BM50"/>
    <mergeCell ref="BR36:BR40"/>
    <mergeCell ref="BE46:BE50"/>
    <mergeCell ref="J13:J14"/>
    <mergeCell ref="G17:G18"/>
    <mergeCell ref="BG46:BG50"/>
    <mergeCell ref="L13:L14"/>
    <mergeCell ref="BC23:BC25"/>
    <mergeCell ref="BO15:BO16"/>
    <mergeCell ref="O46:O50"/>
    <mergeCell ref="J15:J16"/>
    <mergeCell ref="AW51:AW55"/>
    <mergeCell ref="AY51:AY55"/>
    <mergeCell ref="L15:L16"/>
    <mergeCell ref="M26:M30"/>
    <mergeCell ref="G51:G55"/>
    <mergeCell ref="G26:G30"/>
    <mergeCell ref="D6:H6"/>
    <mergeCell ref="I51:I55"/>
    <mergeCell ref="AV13:AV14"/>
    <mergeCell ref="BV11:BV12"/>
    <mergeCell ref="AV15:AV16"/>
    <mergeCell ref="BH36:BH40"/>
    <mergeCell ref="AX15:AX16"/>
    <mergeCell ref="AW6:BV6"/>
    <mergeCell ref="BO26:BO30"/>
    <mergeCell ref="I13:I14"/>
    <mergeCell ref="AR6:AV6"/>
    <mergeCell ref="D1:E4"/>
    <mergeCell ref="K13:K14"/>
    <mergeCell ref="AJ23:AJ25"/>
    <mergeCell ref="BC41:BC45"/>
    <mergeCell ref="I6:T6"/>
    <mergeCell ref="BH31:BH35"/>
    <mergeCell ref="BJ31:BJ35"/>
    <mergeCell ref="BL31:BL35"/>
    <mergeCell ref="BQ13:BQ14"/>
    <mergeCell ref="F51:F55"/>
    <mergeCell ref="BS13:BS14"/>
    <mergeCell ref="H51:H55"/>
    <mergeCell ref="BT46:BT50"/>
    <mergeCell ref="BV46:BV50"/>
    <mergeCell ref="F8:F10"/>
    <mergeCell ref="W24:W25"/>
    <mergeCell ref="Y24:Y25"/>
    <mergeCell ref="BQ15:BQ16"/>
    <mergeCell ref="BL51:BL55"/>
    <mergeCell ref="BL26:BL30"/>
    <mergeCell ref="BN51:BN55"/>
    <mergeCell ref="BN26:BN30"/>
    <mergeCell ref="BU21:BU22"/>
    <mergeCell ref="N21:N22"/>
    <mergeCell ref="P21:P22"/>
    <mergeCell ref="BE23:BE25"/>
    <mergeCell ref="BP13:BP14"/>
    <mergeCell ref="M17:M18"/>
    <mergeCell ref="O17:O18"/>
    <mergeCell ref="BM51:BM55"/>
    <mergeCell ref="D31:D35"/>
    <mergeCell ref="BO51:BO55"/>
    <mergeCell ref="BD46:BD50"/>
    <mergeCell ref="AS26:AS30"/>
    <mergeCell ref="BF46:BF50"/>
    <mergeCell ref="BB23:BB25"/>
    <mergeCell ref="BD23:BD25"/>
    <mergeCell ref="N46:N50"/>
    <mergeCell ref="P46:P50"/>
    <mergeCell ref="I15:I16"/>
    <mergeCell ref="H46:H50"/>
    <mergeCell ref="AV51:AV55"/>
    <mergeCell ref="K15:K16"/>
    <mergeCell ref="F23:F25"/>
    <mergeCell ref="F26:F30"/>
    <mergeCell ref="AU13:AU14"/>
    <mergeCell ref="N7:O7"/>
    <mergeCell ref="BU11:BU12"/>
    <mergeCell ref="AU15:AU16"/>
    <mergeCell ref="P11:P12"/>
    <mergeCell ref="BG36:BG40"/>
    <mergeCell ref="AW15:AW16"/>
    <mergeCell ref="BI36:BI40"/>
    <mergeCell ref="AT46:AT50"/>
    <mergeCell ref="AR26:AR30"/>
    <mergeCell ref="AT26:AT30"/>
    <mergeCell ref="BV17:BV18"/>
    <mergeCell ref="G8:G10"/>
    <mergeCell ref="AK23:AK25"/>
    <mergeCell ref="AT41:AT45"/>
    <mergeCell ref="BD41:BD45"/>
    <mergeCell ref="BI31:BI35"/>
    <mergeCell ref="AV41:AV45"/>
    <mergeCell ref="BF41:BF45"/>
    <mergeCell ref="BK31:BK35"/>
    <mergeCell ref="H41:H45"/>
    <mergeCell ref="BU46:BU50"/>
    <mergeCell ref="F11:F12"/>
    <mergeCell ref="BP15:BP16"/>
    <mergeCell ref="BO46:BO50"/>
    <mergeCell ref="BR15:BR16"/>
    <mergeCell ref="BM23:BM25"/>
    <mergeCell ref="BF36:BF40"/>
    <mergeCell ref="AR11:AR12"/>
    <mergeCell ref="BK26:BK30"/>
    <mergeCell ref="AT11:AT12"/>
    <mergeCell ref="BM26:BM30"/>
    <mergeCell ref="BG51:BG55"/>
    <mergeCell ref="BC15:BC16"/>
    <mergeCell ref="H36:H40"/>
    <mergeCell ref="J36:J40"/>
    <mergeCell ref="O26:O30"/>
    <mergeCell ref="J31:J35"/>
    <mergeCell ref="AT36:AT40"/>
    <mergeCell ref="L31:L35"/>
    <mergeCell ref="N31:N35"/>
    <mergeCell ref="BA26:BA30"/>
    <mergeCell ref="N17:N18"/>
    <mergeCell ref="F17:F18"/>
    <mergeCell ref="P17:P18"/>
    <mergeCell ref="BT31:BT35"/>
    <mergeCell ref="N51:N55"/>
    <mergeCell ref="P51:P55"/>
    <mergeCell ref="AP8:AP10"/>
    <mergeCell ref="G46:G50"/>
    <mergeCell ref="I46:I50"/>
    <mergeCell ref="AR17:AR18"/>
    <mergeCell ref="AO21:AO22"/>
    <mergeCell ref="G23:G25"/>
    <mergeCell ref="AT17:AT18"/>
    <mergeCell ref="K7:L7"/>
    <mergeCell ref="BO36:BO40"/>
    <mergeCell ref="BE15:BE16"/>
    <mergeCell ref="BQ36:BQ40"/>
    <mergeCell ref="BT26:BT30"/>
    <mergeCell ref="BV26:BV30"/>
    <mergeCell ref="AS8:AS10"/>
    <mergeCell ref="AS46:AS50"/>
    <mergeCell ref="AS23:AS25"/>
    <mergeCell ref="K21:K22"/>
    <mergeCell ref="BQ31:BQ35"/>
    <mergeCell ref="BS31:BS35"/>
    <mergeCell ref="D8:D10"/>
    <mergeCell ref="BU17:BU18"/>
    <mergeCell ref="O51:O55"/>
    <mergeCell ref="AU41:AU45"/>
    <mergeCell ref="D23:D25"/>
    <mergeCell ref="M8:M10"/>
    <mergeCell ref="E9:E10"/>
    <mergeCell ref="AW41:AW45"/>
    <mergeCell ref="O8:O10"/>
    <mergeCell ref="AS11:AS12"/>
    <mergeCell ref="AU11:AU12"/>
    <mergeCell ref="AO24:AO25"/>
    <mergeCell ref="G41:G45"/>
    <mergeCell ref="BU51:BU55"/>
    <mergeCell ref="E11:E12"/>
    <mergeCell ref="BN46:BN50"/>
    <mergeCell ref="AR8:AR10"/>
    <mergeCell ref="BL23:BL25"/>
    <mergeCell ref="BN23:BN25"/>
    <mergeCell ref="AL8:AL9"/>
    <mergeCell ref="AN8:AN9"/>
    <mergeCell ref="AT15:AT16"/>
    <mergeCell ref="G36:G40"/>
    <mergeCell ref="D46:D50"/>
    <mergeCell ref="I36:I40"/>
    <mergeCell ref="AV31:AV35"/>
    <mergeCell ref="K36:K40"/>
    <mergeCell ref="AX31:AX35"/>
    <mergeCell ref="L8:L10"/>
    <mergeCell ref="BR8:BR9"/>
    <mergeCell ref="D41:D45"/>
    <mergeCell ref="F41:F45"/>
    <mergeCell ref="AS36:AS40"/>
  </mergeCells>
  <conditionalFormatting sqref="H56:H140 AV8 AV56:AV140">
    <cfRule type="cellIs" priority="1824" operator="equal" dxfId="2">
      <formula>"EXTREMO"</formula>
    </cfRule>
    <cfRule type="cellIs" priority="1825" operator="equal" dxfId="3">
      <formula>"ALTO"</formula>
    </cfRule>
    <cfRule type="cellIs" priority="1826" operator="equal" dxfId="1">
      <formula>"MODERADO"</formula>
    </cfRule>
    <cfRule type="cellIs" priority="1827" operator="equal" dxfId="0">
      <formula>"BAJO"</formula>
    </cfRule>
  </conditionalFormatting>
  <conditionalFormatting sqref="K8 K11 K13 K15:K17 K19">
    <cfRule type="cellIs" priority="1648" operator="equal" dxfId="2">
      <formula>"Muy Alta"</formula>
    </cfRule>
    <cfRule type="cellIs" priority="1649" operator="equal" dxfId="37">
      <formula>"Alta"</formula>
    </cfRule>
    <cfRule type="cellIs" priority="1650" operator="equal" dxfId="1">
      <formula>"Media"</formula>
    </cfRule>
    <cfRule type="cellIs" priority="1651" operator="equal" dxfId="0">
      <formula>"Baja"</formula>
    </cfRule>
    <cfRule type="cellIs" priority="1652" operator="equal" dxfId="43">
      <formula>"Muy Baja"</formula>
    </cfRule>
  </conditionalFormatting>
  <conditionalFormatting sqref="N8 N11 N13 N15:N17 N19:N20">
    <cfRule type="cellIs" priority="1643" operator="equal" dxfId="2">
      <formula>"Catastrófico"</formula>
    </cfRule>
    <cfRule type="cellIs" priority="1644" operator="equal" dxfId="37">
      <formula>"Mayor"</formula>
    </cfRule>
    <cfRule type="cellIs" priority="1645" operator="equal" dxfId="1">
      <formula>"Moderado"</formula>
    </cfRule>
    <cfRule type="cellIs" priority="1646" operator="equal" dxfId="0">
      <formula>"Menor"</formula>
    </cfRule>
    <cfRule type="cellIs" priority="1647" operator="equal" dxfId="43">
      <formula>"Leve"</formula>
    </cfRule>
  </conditionalFormatting>
  <conditionalFormatting sqref="P8 P11 P13 P15:P17 P19:P20 AC8:AC9 AC11:AC19 AD9:AD11 AD21:AO21 AD22:AM22 AE8 AF9:AF11 AG8 AJ20 AL20 AN20:AN21 AQ21">
    <cfRule type="cellIs" priority="1639" operator="equal" dxfId="2">
      <formula>"EXTREMO"</formula>
    </cfRule>
    <cfRule type="cellIs" priority="1640" operator="equal" dxfId="50">
      <formula>"ALTO"</formula>
    </cfRule>
    <cfRule type="cellIs" priority="1641" operator="equal" dxfId="1">
      <formula>"MODERADO"</formula>
    </cfRule>
    <cfRule type="cellIs" priority="1642" operator="equal" dxfId="0">
      <formula>"BAJO"</formula>
    </cfRule>
  </conditionalFormatting>
  <conditionalFormatting sqref="Z8:Z22 Z56:Z130">
    <cfRule type="cellIs" priority="1635" operator="equal" dxfId="2">
      <formula>"MUY ALTA"</formula>
    </cfRule>
    <cfRule type="cellIs" priority="1636" operator="equal" dxfId="37">
      <formula>"ALTA"</formula>
    </cfRule>
    <cfRule type="cellIs" priority="1637" operator="equal" dxfId="0">
      <formula>"BAJA"</formula>
    </cfRule>
    <cfRule type="cellIs" priority="1638" operator="equal" dxfId="43">
      <formula>"MUY BAJA"</formula>
    </cfRule>
  </conditionalFormatting>
  <conditionalFormatting sqref="AB8:AB9 AB11:AB22 AB56:AB128">
    <cfRule type="cellIs" priority="1630" operator="equal" dxfId="2">
      <formula>"CATASTRÓFICO"</formula>
    </cfRule>
    <cfRule type="cellIs" priority="1631" operator="equal" dxfId="37">
      <formula>"MAYOR"</formula>
    </cfRule>
    <cfRule type="cellIs" priority="1632" operator="equal" dxfId="1">
      <formula>"MODERADO"</formula>
    </cfRule>
    <cfRule type="cellIs" priority="1633" operator="equal" dxfId="0">
      <formula>"MENOR"</formula>
    </cfRule>
    <cfRule type="cellIs" priority="1634" operator="equal" dxfId="43">
      <formula>"LEVE"</formula>
    </cfRule>
  </conditionalFormatting>
  <conditionalFormatting sqref="AC56:AK82">
    <cfRule type="cellIs" priority="1626" operator="equal" dxfId="2">
      <formula>"EXTREMO"</formula>
    </cfRule>
    <cfRule type="cellIs" priority="1627" operator="equal" dxfId="50">
      <formula>"ALTO"</formula>
    </cfRule>
    <cfRule type="cellIs" priority="1628" operator="equal" dxfId="1">
      <formula>"MODERADO"</formula>
    </cfRule>
    <cfRule type="cellIs" priority="1629" operator="equal" dxfId="0">
      <formula>"BAJO"</formula>
    </cfRule>
  </conditionalFormatting>
  <conditionalFormatting sqref="AS8 AS11 AS13 AS15:AS17 AS19:AS21">
    <cfRule type="cellIs" priority="1621" operator="equal" dxfId="2">
      <formula>"MUY ALTA"</formula>
    </cfRule>
    <cfRule type="cellIs" priority="1622" operator="equal" dxfId="37">
      <formula>"ALTA"</formula>
    </cfRule>
    <cfRule type="cellIs" priority="1623" operator="equal" dxfId="1">
      <formula>"MEDIA"</formula>
    </cfRule>
    <cfRule type="cellIs" priority="1624" operator="equal" dxfId="0">
      <formula>"BAJA"</formula>
    </cfRule>
    <cfRule type="cellIs" priority="1625" operator="equal" dxfId="43">
      <formula>"MUY BAJA"</formula>
    </cfRule>
  </conditionalFormatting>
  <conditionalFormatting sqref="AU8 AU11 AU13 AU15:AU17 AU19:AU20">
    <cfRule type="cellIs" priority="1617" operator="equal" dxfId="2">
      <formula>"CATASTRÓFICO"</formula>
    </cfRule>
    <cfRule type="cellIs" priority="1618" operator="equal" dxfId="37">
      <formula>"MAYOR"</formula>
    </cfRule>
    <cfRule type="cellIs" priority="1619" operator="equal" dxfId="1">
      <formula>"MODERADO"</formula>
    </cfRule>
    <cfRule type="cellIs" priority="1620" operator="equal" dxfId="0">
      <formula>"MENOR"</formula>
    </cfRule>
    <cfRule type="cellIs" priority="1615" operator="equal" dxfId="43">
      <formula>"LEVE"</formula>
    </cfRule>
  </conditionalFormatting>
  <conditionalFormatting sqref="Z8:Z22">
    <cfRule type="cellIs" priority="1616" operator="equal" dxfId="1">
      <formula>"MEDIA"</formula>
    </cfRule>
  </conditionalFormatting>
  <conditionalFormatting sqref="AV11">
    <cfRule type="cellIs" priority="1023" operator="equal" dxfId="2">
      <formula>"EXTREMO"</formula>
    </cfRule>
    <cfRule type="cellIs" priority="1024" operator="equal" dxfId="3">
      <formula>"ALTO"</formula>
    </cfRule>
    <cfRule type="cellIs" priority="1025" operator="equal" dxfId="1">
      <formula>"MODERADO"</formula>
    </cfRule>
    <cfRule type="cellIs" priority="1026" operator="equal" dxfId="0">
      <formula>"BAJO"</formula>
    </cfRule>
  </conditionalFormatting>
  <conditionalFormatting sqref="AV13">
    <cfRule type="cellIs" priority="981" operator="equal" dxfId="2">
      <formula>"EXTREMO"</formula>
    </cfRule>
    <cfRule type="cellIs" priority="982" operator="equal" dxfId="3">
      <formula>"ALTO"</formula>
    </cfRule>
    <cfRule type="cellIs" priority="983" operator="equal" dxfId="1">
      <formula>"MODERADO"</formula>
    </cfRule>
    <cfRule type="cellIs" priority="984" operator="equal" dxfId="0">
      <formula>"BAJO"</formula>
    </cfRule>
  </conditionalFormatting>
  <conditionalFormatting sqref="AV15">
    <cfRule type="cellIs" priority="939" operator="equal" dxfId="2">
      <formula>"EXTREMO"</formula>
    </cfRule>
    <cfRule type="cellIs" priority="940" operator="equal" dxfId="3">
      <formula>"ALTO"</formula>
    </cfRule>
    <cfRule type="cellIs" priority="941" operator="equal" dxfId="1">
      <formula>"MODERADO"</formula>
    </cfRule>
    <cfRule type="cellIs" priority="942" operator="equal" dxfId="0">
      <formula>"BAJO"</formula>
    </cfRule>
  </conditionalFormatting>
  <conditionalFormatting sqref="AV17">
    <cfRule type="cellIs" priority="897" operator="equal" dxfId="2">
      <formula>"EXTREMO"</formula>
    </cfRule>
    <cfRule type="cellIs" priority="898" operator="equal" dxfId="3">
      <formula>"ALTO"</formula>
    </cfRule>
    <cfRule type="cellIs" priority="899" operator="equal" dxfId="1">
      <formula>"MODERADO"</formula>
    </cfRule>
    <cfRule type="cellIs" priority="900" operator="equal" dxfId="0">
      <formula>"BAJO"</formula>
    </cfRule>
  </conditionalFormatting>
  <conditionalFormatting sqref="AV19">
    <cfRule type="cellIs" priority="855" operator="equal" dxfId="2">
      <formula>"EXTREMO"</formula>
    </cfRule>
    <cfRule type="cellIs" priority="856" operator="equal" dxfId="3">
      <formula>"ALTO"</formula>
    </cfRule>
    <cfRule type="cellIs" priority="857" operator="equal" dxfId="1">
      <formula>"MODERADO"</formula>
    </cfRule>
    <cfRule type="cellIs" priority="858" operator="equal" dxfId="0">
      <formula>"BAJO"</formula>
    </cfRule>
  </conditionalFormatting>
  <conditionalFormatting sqref="AV20">
    <cfRule type="cellIs" priority="771" operator="equal" dxfId="2">
      <formula>"EXTREMO"</formula>
    </cfRule>
    <cfRule type="cellIs" priority="772" operator="equal" dxfId="3">
      <formula>"ALTO"</formula>
    </cfRule>
    <cfRule type="cellIs" priority="773" operator="equal" dxfId="1">
      <formula>"MODERADO"</formula>
    </cfRule>
    <cfRule type="cellIs" priority="774" operator="equal" dxfId="0">
      <formula>"BAJO"</formula>
    </cfRule>
  </conditionalFormatting>
  <conditionalFormatting sqref="AC20:AG20">
    <cfRule type="cellIs" priority="744" operator="equal" dxfId="2">
      <formula>"EXTREMO"</formula>
    </cfRule>
    <cfRule type="cellIs" priority="745" operator="equal" dxfId="50">
      <formula>"ALTO"</formula>
    </cfRule>
    <cfRule type="cellIs" priority="746" operator="equal" dxfId="1">
      <formula>"MODERADO"</formula>
    </cfRule>
    <cfRule type="cellIs" priority="747" operator="equal" dxfId="0">
      <formula>"BAJO"</formula>
    </cfRule>
  </conditionalFormatting>
  <conditionalFormatting sqref="AV23">
    <cfRule type="cellIs" priority="729" operator="equal" dxfId="2">
      <formula>"EXTREMO"</formula>
    </cfRule>
    <cfRule type="cellIs" priority="730" operator="equal" dxfId="3">
      <formula>"ALTO"</formula>
    </cfRule>
    <cfRule type="cellIs" priority="731" operator="equal" dxfId="1">
      <formula>"MODERADO"</formula>
    </cfRule>
    <cfRule type="cellIs" priority="732" operator="equal" dxfId="0">
      <formula>"BAJO"</formula>
    </cfRule>
  </conditionalFormatting>
  <conditionalFormatting sqref="N23:N25">
    <cfRule type="cellIs" priority="719" operator="equal" dxfId="2">
      <formula>"Catastrófico"</formula>
    </cfRule>
    <cfRule type="cellIs" priority="720" operator="equal" dxfId="37">
      <formula>"Mayor"</formula>
    </cfRule>
    <cfRule type="cellIs" priority="721" operator="equal" dxfId="1">
      <formula>"Moderado"</formula>
    </cfRule>
    <cfRule type="cellIs" priority="722" operator="equal" dxfId="0">
      <formula>"Menor"</formula>
    </cfRule>
    <cfRule type="cellIs" priority="723" operator="equal" dxfId="43">
      <formula>"Leve"</formula>
    </cfRule>
  </conditionalFormatting>
  <conditionalFormatting sqref="P23:P25">
    <cfRule type="cellIs" priority="715" operator="equal" dxfId="2">
      <formula>"EXTREMO"</formula>
    </cfRule>
    <cfRule type="cellIs" priority="716" operator="equal" dxfId="50">
      <formula>"ALTO"</formula>
    </cfRule>
    <cfRule type="cellIs" priority="717" operator="equal" dxfId="1">
      <formula>"MODERADO"</formula>
    </cfRule>
    <cfRule type="cellIs" priority="718" operator="equal" dxfId="0">
      <formula>"BAJO"</formula>
    </cfRule>
  </conditionalFormatting>
  <conditionalFormatting sqref="Z23:Z24">
    <cfRule type="cellIs" priority="711" operator="equal" dxfId="2">
      <formula>"MUY ALTA"</formula>
    </cfRule>
    <cfRule type="cellIs" priority="712" operator="equal" dxfId="37">
      <formula>"ALTA"</formula>
    </cfRule>
    <cfRule type="cellIs" priority="713" operator="equal" dxfId="0">
      <formula>"BAJA"</formula>
    </cfRule>
    <cfRule type="cellIs" priority="714" operator="equal" dxfId="43">
      <formula>"MUY BAJA"</formula>
    </cfRule>
    <cfRule type="cellIs" priority="692" operator="equal" dxfId="1">
      <formula>"MEDIA"</formula>
    </cfRule>
  </conditionalFormatting>
  <conditionalFormatting sqref="AB23:AB24">
    <cfRule type="cellIs" priority="706" operator="equal" dxfId="2">
      <formula>"CATASTRÓFICO"</formula>
    </cfRule>
    <cfRule type="cellIs" priority="707" operator="equal" dxfId="37">
      <formula>"MAYOR"</formula>
    </cfRule>
    <cfRule type="cellIs" priority="708" operator="equal" dxfId="1">
      <formula>"MODERADO"</formula>
    </cfRule>
    <cfRule type="cellIs" priority="709" operator="equal" dxfId="0">
      <formula>"MENOR"</formula>
    </cfRule>
    <cfRule type="cellIs" priority="710" operator="equal" dxfId="43">
      <formula>"LEVE"</formula>
    </cfRule>
  </conditionalFormatting>
  <conditionalFormatting sqref="AC23:AK23 AC24:AI24 AD25:AI25">
    <cfRule type="cellIs" priority="702" operator="equal" dxfId="2">
      <formula>"EXTREMO"</formula>
    </cfRule>
    <cfRule type="cellIs" priority="703" operator="equal" dxfId="50">
      <formula>"ALTO"</formula>
    </cfRule>
    <cfRule type="cellIs" priority="704" operator="equal" dxfId="1">
      <formula>"MODERADO"</formula>
    </cfRule>
    <cfRule type="cellIs" priority="705" operator="equal" dxfId="0">
      <formula>"BAJO"</formula>
    </cfRule>
  </conditionalFormatting>
  <conditionalFormatting sqref="AS23:AS25">
    <cfRule type="cellIs" priority="697" operator="equal" dxfId="2">
      <formula>"MUY ALTA"</formula>
    </cfRule>
    <cfRule type="cellIs" priority="698" operator="equal" dxfId="37">
      <formula>"ALTA"</formula>
    </cfRule>
    <cfRule type="cellIs" priority="699" operator="equal" dxfId="1">
      <formula>"MEDIA"</formula>
    </cfRule>
    <cfRule type="cellIs" priority="700" operator="equal" dxfId="0">
      <formula>"BAJA"</formula>
    </cfRule>
    <cfRule type="cellIs" priority="701" operator="equal" dxfId="43">
      <formula>"MUY BAJA"</formula>
    </cfRule>
  </conditionalFormatting>
  <conditionalFormatting sqref="AU23:AU25">
    <cfRule type="cellIs" priority="693" operator="equal" dxfId="2">
      <formula>"CATASTRÓFICO"</formula>
    </cfRule>
    <cfRule type="cellIs" priority="694" operator="equal" dxfId="37">
      <formula>"MAYOR"</formula>
    </cfRule>
    <cfRule type="cellIs" priority="695" operator="equal" dxfId="1">
      <formula>"MODERADO"</formula>
    </cfRule>
    <cfRule type="cellIs" priority="696" operator="equal" dxfId="0">
      <formula>"MENOR"</formula>
    </cfRule>
    <cfRule type="cellIs" priority="691" operator="equal" dxfId="43">
      <formula>"LEVE"</formula>
    </cfRule>
  </conditionalFormatting>
  <conditionalFormatting sqref="AV26">
    <cfRule type="cellIs" priority="687" operator="equal" dxfId="2">
      <formula>"EXTREMO"</formula>
    </cfRule>
    <cfRule type="cellIs" priority="688" operator="equal" dxfId="3">
      <formula>"ALTO"</formula>
    </cfRule>
    <cfRule type="cellIs" priority="689" operator="equal" dxfId="1">
      <formula>"MODERADO"</formula>
    </cfRule>
    <cfRule type="cellIs" priority="690" operator="equal" dxfId="0">
      <formula>"BAJO"</formula>
    </cfRule>
  </conditionalFormatting>
  <conditionalFormatting sqref="K26:K30">
    <cfRule type="cellIs" priority="682" operator="equal" dxfId="2">
      <formula>"Muy Alta"</formula>
    </cfRule>
    <cfRule type="cellIs" priority="683" operator="equal" dxfId="37">
      <formula>"Alta"</formula>
    </cfRule>
    <cfRule type="cellIs" priority="684" operator="equal" dxfId="1">
      <formula>"Media"</formula>
    </cfRule>
    <cfRule type="cellIs" priority="685" operator="equal" dxfId="0">
      <formula>"Baja"</formula>
    </cfRule>
    <cfRule type="cellIs" priority="686" operator="equal" dxfId="43">
      <formula>"Muy Baja"</formula>
    </cfRule>
  </conditionalFormatting>
  <conditionalFormatting sqref="N26:N30">
    <cfRule type="cellIs" priority="677" operator="equal" dxfId="2">
      <formula>"Catastrófico"</formula>
    </cfRule>
    <cfRule type="cellIs" priority="678" operator="equal" dxfId="37">
      <formula>"Mayor"</formula>
    </cfRule>
    <cfRule type="cellIs" priority="679" operator="equal" dxfId="1">
      <formula>"Moderado"</formula>
    </cfRule>
    <cfRule type="cellIs" priority="680" operator="equal" dxfId="0">
      <formula>"Menor"</formula>
    </cfRule>
    <cfRule type="cellIs" priority="681" operator="equal" dxfId="43">
      <formula>"Leve"</formula>
    </cfRule>
  </conditionalFormatting>
  <conditionalFormatting sqref="P26:P30">
    <cfRule type="cellIs" priority="673" operator="equal" dxfId="2">
      <formula>"EXTREMO"</formula>
    </cfRule>
    <cfRule type="cellIs" priority="674" operator="equal" dxfId="50">
      <formula>"ALTO"</formula>
    </cfRule>
    <cfRule type="cellIs" priority="675" operator="equal" dxfId="1">
      <formula>"MODERADO"</formula>
    </cfRule>
    <cfRule type="cellIs" priority="676" operator="equal" dxfId="0">
      <formula>"BAJO"</formula>
    </cfRule>
  </conditionalFormatting>
  <conditionalFormatting sqref="Z26:Z30">
    <cfRule type="cellIs" priority="669" operator="equal" dxfId="2">
      <formula>"MUY ALTA"</formula>
    </cfRule>
    <cfRule type="cellIs" priority="670" operator="equal" dxfId="37">
      <formula>"ALTA"</formula>
    </cfRule>
    <cfRule type="cellIs" priority="671" operator="equal" dxfId="0">
      <formula>"BAJA"</formula>
    </cfRule>
    <cfRule type="cellIs" priority="672" operator="equal" dxfId="43">
      <formula>"MUY BAJA"</formula>
    </cfRule>
    <cfRule type="cellIs" priority="650" operator="equal" dxfId="1">
      <formula>"MEDIA"</formula>
    </cfRule>
  </conditionalFormatting>
  <conditionalFormatting sqref="AB26:AB30">
    <cfRule type="cellIs" priority="664" operator="equal" dxfId="2">
      <formula>"CATASTRÓFICO"</formula>
    </cfRule>
    <cfRule type="cellIs" priority="665" operator="equal" dxfId="37">
      <formula>"MAYOR"</formula>
    </cfRule>
    <cfRule type="cellIs" priority="666" operator="equal" dxfId="1">
      <formula>"MODERADO"</formula>
    </cfRule>
    <cfRule type="cellIs" priority="667" operator="equal" dxfId="0">
      <formula>"MENOR"</formula>
    </cfRule>
    <cfRule type="cellIs" priority="668" operator="equal" dxfId="43">
      <formula>"LEVE"</formula>
    </cfRule>
  </conditionalFormatting>
  <conditionalFormatting sqref="AC26:AK30">
    <cfRule type="cellIs" priority="660" operator="equal" dxfId="2">
      <formula>"EXTREMO"</formula>
    </cfRule>
    <cfRule type="cellIs" priority="661" operator="equal" dxfId="50">
      <formula>"ALTO"</formula>
    </cfRule>
    <cfRule type="cellIs" priority="662" operator="equal" dxfId="1">
      <formula>"MODERADO"</formula>
    </cfRule>
    <cfRule type="cellIs" priority="663" operator="equal" dxfId="0">
      <formula>"BAJO"</formula>
    </cfRule>
  </conditionalFormatting>
  <conditionalFormatting sqref="AS26:AS30">
    <cfRule type="cellIs" priority="655" operator="equal" dxfId="2">
      <formula>"MUY ALTA"</formula>
    </cfRule>
    <cfRule type="cellIs" priority="656" operator="equal" dxfId="37">
      <formula>"ALTA"</formula>
    </cfRule>
    <cfRule type="cellIs" priority="657" operator="equal" dxfId="1">
      <formula>"MEDIA"</formula>
    </cfRule>
    <cfRule type="cellIs" priority="658" operator="equal" dxfId="0">
      <formula>"BAJA"</formula>
    </cfRule>
    <cfRule type="cellIs" priority="659" operator="equal" dxfId="43">
      <formula>"MUY BAJA"</formula>
    </cfRule>
  </conditionalFormatting>
  <conditionalFormatting sqref="AU26:AU30">
    <cfRule type="cellIs" priority="651" operator="equal" dxfId="2">
      <formula>"CATASTRÓFICO"</formula>
    </cfRule>
    <cfRule type="cellIs" priority="652" operator="equal" dxfId="37">
      <formula>"MAYOR"</formula>
    </cfRule>
    <cfRule type="cellIs" priority="653" operator="equal" dxfId="1">
      <formula>"MODERADO"</formula>
    </cfRule>
    <cfRule type="cellIs" priority="654" operator="equal" dxfId="0">
      <formula>"MENOR"</formula>
    </cfRule>
    <cfRule type="cellIs" priority="649" operator="equal" dxfId="43">
      <formula>"LEVE"</formula>
    </cfRule>
  </conditionalFormatting>
  <conditionalFormatting sqref="AV31">
    <cfRule type="cellIs" priority="645" operator="equal" dxfId="2">
      <formula>"EXTREMO"</formula>
    </cfRule>
    <cfRule type="cellIs" priority="646" operator="equal" dxfId="3">
      <formula>"ALTO"</formula>
    </cfRule>
    <cfRule type="cellIs" priority="647" operator="equal" dxfId="1">
      <formula>"MODERADO"</formula>
    </cfRule>
    <cfRule type="cellIs" priority="648" operator="equal" dxfId="0">
      <formula>"BAJO"</formula>
    </cfRule>
  </conditionalFormatting>
  <conditionalFormatting sqref="K31:K35">
    <cfRule type="cellIs" priority="640" operator="equal" dxfId="2">
      <formula>"Muy Alta"</formula>
    </cfRule>
    <cfRule type="cellIs" priority="641" operator="equal" dxfId="37">
      <formula>"Alta"</formula>
    </cfRule>
    <cfRule type="cellIs" priority="642" operator="equal" dxfId="1">
      <formula>"Media"</formula>
    </cfRule>
    <cfRule type="cellIs" priority="643" operator="equal" dxfId="0">
      <formula>"Baja"</formula>
    </cfRule>
    <cfRule type="cellIs" priority="644" operator="equal" dxfId="43">
      <formula>"Muy Baja"</formula>
    </cfRule>
  </conditionalFormatting>
  <conditionalFormatting sqref="N31:N35">
    <cfRule type="cellIs" priority="635" operator="equal" dxfId="2">
      <formula>"Catastrófico"</formula>
    </cfRule>
    <cfRule type="cellIs" priority="636" operator="equal" dxfId="37">
      <formula>"Mayor"</formula>
    </cfRule>
    <cfRule type="cellIs" priority="637" operator="equal" dxfId="1">
      <formula>"Moderado"</formula>
    </cfRule>
    <cfRule type="cellIs" priority="638" operator="equal" dxfId="0">
      <formula>"Menor"</formula>
    </cfRule>
    <cfRule type="cellIs" priority="639" operator="equal" dxfId="43">
      <formula>"Leve"</formula>
    </cfRule>
  </conditionalFormatting>
  <conditionalFormatting sqref="P31:P35">
    <cfRule type="cellIs" priority="631" operator="equal" dxfId="2">
      <formula>"EXTREMO"</formula>
    </cfRule>
    <cfRule type="cellIs" priority="632" operator="equal" dxfId="50">
      <formula>"ALTO"</formula>
    </cfRule>
    <cfRule type="cellIs" priority="633" operator="equal" dxfId="1">
      <formula>"MODERADO"</formula>
    </cfRule>
    <cfRule type="cellIs" priority="634" operator="equal" dxfId="0">
      <formula>"BAJO"</formula>
    </cfRule>
  </conditionalFormatting>
  <conditionalFormatting sqref="Z31:Z35">
    <cfRule type="cellIs" priority="627" operator="equal" dxfId="2">
      <formula>"MUY ALTA"</formula>
    </cfRule>
    <cfRule type="cellIs" priority="628" operator="equal" dxfId="37">
      <formula>"ALTA"</formula>
    </cfRule>
    <cfRule type="cellIs" priority="629" operator="equal" dxfId="0">
      <formula>"BAJA"</formula>
    </cfRule>
    <cfRule type="cellIs" priority="630" operator="equal" dxfId="43">
      <formula>"MUY BAJA"</formula>
    </cfRule>
    <cfRule type="cellIs" priority="608" operator="equal" dxfId="1">
      <formula>"MEDIA"</formula>
    </cfRule>
  </conditionalFormatting>
  <conditionalFormatting sqref="AB31:AB35">
    <cfRule type="cellIs" priority="622" operator="equal" dxfId="2">
      <formula>"CATASTRÓFICO"</formula>
    </cfRule>
    <cfRule type="cellIs" priority="623" operator="equal" dxfId="37">
      <formula>"MAYOR"</formula>
    </cfRule>
    <cfRule type="cellIs" priority="624" operator="equal" dxfId="1">
      <formula>"MODERADO"</formula>
    </cfRule>
    <cfRule type="cellIs" priority="625" operator="equal" dxfId="0">
      <formula>"MENOR"</formula>
    </cfRule>
    <cfRule type="cellIs" priority="626" operator="equal" dxfId="43">
      <formula>"LEVE"</formula>
    </cfRule>
  </conditionalFormatting>
  <conditionalFormatting sqref="AC31:AK35">
    <cfRule type="cellIs" priority="618" operator="equal" dxfId="2">
      <formula>"EXTREMO"</formula>
    </cfRule>
    <cfRule type="cellIs" priority="619" operator="equal" dxfId="50">
      <formula>"ALTO"</formula>
    </cfRule>
    <cfRule type="cellIs" priority="620" operator="equal" dxfId="1">
      <formula>"MODERADO"</formula>
    </cfRule>
    <cfRule type="cellIs" priority="621" operator="equal" dxfId="0">
      <formula>"BAJO"</formula>
    </cfRule>
  </conditionalFormatting>
  <conditionalFormatting sqref="AS31:AS35">
    <cfRule type="cellIs" priority="613" operator="equal" dxfId="2">
      <formula>"MUY ALTA"</formula>
    </cfRule>
    <cfRule type="cellIs" priority="614" operator="equal" dxfId="37">
      <formula>"ALTA"</formula>
    </cfRule>
    <cfRule type="cellIs" priority="615" operator="equal" dxfId="1">
      <formula>"MEDIA"</formula>
    </cfRule>
    <cfRule type="cellIs" priority="616" operator="equal" dxfId="0">
      <formula>"BAJA"</formula>
    </cfRule>
    <cfRule type="cellIs" priority="617" operator="equal" dxfId="43">
      <formula>"MUY BAJA"</formula>
    </cfRule>
  </conditionalFormatting>
  <conditionalFormatting sqref="AU31:AU35">
    <cfRule type="cellIs" priority="609" operator="equal" dxfId="2">
      <formula>"CATASTRÓFICO"</formula>
    </cfRule>
    <cfRule type="cellIs" priority="610" operator="equal" dxfId="37">
      <formula>"MAYOR"</formula>
    </cfRule>
    <cfRule type="cellIs" priority="611" operator="equal" dxfId="1">
      <formula>"MODERADO"</formula>
    </cfRule>
    <cfRule type="cellIs" priority="612" operator="equal" dxfId="0">
      <formula>"MENOR"</formula>
    </cfRule>
    <cfRule type="cellIs" priority="607" operator="equal" dxfId="43">
      <formula>"LEVE"</formula>
    </cfRule>
  </conditionalFormatting>
  <conditionalFormatting sqref="AV36">
    <cfRule type="cellIs" priority="603" operator="equal" dxfId="2">
      <formula>"EXTREMO"</formula>
    </cfRule>
    <cfRule type="cellIs" priority="604" operator="equal" dxfId="3">
      <formula>"ALTO"</formula>
    </cfRule>
    <cfRule type="cellIs" priority="605" operator="equal" dxfId="1">
      <formula>"MODERADO"</formula>
    </cfRule>
    <cfRule type="cellIs" priority="606" operator="equal" dxfId="0">
      <formula>"BAJO"</formula>
    </cfRule>
  </conditionalFormatting>
  <conditionalFormatting sqref="K36:K40">
    <cfRule type="cellIs" priority="598" operator="equal" dxfId="2">
      <formula>"Muy Alta"</formula>
    </cfRule>
    <cfRule type="cellIs" priority="599" operator="equal" dxfId="37">
      <formula>"Alta"</formula>
    </cfRule>
    <cfRule type="cellIs" priority="600" operator="equal" dxfId="1">
      <formula>"Media"</formula>
    </cfRule>
    <cfRule type="cellIs" priority="601" operator="equal" dxfId="0">
      <formula>"Baja"</formula>
    </cfRule>
    <cfRule type="cellIs" priority="602" operator="equal" dxfId="43">
      <formula>"Muy Baja"</formula>
    </cfRule>
  </conditionalFormatting>
  <conditionalFormatting sqref="N36:N40">
    <cfRule type="cellIs" priority="593" operator="equal" dxfId="2">
      <formula>"Catastrófico"</formula>
    </cfRule>
    <cfRule type="cellIs" priority="594" operator="equal" dxfId="37">
      <formula>"Mayor"</formula>
    </cfRule>
    <cfRule type="cellIs" priority="595" operator="equal" dxfId="1">
      <formula>"Moderado"</formula>
    </cfRule>
    <cfRule type="cellIs" priority="596" operator="equal" dxfId="0">
      <formula>"Menor"</formula>
    </cfRule>
    <cfRule type="cellIs" priority="597" operator="equal" dxfId="43">
      <formula>"Leve"</formula>
    </cfRule>
  </conditionalFormatting>
  <conditionalFormatting sqref="P36:P40">
    <cfRule type="cellIs" priority="589" operator="equal" dxfId="2">
      <formula>"EXTREMO"</formula>
    </cfRule>
    <cfRule type="cellIs" priority="590" operator="equal" dxfId="50">
      <formula>"ALTO"</formula>
    </cfRule>
    <cfRule type="cellIs" priority="591" operator="equal" dxfId="1">
      <formula>"MODERADO"</formula>
    </cfRule>
    <cfRule type="cellIs" priority="592" operator="equal" dxfId="0">
      <formula>"BAJO"</formula>
    </cfRule>
  </conditionalFormatting>
  <conditionalFormatting sqref="Z36:Z40">
    <cfRule type="cellIs" priority="585" operator="equal" dxfId="2">
      <formula>"MUY ALTA"</formula>
    </cfRule>
    <cfRule type="cellIs" priority="586" operator="equal" dxfId="37">
      <formula>"ALTA"</formula>
    </cfRule>
    <cfRule type="cellIs" priority="587" operator="equal" dxfId="0">
      <formula>"BAJA"</formula>
    </cfRule>
    <cfRule type="cellIs" priority="588" operator="equal" dxfId="43">
      <formula>"MUY BAJA"</formula>
    </cfRule>
    <cfRule type="cellIs" priority="566" operator="equal" dxfId="1">
      <formula>"MEDIA"</formula>
    </cfRule>
  </conditionalFormatting>
  <conditionalFormatting sqref="AB36:AB40">
    <cfRule type="cellIs" priority="580" operator="equal" dxfId="2">
      <formula>"CATASTRÓFICO"</formula>
    </cfRule>
    <cfRule type="cellIs" priority="581" operator="equal" dxfId="37">
      <formula>"MAYOR"</formula>
    </cfRule>
    <cfRule type="cellIs" priority="582" operator="equal" dxfId="1">
      <formula>"MODERADO"</formula>
    </cfRule>
    <cfRule type="cellIs" priority="583" operator="equal" dxfId="0">
      <formula>"MENOR"</formula>
    </cfRule>
    <cfRule type="cellIs" priority="584" operator="equal" dxfId="43">
      <formula>"LEVE"</formula>
    </cfRule>
  </conditionalFormatting>
  <conditionalFormatting sqref="AC36:AK40">
    <cfRule type="cellIs" priority="576" operator="equal" dxfId="2">
      <formula>"EXTREMO"</formula>
    </cfRule>
    <cfRule type="cellIs" priority="577" operator="equal" dxfId="50">
      <formula>"ALTO"</formula>
    </cfRule>
    <cfRule type="cellIs" priority="578" operator="equal" dxfId="1">
      <formula>"MODERADO"</formula>
    </cfRule>
    <cfRule type="cellIs" priority="579" operator="equal" dxfId="0">
      <formula>"BAJO"</formula>
    </cfRule>
  </conditionalFormatting>
  <conditionalFormatting sqref="AS36:AS40">
    <cfRule type="cellIs" priority="571" operator="equal" dxfId="2">
      <formula>"MUY ALTA"</formula>
    </cfRule>
    <cfRule type="cellIs" priority="572" operator="equal" dxfId="37">
      <formula>"ALTA"</formula>
    </cfRule>
    <cfRule type="cellIs" priority="573" operator="equal" dxfId="1">
      <formula>"MEDIA"</formula>
    </cfRule>
    <cfRule type="cellIs" priority="574" operator="equal" dxfId="0">
      <formula>"BAJA"</formula>
    </cfRule>
    <cfRule type="cellIs" priority="575" operator="equal" dxfId="43">
      <formula>"MUY BAJA"</formula>
    </cfRule>
  </conditionalFormatting>
  <conditionalFormatting sqref="AU36:AU40">
    <cfRule type="cellIs" priority="567" operator="equal" dxfId="2">
      <formula>"CATASTRÓFICO"</formula>
    </cfRule>
    <cfRule type="cellIs" priority="568" operator="equal" dxfId="37">
      <formula>"MAYOR"</formula>
    </cfRule>
    <cfRule type="cellIs" priority="569" operator="equal" dxfId="1">
      <formula>"MODERADO"</formula>
    </cfRule>
    <cfRule type="cellIs" priority="570" operator="equal" dxfId="0">
      <formula>"MENOR"</formula>
    </cfRule>
    <cfRule type="cellIs" priority="565" operator="equal" dxfId="43">
      <formula>"LEVE"</formula>
    </cfRule>
  </conditionalFormatting>
  <conditionalFormatting sqref="AV41">
    <cfRule type="cellIs" priority="561" operator="equal" dxfId="2">
      <formula>"EXTREMO"</formula>
    </cfRule>
    <cfRule type="cellIs" priority="562" operator="equal" dxfId="3">
      <formula>"ALTO"</formula>
    </cfRule>
    <cfRule type="cellIs" priority="563" operator="equal" dxfId="1">
      <formula>"MODERADO"</formula>
    </cfRule>
    <cfRule type="cellIs" priority="564" operator="equal" dxfId="0">
      <formula>"BAJO"</formula>
    </cfRule>
  </conditionalFormatting>
  <conditionalFormatting sqref="K41:K45">
    <cfRule type="cellIs" priority="556" operator="equal" dxfId="2">
      <formula>"Muy Alta"</formula>
    </cfRule>
    <cfRule type="cellIs" priority="557" operator="equal" dxfId="37">
      <formula>"Alta"</formula>
    </cfRule>
    <cfRule type="cellIs" priority="558" operator="equal" dxfId="1">
      <formula>"Media"</formula>
    </cfRule>
    <cfRule type="cellIs" priority="559" operator="equal" dxfId="0">
      <formula>"Baja"</formula>
    </cfRule>
    <cfRule type="cellIs" priority="560" operator="equal" dxfId="43">
      <formula>"Muy Baja"</formula>
    </cfRule>
  </conditionalFormatting>
  <conditionalFormatting sqref="N41:N45">
    <cfRule type="cellIs" priority="551" operator="equal" dxfId="2">
      <formula>"Catastrófico"</formula>
    </cfRule>
    <cfRule type="cellIs" priority="552" operator="equal" dxfId="37">
      <formula>"Mayor"</formula>
    </cfRule>
    <cfRule type="cellIs" priority="553" operator="equal" dxfId="1">
      <formula>"Moderado"</formula>
    </cfRule>
    <cfRule type="cellIs" priority="554" operator="equal" dxfId="0">
      <formula>"Menor"</formula>
    </cfRule>
    <cfRule type="cellIs" priority="555" operator="equal" dxfId="43">
      <formula>"Leve"</formula>
    </cfRule>
  </conditionalFormatting>
  <conditionalFormatting sqref="P41:P45">
    <cfRule type="cellIs" priority="547" operator="equal" dxfId="2">
      <formula>"EXTREMO"</formula>
    </cfRule>
    <cfRule type="cellIs" priority="548" operator="equal" dxfId="50">
      <formula>"ALTO"</formula>
    </cfRule>
    <cfRule type="cellIs" priority="549" operator="equal" dxfId="1">
      <formula>"MODERADO"</formula>
    </cfRule>
    <cfRule type="cellIs" priority="550" operator="equal" dxfId="0">
      <formula>"BAJO"</formula>
    </cfRule>
  </conditionalFormatting>
  <conditionalFormatting sqref="Z41:Z45">
    <cfRule type="cellIs" priority="543" operator="equal" dxfId="2">
      <formula>"MUY ALTA"</formula>
    </cfRule>
    <cfRule type="cellIs" priority="544" operator="equal" dxfId="37">
      <formula>"ALTA"</formula>
    </cfRule>
    <cfRule type="cellIs" priority="545" operator="equal" dxfId="0">
      <formula>"BAJA"</formula>
    </cfRule>
    <cfRule type="cellIs" priority="546" operator="equal" dxfId="43">
      <formula>"MUY BAJA"</formula>
    </cfRule>
    <cfRule type="cellIs" priority="524" operator="equal" dxfId="1">
      <formula>"MEDIA"</formula>
    </cfRule>
  </conditionalFormatting>
  <conditionalFormatting sqref="AB41:AB45">
    <cfRule type="cellIs" priority="538" operator="equal" dxfId="2">
      <formula>"CATASTRÓFICO"</formula>
    </cfRule>
    <cfRule type="cellIs" priority="539" operator="equal" dxfId="37">
      <formula>"MAYOR"</formula>
    </cfRule>
    <cfRule type="cellIs" priority="540" operator="equal" dxfId="1">
      <formula>"MODERADO"</formula>
    </cfRule>
    <cfRule type="cellIs" priority="541" operator="equal" dxfId="0">
      <formula>"MENOR"</formula>
    </cfRule>
    <cfRule type="cellIs" priority="542" operator="equal" dxfId="43">
      <formula>"LEVE"</formula>
    </cfRule>
  </conditionalFormatting>
  <conditionalFormatting sqref="AC41:AK45">
    <cfRule type="cellIs" priority="534" operator="equal" dxfId="2">
      <formula>"EXTREMO"</formula>
    </cfRule>
    <cfRule type="cellIs" priority="535" operator="equal" dxfId="50">
      <formula>"ALTO"</formula>
    </cfRule>
    <cfRule type="cellIs" priority="536" operator="equal" dxfId="1">
      <formula>"MODERADO"</formula>
    </cfRule>
    <cfRule type="cellIs" priority="537" operator="equal" dxfId="0">
      <formula>"BAJO"</formula>
    </cfRule>
  </conditionalFormatting>
  <conditionalFormatting sqref="AS41:AS45">
    <cfRule type="cellIs" priority="529" operator="equal" dxfId="2">
      <formula>"MUY ALTA"</formula>
    </cfRule>
    <cfRule type="cellIs" priority="530" operator="equal" dxfId="37">
      <formula>"ALTA"</formula>
    </cfRule>
    <cfRule type="cellIs" priority="531" operator="equal" dxfId="1">
      <formula>"MEDIA"</formula>
    </cfRule>
    <cfRule type="cellIs" priority="532" operator="equal" dxfId="0">
      <formula>"BAJA"</formula>
    </cfRule>
    <cfRule type="cellIs" priority="533" operator="equal" dxfId="43">
      <formula>"MUY BAJA"</formula>
    </cfRule>
  </conditionalFormatting>
  <conditionalFormatting sqref="AU41:AU45">
    <cfRule type="cellIs" priority="525" operator="equal" dxfId="2">
      <formula>"CATASTRÓFICO"</formula>
    </cfRule>
    <cfRule type="cellIs" priority="526" operator="equal" dxfId="37">
      <formula>"MAYOR"</formula>
    </cfRule>
    <cfRule type="cellIs" priority="527" operator="equal" dxfId="1">
      <formula>"MODERADO"</formula>
    </cfRule>
    <cfRule type="cellIs" priority="528" operator="equal" dxfId="0">
      <formula>"MENOR"</formula>
    </cfRule>
    <cfRule type="cellIs" priority="523" operator="equal" dxfId="43">
      <formula>"LEVE"</formula>
    </cfRule>
  </conditionalFormatting>
  <conditionalFormatting sqref="AV46">
    <cfRule type="cellIs" priority="519" operator="equal" dxfId="2">
      <formula>"EXTREMO"</formula>
    </cfRule>
    <cfRule type="cellIs" priority="520" operator="equal" dxfId="3">
      <formula>"ALTO"</formula>
    </cfRule>
    <cfRule type="cellIs" priority="521" operator="equal" dxfId="1">
      <formula>"MODERADO"</formula>
    </cfRule>
    <cfRule type="cellIs" priority="522" operator="equal" dxfId="0">
      <formula>"BAJO"</formula>
    </cfRule>
  </conditionalFormatting>
  <conditionalFormatting sqref="K46:K50">
    <cfRule type="cellIs" priority="514" operator="equal" dxfId="2">
      <formula>"Muy Alta"</formula>
    </cfRule>
    <cfRule type="cellIs" priority="515" operator="equal" dxfId="37">
      <formula>"Alta"</formula>
    </cfRule>
    <cfRule type="cellIs" priority="516" operator="equal" dxfId="1">
      <formula>"Media"</formula>
    </cfRule>
    <cfRule type="cellIs" priority="517" operator="equal" dxfId="0">
      <formula>"Baja"</formula>
    </cfRule>
    <cfRule type="cellIs" priority="518" operator="equal" dxfId="43">
      <formula>"Muy Baja"</formula>
    </cfRule>
  </conditionalFormatting>
  <conditionalFormatting sqref="N46:N50">
    <cfRule type="cellIs" priority="509" operator="equal" dxfId="2">
      <formula>"Catastrófico"</formula>
    </cfRule>
    <cfRule type="cellIs" priority="510" operator="equal" dxfId="37">
      <formula>"Mayor"</formula>
    </cfRule>
    <cfRule type="cellIs" priority="511" operator="equal" dxfId="1">
      <formula>"Moderado"</formula>
    </cfRule>
    <cfRule type="cellIs" priority="512" operator="equal" dxfId="0">
      <formula>"Menor"</formula>
    </cfRule>
    <cfRule type="cellIs" priority="513" operator="equal" dxfId="43">
      <formula>"Leve"</formula>
    </cfRule>
  </conditionalFormatting>
  <conditionalFormatting sqref="P46:P50">
    <cfRule type="cellIs" priority="505" operator="equal" dxfId="2">
      <formula>"EXTREMO"</formula>
    </cfRule>
    <cfRule type="cellIs" priority="506" operator="equal" dxfId="50">
      <formula>"ALTO"</formula>
    </cfRule>
    <cfRule type="cellIs" priority="507" operator="equal" dxfId="1">
      <formula>"MODERADO"</formula>
    </cfRule>
    <cfRule type="cellIs" priority="508" operator="equal" dxfId="0">
      <formula>"BAJO"</formula>
    </cfRule>
  </conditionalFormatting>
  <conditionalFormatting sqref="Z46:Z50">
    <cfRule type="cellIs" priority="501" operator="equal" dxfId="2">
      <formula>"MUY ALTA"</formula>
    </cfRule>
    <cfRule type="cellIs" priority="502" operator="equal" dxfId="37">
      <formula>"ALTA"</formula>
    </cfRule>
    <cfRule type="cellIs" priority="503" operator="equal" dxfId="0">
      <formula>"BAJA"</formula>
    </cfRule>
    <cfRule type="cellIs" priority="504" operator="equal" dxfId="43">
      <formula>"MUY BAJA"</formula>
    </cfRule>
    <cfRule type="cellIs" priority="482" operator="equal" dxfId="1">
      <formula>"MEDIA"</formula>
    </cfRule>
  </conditionalFormatting>
  <conditionalFormatting sqref="AB46:AB50">
    <cfRule type="cellIs" priority="496" operator="equal" dxfId="2">
      <formula>"CATASTRÓFICO"</formula>
    </cfRule>
    <cfRule type="cellIs" priority="497" operator="equal" dxfId="37">
      <formula>"MAYOR"</formula>
    </cfRule>
    <cfRule type="cellIs" priority="498" operator="equal" dxfId="1">
      <formula>"MODERADO"</formula>
    </cfRule>
    <cfRule type="cellIs" priority="499" operator="equal" dxfId="0">
      <formula>"MENOR"</formula>
    </cfRule>
    <cfRule type="cellIs" priority="500" operator="equal" dxfId="43">
      <formula>"LEVE"</formula>
    </cfRule>
  </conditionalFormatting>
  <conditionalFormatting sqref="AC46:AK50">
    <cfRule type="cellIs" priority="492" operator="equal" dxfId="2">
      <formula>"EXTREMO"</formula>
    </cfRule>
    <cfRule type="cellIs" priority="493" operator="equal" dxfId="50">
      <formula>"ALTO"</formula>
    </cfRule>
    <cfRule type="cellIs" priority="494" operator="equal" dxfId="1">
      <formula>"MODERADO"</formula>
    </cfRule>
    <cfRule type="cellIs" priority="495" operator="equal" dxfId="0">
      <formula>"BAJO"</formula>
    </cfRule>
  </conditionalFormatting>
  <conditionalFormatting sqref="AS46:AS50">
    <cfRule type="cellIs" priority="487" operator="equal" dxfId="2">
      <formula>"MUY ALTA"</formula>
    </cfRule>
    <cfRule type="cellIs" priority="488" operator="equal" dxfId="37">
      <formula>"ALTA"</formula>
    </cfRule>
    <cfRule type="cellIs" priority="489" operator="equal" dxfId="1">
      <formula>"MEDIA"</formula>
    </cfRule>
    <cfRule type="cellIs" priority="490" operator="equal" dxfId="0">
      <formula>"BAJA"</formula>
    </cfRule>
    <cfRule type="cellIs" priority="491" operator="equal" dxfId="43">
      <formula>"MUY BAJA"</formula>
    </cfRule>
  </conditionalFormatting>
  <conditionalFormatting sqref="AU46:AU50">
    <cfRule type="cellIs" priority="483" operator="equal" dxfId="2">
      <formula>"CATASTRÓFICO"</formula>
    </cfRule>
    <cfRule type="cellIs" priority="484" operator="equal" dxfId="37">
      <formula>"MAYOR"</formula>
    </cfRule>
    <cfRule type="cellIs" priority="485" operator="equal" dxfId="1">
      <formula>"MODERADO"</formula>
    </cfRule>
    <cfRule type="cellIs" priority="486" operator="equal" dxfId="0">
      <formula>"MENOR"</formula>
    </cfRule>
    <cfRule type="cellIs" priority="481" operator="equal" dxfId="43">
      <formula>"LEVE"</formula>
    </cfRule>
  </conditionalFormatting>
  <conditionalFormatting sqref="AV51">
    <cfRule type="cellIs" priority="477" operator="equal" dxfId="2">
      <formula>"EXTREMO"</formula>
    </cfRule>
    <cfRule type="cellIs" priority="478" operator="equal" dxfId="3">
      <formula>"ALTO"</formula>
    </cfRule>
    <cfRule type="cellIs" priority="479" operator="equal" dxfId="1">
      <formula>"MODERADO"</formula>
    </cfRule>
    <cfRule type="cellIs" priority="480" operator="equal" dxfId="0">
      <formula>"BAJO"</formula>
    </cfRule>
  </conditionalFormatting>
  <conditionalFormatting sqref="K51:K55">
    <cfRule type="cellIs" priority="472" operator="equal" dxfId="2">
      <formula>"Muy Alta"</formula>
    </cfRule>
    <cfRule type="cellIs" priority="473" operator="equal" dxfId="37">
      <formula>"Alta"</formula>
    </cfRule>
    <cfRule type="cellIs" priority="474" operator="equal" dxfId="1">
      <formula>"Media"</formula>
    </cfRule>
    <cfRule type="cellIs" priority="475" operator="equal" dxfId="0">
      <formula>"Baja"</formula>
    </cfRule>
    <cfRule type="cellIs" priority="476" operator="equal" dxfId="43">
      <formula>"Muy Baja"</formula>
    </cfRule>
  </conditionalFormatting>
  <conditionalFormatting sqref="N51:N55">
    <cfRule type="cellIs" priority="467" operator="equal" dxfId="2">
      <formula>"Catastrófico"</formula>
    </cfRule>
    <cfRule type="cellIs" priority="468" operator="equal" dxfId="37">
      <formula>"Mayor"</formula>
    </cfRule>
    <cfRule type="cellIs" priority="469" operator="equal" dxfId="1">
      <formula>"Moderado"</formula>
    </cfRule>
    <cfRule type="cellIs" priority="470" operator="equal" dxfId="0">
      <formula>"Menor"</formula>
    </cfRule>
    <cfRule type="cellIs" priority="471" operator="equal" dxfId="43">
      <formula>"Leve"</formula>
    </cfRule>
  </conditionalFormatting>
  <conditionalFormatting sqref="P51:P55">
    <cfRule type="cellIs" priority="463" operator="equal" dxfId="2">
      <formula>"EXTREMO"</formula>
    </cfRule>
    <cfRule type="cellIs" priority="464" operator="equal" dxfId="50">
      <formula>"ALTO"</formula>
    </cfRule>
    <cfRule type="cellIs" priority="465" operator="equal" dxfId="1">
      <formula>"MODERADO"</formula>
    </cfRule>
    <cfRule type="cellIs" priority="466" operator="equal" dxfId="0">
      <formula>"BAJO"</formula>
    </cfRule>
  </conditionalFormatting>
  <conditionalFormatting sqref="Z51:Z55">
    <cfRule type="cellIs" priority="459" operator="equal" dxfId="2">
      <formula>"MUY ALTA"</formula>
    </cfRule>
    <cfRule type="cellIs" priority="460" operator="equal" dxfId="37">
      <formula>"ALTA"</formula>
    </cfRule>
    <cfRule type="cellIs" priority="461" operator="equal" dxfId="0">
      <formula>"BAJA"</formula>
    </cfRule>
    <cfRule type="cellIs" priority="462" operator="equal" dxfId="43">
      <formula>"MUY BAJA"</formula>
    </cfRule>
    <cfRule type="cellIs" priority="440" operator="equal" dxfId="1">
      <formula>"MEDIA"</formula>
    </cfRule>
  </conditionalFormatting>
  <conditionalFormatting sqref="AB51:AB55">
    <cfRule type="cellIs" priority="454" operator="equal" dxfId="2">
      <formula>"CATASTRÓFICO"</formula>
    </cfRule>
    <cfRule type="cellIs" priority="455" operator="equal" dxfId="37">
      <formula>"MAYOR"</formula>
    </cfRule>
    <cfRule type="cellIs" priority="456" operator="equal" dxfId="1">
      <formula>"MODERADO"</formula>
    </cfRule>
    <cfRule type="cellIs" priority="457" operator="equal" dxfId="0">
      <formula>"MENOR"</formula>
    </cfRule>
    <cfRule type="cellIs" priority="458" operator="equal" dxfId="43">
      <formula>"LEVE"</formula>
    </cfRule>
  </conditionalFormatting>
  <conditionalFormatting sqref="AC51:AK55">
    <cfRule type="cellIs" priority="450" operator="equal" dxfId="2">
      <formula>"EXTREMO"</formula>
    </cfRule>
    <cfRule type="cellIs" priority="451" operator="equal" dxfId="50">
      <formula>"ALTO"</formula>
    </cfRule>
    <cfRule type="cellIs" priority="452" operator="equal" dxfId="1">
      <formula>"MODERADO"</formula>
    </cfRule>
    <cfRule type="cellIs" priority="453" operator="equal" dxfId="0">
      <formula>"BAJO"</formula>
    </cfRule>
  </conditionalFormatting>
  <conditionalFormatting sqref="AS51:AS55">
    <cfRule type="cellIs" priority="445" operator="equal" dxfId="2">
      <formula>"MUY ALTA"</formula>
    </cfRule>
    <cfRule type="cellIs" priority="446" operator="equal" dxfId="37">
      <formula>"ALTA"</formula>
    </cfRule>
    <cfRule type="cellIs" priority="447" operator="equal" dxfId="1">
      <formula>"MEDIA"</formula>
    </cfRule>
    <cfRule type="cellIs" priority="448" operator="equal" dxfId="0">
      <formula>"BAJA"</formula>
    </cfRule>
    <cfRule type="cellIs" priority="449" operator="equal" dxfId="43">
      <formula>"MUY BAJA"</formula>
    </cfRule>
  </conditionalFormatting>
  <conditionalFormatting sqref="AU51:AU55">
    <cfRule type="cellIs" priority="441" operator="equal" dxfId="2">
      <formula>"CATASTRÓFICO"</formula>
    </cfRule>
    <cfRule type="cellIs" priority="442" operator="equal" dxfId="37">
      <formula>"MAYOR"</formula>
    </cfRule>
    <cfRule type="cellIs" priority="443" operator="equal" dxfId="1">
      <formula>"MODERADO"</formula>
    </cfRule>
    <cfRule type="cellIs" priority="444" operator="equal" dxfId="0">
      <formula>"MENOR"</formula>
    </cfRule>
    <cfRule type="cellIs" priority="439" operator="equal" dxfId="43">
      <formula>"LEVE"</formula>
    </cfRule>
  </conditionalFormatting>
  <conditionalFormatting sqref="AD12:AE13 AD15:AE15 AD17:AE18 AE9:AE11">
    <cfRule type="cellIs" priority="435" operator="equal" dxfId="2">
      <formula>"EXTREMO"</formula>
    </cfRule>
    <cfRule type="cellIs" priority="436" operator="equal" dxfId="50">
      <formula>"ALTO"</formula>
    </cfRule>
    <cfRule type="cellIs" priority="437" operator="equal" dxfId="1">
      <formula>"MODERADO"</formula>
    </cfRule>
    <cfRule type="cellIs" priority="438" operator="equal" dxfId="0">
      <formula>"BAJO"</formula>
    </cfRule>
  </conditionalFormatting>
  <conditionalFormatting sqref="BA17:BA18">
    <cfRule type="cellIs" priority="431" operator="equal" dxfId="2">
      <formula>"EXTREMO"</formula>
    </cfRule>
    <cfRule type="cellIs" priority="432" operator="equal" dxfId="3">
      <formula>"ALTO"</formula>
    </cfRule>
    <cfRule type="cellIs" priority="433" operator="equal" dxfId="1">
      <formula>"MODERADO"</formula>
    </cfRule>
    <cfRule type="cellIs" priority="434" operator="equal" dxfId="0">
      <formula>"BAJO"</formula>
    </cfRule>
  </conditionalFormatting>
  <conditionalFormatting sqref="AW17:AW18">
    <cfRule type="cellIs" priority="430" operator="equal" dxfId="8">
      <formula>0</formula>
    </cfRule>
  </conditionalFormatting>
  <conditionalFormatting sqref="AX17:AZ18">
    <cfRule type="cellIs" priority="429" operator="equal" dxfId="8">
      <formula>0</formula>
    </cfRule>
  </conditionalFormatting>
  <conditionalFormatting sqref="AD19:AE19">
    <cfRule type="cellIs" priority="425" operator="equal" dxfId="2">
      <formula>"EXTREMO"</formula>
    </cfRule>
    <cfRule type="cellIs" priority="426" operator="equal" dxfId="50">
      <formula>"ALTO"</formula>
    </cfRule>
    <cfRule type="cellIs" priority="427" operator="equal" dxfId="1">
      <formula>"MODERADO"</formula>
    </cfRule>
    <cfRule type="cellIs" priority="428" operator="equal" dxfId="0">
      <formula>"BAJO"</formula>
    </cfRule>
  </conditionalFormatting>
  <conditionalFormatting sqref="AI8 AK8">
    <cfRule type="cellIs" priority="415" operator="equal" dxfId="2">
      <formula>"EXTREMO"</formula>
    </cfRule>
    <cfRule type="cellIs" priority="416" operator="equal" dxfId="50">
      <formula>"ALTO"</formula>
    </cfRule>
    <cfRule type="cellIs" priority="417" operator="equal" dxfId="1">
      <formula>"MODERADO"</formula>
    </cfRule>
    <cfRule type="cellIs" priority="418" operator="equal" dxfId="0">
      <formula>"BAJO"</formula>
    </cfRule>
  </conditionalFormatting>
  <conditionalFormatting sqref="AF12">
    <cfRule type="cellIs" priority="411" operator="equal" dxfId="2">
      <formula>"EXTREMO"</formula>
    </cfRule>
    <cfRule type="cellIs" priority="412" operator="equal" dxfId="50">
      <formula>"ALTO"</formula>
    </cfRule>
    <cfRule type="cellIs" priority="413" operator="equal" dxfId="1">
      <formula>"MODERADO"</formula>
    </cfRule>
    <cfRule type="cellIs" priority="414" operator="equal" dxfId="0">
      <formula>"BAJO"</formula>
    </cfRule>
  </conditionalFormatting>
  <conditionalFormatting sqref="AF13:AG13 AI13 AK13">
    <cfRule type="cellIs" priority="407" operator="equal" dxfId="2">
      <formula>"EXTREMO"</formula>
    </cfRule>
    <cfRule type="cellIs" priority="408" operator="equal" dxfId="50">
      <formula>"ALTO"</formula>
    </cfRule>
    <cfRule type="cellIs" priority="409" operator="equal" dxfId="1">
      <formula>"MODERADO"</formula>
    </cfRule>
    <cfRule type="cellIs" priority="410" operator="equal" dxfId="0">
      <formula>"BAJO"</formula>
    </cfRule>
  </conditionalFormatting>
  <conditionalFormatting sqref="AF15:AG15 AI15 AK15">
    <cfRule type="cellIs" priority="403" operator="equal" dxfId="2">
      <formula>"EXTREMO"</formula>
    </cfRule>
    <cfRule type="cellIs" priority="404" operator="equal" dxfId="50">
      <formula>"ALTO"</formula>
    </cfRule>
    <cfRule type="cellIs" priority="405" operator="equal" dxfId="1">
      <formula>"MODERADO"</formula>
    </cfRule>
    <cfRule type="cellIs" priority="406" operator="equal" dxfId="0">
      <formula>"BAJO"</formula>
    </cfRule>
  </conditionalFormatting>
  <conditionalFormatting sqref="AF17:AG18 AI17:AI18 AK17:AK18">
    <cfRule type="cellIs" priority="399" operator="equal" dxfId="2">
      <formula>"EXTREMO"</formula>
    </cfRule>
    <cfRule type="cellIs" priority="400" operator="equal" dxfId="50">
      <formula>"ALTO"</formula>
    </cfRule>
    <cfRule type="cellIs" priority="401" operator="equal" dxfId="1">
      <formula>"MODERADO"</formula>
    </cfRule>
    <cfRule type="cellIs" priority="402" operator="equal" dxfId="0">
      <formula>"BAJO"</formula>
    </cfRule>
  </conditionalFormatting>
  <conditionalFormatting sqref="AF19:AG19 AI19 AK19">
    <cfRule type="cellIs" priority="395" operator="equal" dxfId="2">
      <formula>"EXTREMO"</formula>
    </cfRule>
    <cfRule type="cellIs" priority="396" operator="equal" dxfId="50">
      <formula>"ALTO"</formula>
    </cfRule>
    <cfRule type="cellIs" priority="397" operator="equal" dxfId="1">
      <formula>"MODERADO"</formula>
    </cfRule>
    <cfRule type="cellIs" priority="398" operator="equal" dxfId="0">
      <formula>"BAJO"</formula>
    </cfRule>
  </conditionalFormatting>
  <conditionalFormatting sqref="K20">
    <cfRule type="cellIs" priority="386" operator="equal" dxfId="2">
      <formula>"Muy Alta"</formula>
    </cfRule>
    <cfRule type="cellIs" priority="387" operator="equal" dxfId="37">
      <formula>"Alta"</formula>
    </cfRule>
    <cfRule type="cellIs" priority="388" operator="equal" dxfId="1">
      <formula>"Media"</formula>
    </cfRule>
    <cfRule type="cellIs" priority="389" operator="equal" dxfId="0">
      <formula>"Baja"</formula>
    </cfRule>
    <cfRule type="cellIs" priority="390" operator="equal" dxfId="43">
      <formula>"Muy Baja"</formula>
    </cfRule>
  </conditionalFormatting>
  <conditionalFormatting sqref="AH13">
    <cfRule type="cellIs" priority="382" operator="equal" dxfId="2">
      <formula>"EXTREMO"</formula>
    </cfRule>
    <cfRule type="cellIs" priority="383" operator="equal" dxfId="50">
      <formula>"ALTO"</formula>
    </cfRule>
    <cfRule type="cellIs" priority="384" operator="equal" dxfId="1">
      <formula>"MODERADO"</formula>
    </cfRule>
    <cfRule type="cellIs" priority="385" operator="equal" dxfId="0">
      <formula>"BAJO"</formula>
    </cfRule>
  </conditionalFormatting>
  <conditionalFormatting sqref="AH15">
    <cfRule type="cellIs" priority="374" operator="equal" dxfId="2">
      <formula>"EXTREMO"</formula>
    </cfRule>
    <cfRule type="cellIs" priority="375" operator="equal" dxfId="50">
      <formula>"ALTO"</formula>
    </cfRule>
    <cfRule type="cellIs" priority="376" operator="equal" dxfId="1">
      <formula>"MODERADO"</formula>
    </cfRule>
    <cfRule type="cellIs" priority="377" operator="equal" dxfId="0">
      <formula>"BAJO"</formula>
    </cfRule>
  </conditionalFormatting>
  <conditionalFormatting sqref="AH17:AH18">
    <cfRule type="cellIs" priority="370" operator="equal" dxfId="2">
      <formula>"EXTREMO"</formula>
    </cfRule>
    <cfRule type="cellIs" priority="371" operator="equal" dxfId="50">
      <formula>"ALTO"</formula>
    </cfRule>
    <cfRule type="cellIs" priority="372" operator="equal" dxfId="1">
      <formula>"MODERADO"</formula>
    </cfRule>
    <cfRule type="cellIs" priority="373" operator="equal" dxfId="0">
      <formula>"BAJO"</formula>
    </cfRule>
  </conditionalFormatting>
  <conditionalFormatting sqref="AH19">
    <cfRule type="cellIs" priority="366" operator="equal" dxfId="2">
      <formula>"EXTREMO"</formula>
    </cfRule>
    <cfRule type="cellIs" priority="367" operator="equal" dxfId="50">
      <formula>"ALTO"</formula>
    </cfRule>
    <cfRule type="cellIs" priority="368" operator="equal" dxfId="1">
      <formula>"MODERADO"</formula>
    </cfRule>
    <cfRule type="cellIs" priority="369" operator="equal" dxfId="0">
      <formula>"BAJO"</formula>
    </cfRule>
  </conditionalFormatting>
  <conditionalFormatting sqref="AH20">
    <cfRule type="cellIs" priority="362" operator="equal" dxfId="2">
      <formula>"EXTREMO"</formula>
    </cfRule>
    <cfRule type="cellIs" priority="363" operator="equal" dxfId="50">
      <formula>"ALTO"</formula>
    </cfRule>
    <cfRule type="cellIs" priority="364" operator="equal" dxfId="1">
      <formula>"MODERADO"</formula>
    </cfRule>
    <cfRule type="cellIs" priority="365" operator="equal" dxfId="0">
      <formula>"BAJO"</formula>
    </cfRule>
  </conditionalFormatting>
  <conditionalFormatting sqref="AI20 AK20">
    <cfRule type="cellIs" priority="358" operator="equal" dxfId="2">
      <formula>"EXTREMO"</formula>
    </cfRule>
    <cfRule type="cellIs" priority="359" operator="equal" dxfId="50">
      <formula>"ALTO"</formula>
    </cfRule>
    <cfRule type="cellIs" priority="360" operator="equal" dxfId="1">
      <formula>"MODERADO"</formula>
    </cfRule>
    <cfRule type="cellIs" priority="361" operator="equal" dxfId="0">
      <formula>"BAJO"</formula>
    </cfRule>
  </conditionalFormatting>
  <conditionalFormatting sqref="AH8">
    <cfRule type="cellIs" priority="354" operator="equal" dxfId="2">
      <formula>"EXTREMO"</formula>
    </cfRule>
    <cfRule type="cellIs" priority="355" operator="equal" dxfId="50">
      <formula>"ALTO"</formula>
    </cfRule>
    <cfRule type="cellIs" priority="356" operator="equal" dxfId="1">
      <formula>"MODERADO"</formula>
    </cfRule>
    <cfRule type="cellIs" priority="357" operator="equal" dxfId="0">
      <formula>"BAJO"</formula>
    </cfRule>
  </conditionalFormatting>
  <conditionalFormatting sqref="AH12">
    <cfRule type="cellIs" priority="350" operator="equal" dxfId="2">
      <formula>"EXTREMO"</formula>
    </cfRule>
    <cfRule type="cellIs" priority="351" operator="equal" dxfId="50">
      <formula>"ALTO"</formula>
    </cfRule>
    <cfRule type="cellIs" priority="352" operator="equal" dxfId="1">
      <formula>"MODERADO"</formula>
    </cfRule>
    <cfRule type="cellIs" priority="353" operator="equal" dxfId="0">
      <formula>"BAJO"</formula>
    </cfRule>
  </conditionalFormatting>
  <conditionalFormatting sqref="AD8">
    <cfRule type="cellIs" priority="346" operator="equal" dxfId="2">
      <formula>"EXTREMO"</formula>
    </cfRule>
    <cfRule type="cellIs" priority="347" operator="equal" dxfId="50">
      <formula>"ALTO"</formula>
    </cfRule>
    <cfRule type="cellIs" priority="348" operator="equal" dxfId="1">
      <formula>"MODERADO"</formula>
    </cfRule>
    <cfRule type="cellIs" priority="349" operator="equal" dxfId="0">
      <formula>"BAJO"</formula>
    </cfRule>
  </conditionalFormatting>
  <conditionalFormatting sqref="AF8">
    <cfRule type="cellIs" priority="342" operator="equal" dxfId="2">
      <formula>"EXTREMO"</formula>
    </cfRule>
    <cfRule type="cellIs" priority="343" operator="equal" dxfId="50">
      <formula>"ALTO"</formula>
    </cfRule>
    <cfRule type="cellIs" priority="344" operator="equal" dxfId="1">
      <formula>"MODERADO"</formula>
    </cfRule>
    <cfRule type="cellIs" priority="345" operator="equal" dxfId="0">
      <formula>"BAJO"</formula>
    </cfRule>
  </conditionalFormatting>
  <conditionalFormatting sqref="AJ8">
    <cfRule type="cellIs" priority="334" operator="equal" dxfId="2">
      <formula>"EXTREMO"</formula>
    </cfRule>
    <cfRule type="cellIs" priority="335" operator="equal" dxfId="50">
      <formula>"ALTO"</formula>
    </cfRule>
    <cfRule type="cellIs" priority="336" operator="equal" dxfId="1">
      <formula>"MODERADO"</formula>
    </cfRule>
    <cfRule type="cellIs" priority="337" operator="equal" dxfId="0">
      <formula>"BAJO"</formula>
    </cfRule>
  </conditionalFormatting>
  <conditionalFormatting sqref="AJ12">
    <cfRule type="cellIs" priority="330" operator="equal" dxfId="2">
      <formula>"EXTREMO"</formula>
    </cfRule>
    <cfRule type="cellIs" priority="331" operator="equal" dxfId="50">
      <formula>"ALTO"</formula>
    </cfRule>
    <cfRule type="cellIs" priority="332" operator="equal" dxfId="1">
      <formula>"MODERADO"</formula>
    </cfRule>
    <cfRule type="cellIs" priority="333" operator="equal" dxfId="0">
      <formula>"BAJO"</formula>
    </cfRule>
  </conditionalFormatting>
  <conditionalFormatting sqref="AJ17:AJ18">
    <cfRule type="cellIs" priority="318" operator="equal" dxfId="2">
      <formula>"EXTREMO"</formula>
    </cfRule>
    <cfRule type="cellIs" priority="319" operator="equal" dxfId="50">
      <formula>"ALTO"</formula>
    </cfRule>
    <cfRule type="cellIs" priority="320" operator="equal" dxfId="1">
      <formula>"MODERADO"</formula>
    </cfRule>
    <cfRule type="cellIs" priority="321" operator="equal" dxfId="0">
      <formula>"BAJO"</formula>
    </cfRule>
  </conditionalFormatting>
  <conditionalFormatting sqref="AJ19">
    <cfRule type="cellIs" priority="314" operator="equal" dxfId="2">
      <formula>"EXTREMO"</formula>
    </cfRule>
    <cfRule type="cellIs" priority="315" operator="equal" dxfId="50">
      <formula>"ALTO"</formula>
    </cfRule>
    <cfRule type="cellIs" priority="316" operator="equal" dxfId="1">
      <formula>"MODERADO"</formula>
    </cfRule>
    <cfRule type="cellIs" priority="317" operator="equal" dxfId="0">
      <formula>"BAJO"</formula>
    </cfRule>
  </conditionalFormatting>
  <conditionalFormatting sqref="AL56:AL82">
    <cfRule type="cellIs" priority="306" operator="equal" dxfId="2">
      <formula>"EXTREMO"</formula>
    </cfRule>
    <cfRule type="cellIs" priority="307" operator="equal" dxfId="50">
      <formula>"ALTO"</formula>
    </cfRule>
    <cfRule type="cellIs" priority="308" operator="equal" dxfId="1">
      <formula>"MODERADO"</formula>
    </cfRule>
    <cfRule type="cellIs" priority="309" operator="equal" dxfId="0">
      <formula>"BAJO"</formula>
    </cfRule>
  </conditionalFormatting>
  <conditionalFormatting sqref="AL23">
    <cfRule type="cellIs" priority="298" operator="equal" dxfId="2">
      <formula>"EXTREMO"</formula>
    </cfRule>
    <cfRule type="cellIs" priority="299" operator="equal" dxfId="50">
      <formula>"ALTO"</formula>
    </cfRule>
    <cfRule type="cellIs" priority="300" operator="equal" dxfId="1">
      <formula>"MODERADO"</formula>
    </cfRule>
    <cfRule type="cellIs" priority="301" operator="equal" dxfId="0">
      <formula>"BAJO"</formula>
    </cfRule>
  </conditionalFormatting>
  <conditionalFormatting sqref="AL26:AL30">
    <cfRule type="cellIs" priority="294" operator="equal" dxfId="2">
      <formula>"EXTREMO"</formula>
    </cfRule>
    <cfRule type="cellIs" priority="295" operator="equal" dxfId="50">
      <formula>"ALTO"</formula>
    </cfRule>
    <cfRule type="cellIs" priority="296" operator="equal" dxfId="1">
      <formula>"MODERADO"</formula>
    </cfRule>
    <cfRule type="cellIs" priority="297" operator="equal" dxfId="0">
      <formula>"BAJO"</formula>
    </cfRule>
  </conditionalFormatting>
  <conditionalFormatting sqref="AL31:AL35">
    <cfRule type="cellIs" priority="290" operator="equal" dxfId="2">
      <formula>"EXTREMO"</formula>
    </cfRule>
    <cfRule type="cellIs" priority="291" operator="equal" dxfId="50">
      <formula>"ALTO"</formula>
    </cfRule>
    <cfRule type="cellIs" priority="292" operator="equal" dxfId="1">
      <formula>"MODERADO"</formula>
    </cfRule>
    <cfRule type="cellIs" priority="293" operator="equal" dxfId="0">
      <formula>"BAJO"</formula>
    </cfRule>
  </conditionalFormatting>
  <conditionalFormatting sqref="AL36:AL40">
    <cfRule type="cellIs" priority="286" operator="equal" dxfId="2">
      <formula>"EXTREMO"</formula>
    </cfRule>
    <cfRule type="cellIs" priority="287" operator="equal" dxfId="50">
      <formula>"ALTO"</formula>
    </cfRule>
    <cfRule type="cellIs" priority="288" operator="equal" dxfId="1">
      <formula>"MODERADO"</formula>
    </cfRule>
    <cfRule type="cellIs" priority="289" operator="equal" dxfId="0">
      <formula>"BAJO"</formula>
    </cfRule>
  </conditionalFormatting>
  <conditionalFormatting sqref="AL41:AL45">
    <cfRule type="cellIs" priority="282" operator="equal" dxfId="2">
      <formula>"EXTREMO"</formula>
    </cfRule>
    <cfRule type="cellIs" priority="283" operator="equal" dxfId="50">
      <formula>"ALTO"</formula>
    </cfRule>
    <cfRule type="cellIs" priority="284" operator="equal" dxfId="1">
      <formula>"MODERADO"</formula>
    </cfRule>
    <cfRule type="cellIs" priority="285" operator="equal" dxfId="0">
      <formula>"BAJO"</formula>
    </cfRule>
  </conditionalFormatting>
  <conditionalFormatting sqref="AL46:AL50">
    <cfRule type="cellIs" priority="278" operator="equal" dxfId="2">
      <formula>"EXTREMO"</formula>
    </cfRule>
    <cfRule type="cellIs" priority="279" operator="equal" dxfId="50">
      <formula>"ALTO"</formula>
    </cfRule>
    <cfRule type="cellIs" priority="280" operator="equal" dxfId="1">
      <formula>"MODERADO"</formula>
    </cfRule>
    <cfRule type="cellIs" priority="281" operator="equal" dxfId="0">
      <formula>"BAJO"</formula>
    </cfRule>
  </conditionalFormatting>
  <conditionalFormatting sqref="AL51:AL55">
    <cfRule type="cellIs" priority="274" operator="equal" dxfId="2">
      <formula>"EXTREMO"</formula>
    </cfRule>
    <cfRule type="cellIs" priority="275" operator="equal" dxfId="50">
      <formula>"ALTO"</formula>
    </cfRule>
    <cfRule type="cellIs" priority="276" operator="equal" dxfId="1">
      <formula>"MODERADO"</formula>
    </cfRule>
    <cfRule type="cellIs" priority="277" operator="equal" dxfId="0">
      <formula>"BAJO"</formula>
    </cfRule>
  </conditionalFormatting>
  <conditionalFormatting sqref="AL8">
    <cfRule type="cellIs" priority="270" operator="equal" dxfId="2">
      <formula>"EXTREMO"</formula>
    </cfRule>
    <cfRule type="cellIs" priority="271" operator="equal" dxfId="50">
      <formula>"ALTO"</formula>
    </cfRule>
    <cfRule type="cellIs" priority="272" operator="equal" dxfId="1">
      <formula>"MODERADO"</formula>
    </cfRule>
    <cfRule type="cellIs" priority="273" operator="equal" dxfId="0">
      <formula>"BAJO"</formula>
    </cfRule>
  </conditionalFormatting>
  <conditionalFormatting sqref="AL12">
    <cfRule type="cellIs" priority="266" operator="equal" dxfId="2">
      <formula>"EXTREMO"</formula>
    </cfRule>
    <cfRule type="cellIs" priority="267" operator="equal" dxfId="50">
      <formula>"ALTO"</formula>
    </cfRule>
    <cfRule type="cellIs" priority="268" operator="equal" dxfId="1">
      <formula>"MODERADO"</formula>
    </cfRule>
    <cfRule type="cellIs" priority="269" operator="equal" dxfId="0">
      <formula>"BAJO"</formula>
    </cfRule>
  </conditionalFormatting>
  <conditionalFormatting sqref="AL17:AL18">
    <cfRule type="cellIs" priority="258" operator="equal" dxfId="2">
      <formula>"EXTREMO"</formula>
    </cfRule>
    <cfRule type="cellIs" priority="259" operator="equal" dxfId="50">
      <formula>"ALTO"</formula>
    </cfRule>
    <cfRule type="cellIs" priority="260" operator="equal" dxfId="1">
      <formula>"MODERADO"</formula>
    </cfRule>
    <cfRule type="cellIs" priority="261" operator="equal" dxfId="0">
      <formula>"BAJO"</formula>
    </cfRule>
  </conditionalFormatting>
  <conditionalFormatting sqref="AL19">
    <cfRule type="cellIs" priority="254" operator="equal" dxfId="2">
      <formula>"EXTREMO"</formula>
    </cfRule>
    <cfRule type="cellIs" priority="255" operator="equal" dxfId="50">
      <formula>"ALTO"</formula>
    </cfRule>
    <cfRule type="cellIs" priority="256" operator="equal" dxfId="1">
      <formula>"MODERADO"</formula>
    </cfRule>
    <cfRule type="cellIs" priority="257" operator="equal" dxfId="0">
      <formula>"BAJO"</formula>
    </cfRule>
  </conditionalFormatting>
  <conditionalFormatting sqref="AM56:AM82 AO56:AQ82">
    <cfRule type="cellIs" priority="246" operator="equal" dxfId="2">
      <formula>"EXTREMO"</formula>
    </cfRule>
    <cfRule type="cellIs" priority="247" operator="equal" dxfId="50">
      <formula>"ALTO"</formula>
    </cfRule>
    <cfRule type="cellIs" priority="248" operator="equal" dxfId="1">
      <formula>"MODERADO"</formula>
    </cfRule>
    <cfRule type="cellIs" priority="249" operator="equal" dxfId="0">
      <formula>"BAJO"</formula>
    </cfRule>
  </conditionalFormatting>
  <conditionalFormatting sqref="AM23 AO23 AQ23">
    <cfRule type="cellIs" priority="238" operator="equal" dxfId="2">
      <formula>"EXTREMO"</formula>
    </cfRule>
    <cfRule type="cellIs" priority="239" operator="equal" dxfId="50">
      <formula>"ALTO"</formula>
    </cfRule>
    <cfRule type="cellIs" priority="240" operator="equal" dxfId="1">
      <formula>"MODERADO"</formula>
    </cfRule>
    <cfRule type="cellIs" priority="241" operator="equal" dxfId="0">
      <formula>"BAJO"</formula>
    </cfRule>
  </conditionalFormatting>
  <conditionalFormatting sqref="AM26:AM30 AO26:AQ30">
    <cfRule type="cellIs" priority="234" operator="equal" dxfId="2">
      <formula>"EXTREMO"</formula>
    </cfRule>
    <cfRule type="cellIs" priority="235" operator="equal" dxfId="50">
      <formula>"ALTO"</formula>
    </cfRule>
    <cfRule type="cellIs" priority="236" operator="equal" dxfId="1">
      <formula>"MODERADO"</formula>
    </cfRule>
    <cfRule type="cellIs" priority="237" operator="equal" dxfId="0">
      <formula>"BAJO"</formula>
    </cfRule>
  </conditionalFormatting>
  <conditionalFormatting sqref="AM31:AM35 AO31:AQ35">
    <cfRule type="cellIs" priority="230" operator="equal" dxfId="2">
      <formula>"EXTREMO"</formula>
    </cfRule>
    <cfRule type="cellIs" priority="231" operator="equal" dxfId="50">
      <formula>"ALTO"</formula>
    </cfRule>
    <cfRule type="cellIs" priority="232" operator="equal" dxfId="1">
      <formula>"MODERADO"</formula>
    </cfRule>
    <cfRule type="cellIs" priority="233" operator="equal" dxfId="0">
      <formula>"BAJO"</formula>
    </cfRule>
  </conditionalFormatting>
  <conditionalFormatting sqref="AM36:AM40 AO36:AQ40">
    <cfRule type="cellIs" priority="226" operator="equal" dxfId="2">
      <formula>"EXTREMO"</formula>
    </cfRule>
    <cfRule type="cellIs" priority="227" operator="equal" dxfId="50">
      <formula>"ALTO"</formula>
    </cfRule>
    <cfRule type="cellIs" priority="228" operator="equal" dxfId="1">
      <formula>"MODERADO"</formula>
    </cfRule>
    <cfRule type="cellIs" priority="229" operator="equal" dxfId="0">
      <formula>"BAJO"</formula>
    </cfRule>
  </conditionalFormatting>
  <conditionalFormatting sqref="AM41:AM45 AO41:AQ45">
    <cfRule type="cellIs" priority="222" operator="equal" dxfId="2">
      <formula>"EXTREMO"</formula>
    </cfRule>
    <cfRule type="cellIs" priority="223" operator="equal" dxfId="50">
      <formula>"ALTO"</formula>
    </cfRule>
    <cfRule type="cellIs" priority="224" operator="equal" dxfId="1">
      <formula>"MODERADO"</formula>
    </cfRule>
    <cfRule type="cellIs" priority="225" operator="equal" dxfId="0">
      <formula>"BAJO"</formula>
    </cfRule>
  </conditionalFormatting>
  <conditionalFormatting sqref="AM46:AM50 AO46:AQ50">
    <cfRule type="cellIs" priority="218" operator="equal" dxfId="2">
      <formula>"EXTREMO"</formula>
    </cfRule>
    <cfRule type="cellIs" priority="219" operator="equal" dxfId="50">
      <formula>"ALTO"</formula>
    </cfRule>
    <cfRule type="cellIs" priority="220" operator="equal" dxfId="1">
      <formula>"MODERADO"</formula>
    </cfRule>
    <cfRule type="cellIs" priority="221" operator="equal" dxfId="0">
      <formula>"BAJO"</formula>
    </cfRule>
  </conditionalFormatting>
  <conditionalFormatting sqref="AM51:AM55 AO51:AQ55">
    <cfRule type="cellIs" priority="214" operator="equal" dxfId="2">
      <formula>"EXTREMO"</formula>
    </cfRule>
    <cfRule type="cellIs" priority="215" operator="equal" dxfId="50">
      <formula>"ALTO"</formula>
    </cfRule>
    <cfRule type="cellIs" priority="216" operator="equal" dxfId="1">
      <formula>"MODERADO"</formula>
    </cfRule>
    <cfRule type="cellIs" priority="217" operator="equal" dxfId="0">
      <formula>"BAJO"</formula>
    </cfRule>
  </conditionalFormatting>
  <conditionalFormatting sqref="AM8">
    <cfRule type="cellIs" priority="210" operator="equal" dxfId="2">
      <formula>"EXTREMO"</formula>
    </cfRule>
    <cfRule type="cellIs" priority="211" operator="equal" dxfId="50">
      <formula>"ALTO"</formula>
    </cfRule>
    <cfRule type="cellIs" priority="212" operator="equal" dxfId="1">
      <formula>"MODERADO"</formula>
    </cfRule>
    <cfRule type="cellIs" priority="213" operator="equal" dxfId="0">
      <formula>"BAJO"</formula>
    </cfRule>
  </conditionalFormatting>
  <conditionalFormatting sqref="AM13 AO13 AQ13">
    <cfRule type="cellIs" priority="206" operator="equal" dxfId="2">
      <formula>"EXTREMO"</formula>
    </cfRule>
    <cfRule type="cellIs" priority="207" operator="equal" dxfId="50">
      <formula>"ALTO"</formula>
    </cfRule>
    <cfRule type="cellIs" priority="208" operator="equal" dxfId="1">
      <formula>"MODERADO"</formula>
    </cfRule>
    <cfRule type="cellIs" priority="209" operator="equal" dxfId="0">
      <formula>"BAJO"</formula>
    </cfRule>
  </conditionalFormatting>
  <conditionalFormatting sqref="AM15 AO15 AQ15">
    <cfRule type="cellIs" priority="202" operator="equal" dxfId="2">
      <formula>"EXTREMO"</formula>
    </cfRule>
    <cfRule type="cellIs" priority="203" operator="equal" dxfId="50">
      <formula>"ALTO"</formula>
    </cfRule>
    <cfRule type="cellIs" priority="204" operator="equal" dxfId="1">
      <formula>"MODERADO"</formula>
    </cfRule>
    <cfRule type="cellIs" priority="205" operator="equal" dxfId="0">
      <formula>"BAJO"</formula>
    </cfRule>
  </conditionalFormatting>
  <conditionalFormatting sqref="AM17:AM18 AO18 AQ18">
    <cfRule type="cellIs" priority="198" operator="equal" dxfId="2">
      <formula>"EXTREMO"</formula>
    </cfRule>
    <cfRule type="cellIs" priority="199" operator="equal" dxfId="50">
      <formula>"ALTO"</formula>
    </cfRule>
    <cfRule type="cellIs" priority="200" operator="equal" dxfId="1">
      <formula>"MODERADO"</formula>
    </cfRule>
    <cfRule type="cellIs" priority="201" operator="equal" dxfId="0">
      <formula>"BAJO"</formula>
    </cfRule>
  </conditionalFormatting>
  <conditionalFormatting sqref="AM19 AO19">
    <cfRule type="cellIs" priority="194" operator="equal" dxfId="2">
      <formula>"EXTREMO"</formula>
    </cfRule>
    <cfRule type="cellIs" priority="195" operator="equal" dxfId="50">
      <formula>"ALTO"</formula>
    </cfRule>
    <cfRule type="cellIs" priority="196" operator="equal" dxfId="1">
      <formula>"MODERADO"</formula>
    </cfRule>
    <cfRule type="cellIs" priority="197" operator="equal" dxfId="0">
      <formula>"BAJO"</formula>
    </cfRule>
  </conditionalFormatting>
  <conditionalFormatting sqref="AM20 AO20 AQ20">
    <cfRule type="cellIs" priority="186" operator="equal" dxfId="2">
      <formula>"EXTREMO"</formula>
    </cfRule>
    <cfRule type="cellIs" priority="187" operator="equal" dxfId="50">
      <formula>"ALTO"</formula>
    </cfRule>
    <cfRule type="cellIs" priority="188" operator="equal" dxfId="1">
      <formula>"MODERADO"</formula>
    </cfRule>
    <cfRule type="cellIs" priority="189" operator="equal" dxfId="0">
      <formula>"BAJO"</formula>
    </cfRule>
  </conditionalFormatting>
  <conditionalFormatting sqref="AC10">
    <cfRule type="cellIs" priority="154" operator="equal" dxfId="2">
      <formula>"EXTREMO"</formula>
    </cfRule>
    <cfRule type="cellIs" priority="155" operator="equal" dxfId="50">
      <formula>"ALTO"</formula>
    </cfRule>
    <cfRule type="cellIs" priority="156" operator="equal" dxfId="1">
      <formula>"MODERADO"</formula>
    </cfRule>
    <cfRule type="cellIs" priority="157" operator="equal" dxfId="0">
      <formula>"BAJO"</formula>
    </cfRule>
  </conditionalFormatting>
  <conditionalFormatting sqref="AB10">
    <cfRule type="cellIs" priority="149" operator="equal" dxfId="2">
      <formula>"CATASTRÓFICO"</formula>
    </cfRule>
    <cfRule type="cellIs" priority="150" operator="equal" dxfId="37">
      <formula>"MAYOR"</formula>
    </cfRule>
    <cfRule type="cellIs" priority="151" operator="equal" dxfId="1">
      <formula>"MODERADO"</formula>
    </cfRule>
    <cfRule type="cellIs" priority="152" operator="equal" dxfId="0">
      <formula>"MENOR"</formula>
    </cfRule>
    <cfRule type="cellIs" priority="153" operator="equal" dxfId="43">
      <formula>"LEVE"</formula>
    </cfRule>
  </conditionalFormatting>
  <conditionalFormatting sqref="N21">
    <cfRule type="cellIs" priority="144" operator="equal" dxfId="2">
      <formula>"Catastrófico"</formula>
    </cfRule>
    <cfRule type="cellIs" priority="145" operator="equal" dxfId="37">
      <formula>"Mayor"</formula>
    </cfRule>
    <cfRule type="cellIs" priority="146" operator="equal" dxfId="1">
      <formula>"Moderado"</formula>
    </cfRule>
    <cfRule type="cellIs" priority="147" operator="equal" dxfId="0">
      <formula>"Menor"</formula>
    </cfRule>
    <cfRule type="cellIs" priority="148" operator="equal" dxfId="43">
      <formula>"Leve"</formula>
    </cfRule>
  </conditionalFormatting>
  <conditionalFormatting sqref="P21">
    <cfRule type="cellIs" priority="140" operator="equal" dxfId="2">
      <formula>"EXTREMO"</formula>
    </cfRule>
    <cfRule type="cellIs" priority="141" operator="equal" dxfId="50">
      <formula>"ALTO"</formula>
    </cfRule>
    <cfRule type="cellIs" priority="142" operator="equal" dxfId="1">
      <formula>"MODERADO"</formula>
    </cfRule>
    <cfRule type="cellIs" priority="143" operator="equal" dxfId="0">
      <formula>"BAJO"</formula>
    </cfRule>
  </conditionalFormatting>
  <conditionalFormatting sqref="K21">
    <cfRule type="cellIs" priority="135" operator="equal" dxfId="2">
      <formula>"Muy Alta"</formula>
    </cfRule>
    <cfRule type="cellIs" priority="136" operator="equal" dxfId="37">
      <formula>"Alta"</formula>
    </cfRule>
    <cfRule type="cellIs" priority="137" operator="equal" dxfId="1">
      <formula>"Media"</formula>
    </cfRule>
    <cfRule type="cellIs" priority="138" operator="equal" dxfId="0">
      <formula>"Baja"</formula>
    </cfRule>
    <cfRule type="cellIs" priority="139" operator="equal" dxfId="43">
      <formula>"Muy Baja"</formula>
    </cfRule>
  </conditionalFormatting>
  <conditionalFormatting sqref="AC21">
    <cfRule type="cellIs" priority="131" operator="equal" dxfId="2">
      <formula>"EXTREMO"</formula>
    </cfRule>
    <cfRule type="cellIs" priority="132" operator="equal" dxfId="50">
      <formula>"ALTO"</formula>
    </cfRule>
    <cfRule type="cellIs" priority="133" operator="equal" dxfId="1">
      <formula>"MODERADO"</formula>
    </cfRule>
    <cfRule type="cellIs" priority="134" operator="equal" dxfId="0">
      <formula>"BAJO"</formula>
    </cfRule>
  </conditionalFormatting>
  <conditionalFormatting sqref="AC22">
    <cfRule type="cellIs" priority="127" operator="equal" dxfId="2">
      <formula>"EXTREMO"</formula>
    </cfRule>
    <cfRule type="cellIs" priority="128" operator="equal" dxfId="50">
      <formula>"ALTO"</formula>
    </cfRule>
    <cfRule type="cellIs" priority="129" operator="equal" dxfId="1">
      <formula>"MODERADO"</formula>
    </cfRule>
    <cfRule type="cellIs" priority="130" operator="equal" dxfId="0">
      <formula>"BAJO"</formula>
    </cfRule>
  </conditionalFormatting>
  <conditionalFormatting sqref="AU21">
    <cfRule type="cellIs" priority="123" operator="equal" dxfId="2">
      <formula>"CATASTRÓFICO"</formula>
    </cfRule>
    <cfRule type="cellIs" priority="124" operator="equal" dxfId="37">
      <formula>"MAYOR"</formula>
    </cfRule>
    <cfRule type="cellIs" priority="125" operator="equal" dxfId="1">
      <formula>"MODERADO"</formula>
    </cfRule>
    <cfRule type="cellIs" priority="126" operator="equal" dxfId="0">
      <formula>"MENOR"</formula>
    </cfRule>
    <cfRule type="cellIs" priority="122" operator="equal" dxfId="43">
      <formula>"LEVE"</formula>
    </cfRule>
  </conditionalFormatting>
  <conditionalFormatting sqref="AV21">
    <cfRule type="cellIs" priority="118" operator="equal" dxfId="2">
      <formula>"EXTREMO"</formula>
    </cfRule>
    <cfRule type="cellIs" priority="119" operator="equal" dxfId="3">
      <formula>"ALTO"</formula>
    </cfRule>
    <cfRule type="cellIs" priority="120" operator="equal" dxfId="1">
      <formula>"MODERADO"</formula>
    </cfRule>
    <cfRule type="cellIs" priority="121" operator="equal" dxfId="0">
      <formula>"BAJO"</formula>
    </cfRule>
  </conditionalFormatting>
  <conditionalFormatting sqref="AJ15">
    <cfRule type="cellIs" priority="114" operator="equal" dxfId="2">
      <formula>"EXTREMO"</formula>
    </cfRule>
    <cfRule type="cellIs" priority="115" operator="equal" dxfId="50">
      <formula>"ALTO"</formula>
    </cfRule>
    <cfRule type="cellIs" priority="116" operator="equal" dxfId="1">
      <formula>"MODERADO"</formula>
    </cfRule>
    <cfRule type="cellIs" priority="117" operator="equal" dxfId="0">
      <formula>"BAJO"</formula>
    </cfRule>
  </conditionalFormatting>
  <conditionalFormatting sqref="AL15">
    <cfRule type="cellIs" priority="110" operator="equal" dxfId="2">
      <formula>"EXTREMO"</formula>
    </cfRule>
    <cfRule type="cellIs" priority="111" operator="equal" dxfId="50">
      <formula>"ALTO"</formula>
    </cfRule>
    <cfRule type="cellIs" priority="112" operator="equal" dxfId="1">
      <formula>"MODERADO"</formula>
    </cfRule>
    <cfRule type="cellIs" priority="113" operator="equal" dxfId="0">
      <formula>"BAJO"</formula>
    </cfRule>
  </conditionalFormatting>
  <conditionalFormatting sqref="AN56:AN82">
    <cfRule type="cellIs" priority="62" operator="equal" dxfId="2">
      <formula>"EXTREMO"</formula>
    </cfRule>
    <cfRule type="cellIs" priority="63" operator="equal" dxfId="50">
      <formula>"ALTO"</formula>
    </cfRule>
    <cfRule type="cellIs" priority="64" operator="equal" dxfId="1">
      <formula>"MODERADO"</formula>
    </cfRule>
    <cfRule type="cellIs" priority="65" operator="equal" dxfId="0">
      <formula>"BAJO"</formula>
    </cfRule>
  </conditionalFormatting>
  <conditionalFormatting sqref="AN23">
    <cfRule type="cellIs" priority="58" operator="equal" dxfId="2">
      <formula>"EXTREMO"</formula>
    </cfRule>
    <cfRule type="cellIs" priority="59" operator="equal" dxfId="50">
      <formula>"ALTO"</formula>
    </cfRule>
    <cfRule type="cellIs" priority="60" operator="equal" dxfId="1">
      <formula>"MODERADO"</formula>
    </cfRule>
    <cfRule type="cellIs" priority="61" operator="equal" dxfId="0">
      <formula>"BAJO"</formula>
    </cfRule>
  </conditionalFormatting>
  <conditionalFormatting sqref="AN26:AN30">
    <cfRule type="cellIs" priority="54" operator="equal" dxfId="2">
      <formula>"EXTREMO"</formula>
    </cfRule>
    <cfRule type="cellIs" priority="55" operator="equal" dxfId="50">
      <formula>"ALTO"</formula>
    </cfRule>
    <cfRule type="cellIs" priority="56" operator="equal" dxfId="1">
      <formula>"MODERADO"</formula>
    </cfRule>
    <cfRule type="cellIs" priority="57" operator="equal" dxfId="0">
      <formula>"BAJO"</formula>
    </cfRule>
  </conditionalFormatting>
  <conditionalFormatting sqref="AN31:AN35">
    <cfRule type="cellIs" priority="50" operator="equal" dxfId="2">
      <formula>"EXTREMO"</formula>
    </cfRule>
    <cfRule type="cellIs" priority="51" operator="equal" dxfId="50">
      <formula>"ALTO"</formula>
    </cfRule>
    <cfRule type="cellIs" priority="52" operator="equal" dxfId="1">
      <formula>"MODERADO"</formula>
    </cfRule>
    <cfRule type="cellIs" priority="53" operator="equal" dxfId="0">
      <formula>"BAJO"</formula>
    </cfRule>
  </conditionalFormatting>
  <conditionalFormatting sqref="AN36:AN40">
    <cfRule type="cellIs" priority="46" operator="equal" dxfId="2">
      <formula>"EXTREMO"</formula>
    </cfRule>
    <cfRule type="cellIs" priority="47" operator="equal" dxfId="50">
      <formula>"ALTO"</formula>
    </cfRule>
    <cfRule type="cellIs" priority="48" operator="equal" dxfId="1">
      <formula>"MODERADO"</formula>
    </cfRule>
    <cfRule type="cellIs" priority="49" operator="equal" dxfId="0">
      <formula>"BAJO"</formula>
    </cfRule>
  </conditionalFormatting>
  <conditionalFormatting sqref="AN41:AN45">
    <cfRule type="cellIs" priority="42" operator="equal" dxfId="2">
      <formula>"EXTREMO"</formula>
    </cfRule>
    <cfRule type="cellIs" priority="43" operator="equal" dxfId="50">
      <formula>"ALTO"</formula>
    </cfRule>
    <cfRule type="cellIs" priority="44" operator="equal" dxfId="1">
      <formula>"MODERADO"</formula>
    </cfRule>
    <cfRule type="cellIs" priority="45" operator="equal" dxfId="0">
      <formula>"BAJO"</formula>
    </cfRule>
  </conditionalFormatting>
  <conditionalFormatting sqref="AN46:AN50">
    <cfRule type="cellIs" priority="38" operator="equal" dxfId="2">
      <formula>"EXTREMO"</formula>
    </cfRule>
    <cfRule type="cellIs" priority="39" operator="equal" dxfId="50">
      <formula>"ALTO"</formula>
    </cfRule>
    <cfRule type="cellIs" priority="40" operator="equal" dxfId="1">
      <formula>"MODERADO"</formula>
    </cfRule>
    <cfRule type="cellIs" priority="41" operator="equal" dxfId="0">
      <formula>"BAJO"</formula>
    </cfRule>
  </conditionalFormatting>
  <conditionalFormatting sqref="AN51:AN55">
    <cfRule type="cellIs" priority="34" operator="equal" dxfId="2">
      <formula>"EXTREMO"</formula>
    </cfRule>
    <cfRule type="cellIs" priority="35" operator="equal" dxfId="50">
      <formula>"ALTO"</formula>
    </cfRule>
    <cfRule type="cellIs" priority="36" operator="equal" dxfId="1">
      <formula>"MODERADO"</formula>
    </cfRule>
    <cfRule type="cellIs" priority="37" operator="equal" dxfId="0">
      <formula>"BAJO"</formula>
    </cfRule>
  </conditionalFormatting>
  <conditionalFormatting sqref="AN8">
    <cfRule type="cellIs" priority="30" operator="equal" dxfId="2">
      <formula>"EXTREMO"</formula>
    </cfRule>
    <cfRule type="cellIs" priority="31" operator="equal" dxfId="50">
      <formula>"ALTO"</formula>
    </cfRule>
    <cfRule type="cellIs" priority="32" operator="equal" dxfId="1">
      <formula>"MODERADO"</formula>
    </cfRule>
    <cfRule type="cellIs" priority="33" operator="equal" dxfId="0">
      <formula>"BAJO"</formula>
    </cfRule>
  </conditionalFormatting>
  <conditionalFormatting sqref="AN12">
    <cfRule type="cellIs" priority="26" operator="equal" dxfId="2">
      <formula>"EXTREMO"</formula>
    </cfRule>
    <cfRule type="cellIs" priority="27" operator="equal" dxfId="50">
      <formula>"ALTO"</formula>
    </cfRule>
    <cfRule type="cellIs" priority="28" operator="equal" dxfId="1">
      <formula>"MODERADO"</formula>
    </cfRule>
    <cfRule type="cellIs" priority="29" operator="equal" dxfId="0">
      <formula>"BAJO"</formula>
    </cfRule>
  </conditionalFormatting>
  <conditionalFormatting sqref="AN17:AN18">
    <cfRule type="cellIs" priority="22" operator="equal" dxfId="2">
      <formula>"EXTREMO"</formula>
    </cfRule>
    <cfRule type="cellIs" priority="23" operator="equal" dxfId="50">
      <formula>"ALTO"</formula>
    </cfRule>
    <cfRule type="cellIs" priority="24" operator="equal" dxfId="1">
      <formula>"MODERADO"</formula>
    </cfRule>
    <cfRule type="cellIs" priority="25" operator="equal" dxfId="0">
      <formula>"BAJO"</formula>
    </cfRule>
  </conditionalFormatting>
  <conditionalFormatting sqref="AN19">
    <cfRule type="cellIs" priority="18" operator="equal" dxfId="2">
      <formula>"EXTREMO"</formula>
    </cfRule>
    <cfRule type="cellIs" priority="19" operator="equal" dxfId="50">
      <formula>"ALTO"</formula>
    </cfRule>
    <cfRule type="cellIs" priority="20" operator="equal" dxfId="1">
      <formula>"MODERADO"</formula>
    </cfRule>
    <cfRule type="cellIs" priority="21" operator="equal" dxfId="0">
      <formula>"BAJO"</formula>
    </cfRule>
  </conditionalFormatting>
  <conditionalFormatting sqref="AN15">
    <cfRule type="cellIs" priority="14" operator="equal" dxfId="2">
      <formula>"EXTREMO"</formula>
    </cfRule>
    <cfRule type="cellIs" priority="15" operator="equal" dxfId="50">
      <formula>"ALTO"</formula>
    </cfRule>
    <cfRule type="cellIs" priority="16" operator="equal" dxfId="1">
      <formula>"MODERADO"</formula>
    </cfRule>
    <cfRule type="cellIs" priority="17" operator="equal" dxfId="0">
      <formula>"BAJO"</formula>
    </cfRule>
  </conditionalFormatting>
  <conditionalFormatting sqref="AO8:AQ8">
    <cfRule type="cellIs" priority="10" operator="equal" dxfId="2">
      <formula>"EXTREMO"</formula>
    </cfRule>
    <cfRule type="cellIs" priority="11" operator="equal" dxfId="50">
      <formula>"ALTO"</formula>
    </cfRule>
    <cfRule type="cellIs" priority="12" operator="equal" dxfId="1">
      <formula>"MODERADO"</formula>
    </cfRule>
    <cfRule type="cellIs" priority="13" operator="equal" dxfId="0">
      <formula>"BAJO"</formula>
    </cfRule>
  </conditionalFormatting>
  <conditionalFormatting sqref="AO17 AQ17">
    <cfRule type="cellIs" priority="6" operator="equal" dxfId="2">
      <formula>"EXTREMO"</formula>
    </cfRule>
    <cfRule type="cellIs" priority="7" operator="equal" dxfId="50">
      <formula>"ALTO"</formula>
    </cfRule>
    <cfRule type="cellIs" priority="8" operator="equal" dxfId="1">
      <formula>"MODERADO"</formula>
    </cfRule>
    <cfRule type="cellIs" priority="9" operator="equal" dxfId="0">
      <formula>"BAJO"</formula>
    </cfRule>
  </conditionalFormatting>
  <conditionalFormatting sqref="K23">
    <cfRule type="cellIs" priority="1" operator="equal" dxfId="2">
      <formula>"Muy Alta"</formula>
    </cfRule>
    <cfRule type="cellIs" priority="2" operator="equal" dxfId="37">
      <formula>"Alta"</formula>
    </cfRule>
    <cfRule type="cellIs" priority="3" operator="equal" dxfId="1">
      <formula>"Media"</formula>
    </cfRule>
    <cfRule type="cellIs" priority="4" operator="equal" dxfId="0">
      <formula>"Baja"</formula>
    </cfRule>
    <cfRule type="cellIs" priority="5" operator="equal" dxfId="43">
      <formula>"Muy Baja"</formula>
    </cfRule>
  </conditionalFormatting>
  <dataValidations xWindow="1041" yWindow="386" count="13">
    <dataValidation sqref="N8:P8 N11:P11 N13:P13 N15:P15 N17:P17 N19:P21 N23:P23 N26:P26 N31:P31 N36:P36 N41:P41 N46:P46 N51:P51 N56:P140 AV8 AV11 AV13 AV15 AV17 AV19:AV21 AV23 AV26 AV31 AV36 AV41 AV46 AV51 AV56:AV140" showDropDown="0" showInputMessage="0" showErrorMessage="0" allowBlank="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errorStyle="warning"/>
    <dataValidation sqref="K8:L8 K11:L11 K13:L13 K15:L15 K17:L17 K19:L21 K23:L23 K26:L26 K31:L31 K36:L36 K41:L41 K46:L46 K51:L51 K56:L140" showDropDown="0" showInputMessage="0" showErrorMessage="0" allowBlank="1" errorTitle="VALOR INCORRECTO" error="Por favor califique la probabilidad segun los valores de la lista desplegable." promptTitle="ESCALA DE PROBABILIDAD" prompt="1-IMPROBABLE- Nunca se ha presentado._x000a_2-RARO- 1 evento en los últimos 5 años._x000a_3-POSIBLE- Más de 1 evento en los últimos 5 años._x000a_4-PROBABLE- 1 o más eventos en los últimos 2 años._x000a_5-INMINENTE- 1 o más eventos en el último año." errorStyle="warning"/>
    <dataValidation sqref="AR8:AU8 AR11:AU11 AR13:AU13 AR15:AU15 AR17:AU17 AR19:AU21 AR23:AU23 AR26:AU26 AR31:AU31 AR36:AU36 AR41:AU41 AR46:AU46 AR51:AU51 AR56:AU140" showDropDown="0" showInputMessage="0" showErrorMessage="0" allowBlank="1" errorStyle="warning"/>
    <dataValidation sqref="F7" showDropDown="0" showInputMessage="1" showErrorMessage="1" allowBlank="1" promptTitle="RIESGO" prompt="Son eventos potenciales que hacen referencia a la posibilidad de incurrir en pérdidas por deficiencias, fallas o inadecuaciones, en el TTHH, procesos, tecnología, infraestructura o por la ocurrencia de acontecimientos externos (Guía riesgos-DAFP,2020)."/>
    <dataValidation sqref="E7" showDropDown="0" showInputMessage="1" showErrorMessage="1" allowBlank="1" promptTitle="CAUSAS" prompt="Todos aquellos factores internos y externos que solos o en combinación con otros, pueden producir la materialización de un riesgo (Guía riesgos-DAFP,2020)."/>
    <dataValidation sqref="G7 J7" showDropDown="0" showInputMessage="1" showErrorMessage="1" allowBlank="1" promptTitle="CONSECUENCIA" prompt="Los efectos o situaciones resultantes de la materialización del riesgo (evento) que impactan en el proceso, la entidad, sus grupos de valor y demás partes interesadas (Guía riesgos-DAFP,2020)."/>
    <dataValidation sqref="I7" showDropDown="0" showInputMessage="1" showErrorMessage="1" allowBlank="1" promptTitle="PROBABILIDAD" prompt="Se entiende la posibilidad de ocurrencia del riesgo. Estará asociada a la exposición al riesgo del proceso o actividad que se esté analizando (Guía riesgos-DAFP, 2020)."/>
    <dataValidation sqref="M7" showDropDown="0" showInputMessage="1" showErrorMessage="1" allowBlank="1" promptTitle="IMPACTO" prompt="Son las consecuencias que puede ocasionar a la organización la materialización del riesgo; pueden ser &quot;Reputacional o Económico&quot;. (Guía riesgos-DAFP,2020)."/>
    <dataValidation sqref="K7" showDropDown="0" showInputMessage="1" showErrorMessage="1" allowBlank="1" promptTitle="PROBABILIDAD" prompt="Se entiende como la posibilidad de ocurrencia del riesgo. Estará asociada a la exposición al riesgo del proceso o actividad que se esté analizando. Ej: número de veces que se pasa por el punto de riesgo en el periodo de 1 año. (Guía riesgos-DAFP, 2020)."/>
    <dataValidation sqref="Q7:R7" showDropDown="0" showInputMessage="1" showErrorMessage="1" allowBlank="1" promptTitle="CONTROL" prompt="Un control se define como la medida que permite reducir o mitigar el riesgo mediante una acción, disposición, normatividad o intervención. (Guía riesgos-DAFP, 2020)."/>
    <dataValidation sqref="I6" showDropDown="0" showInputMessage="1" showErrorMessage="1" allowBlank="1" promptTitle="RIESGO INHERENTE" prompt="Nivel de riesgo propio de la actividad. El resultado de combinar la probabilidad con el impacto, nos permite determinar el nivel del riesgo (Guía riesgos-DAFP,2020)."/>
    <dataValidation sqref="AR6:AV6" showDropDown="0" showInputMessage="1" showErrorMessage="1" allowBlank="1" promptTitle="RIESGO RESIDUAL" prompt="Es el resultado de aplicar la efectividad de los controles al riesgo inherente (Guía riesgos - DAFP)."/>
    <dataValidation sqref="S7" showDropDown="0" showInputMessage="1" showErrorMessage="1" allowBlank="1" prompt="Por política de control interno y lineamientos de MIPG, los controles previamente definidos, deben estar documentados (procedimiento, manual, instructivo, etc)"/>
  </dataValidations>
  <hyperlinks>
    <hyperlink ref="E5" location="'INICIO (2)'!A1" display="REGRESAR"/>
  </hyperlinks>
  <pageMargins left="0.7" right="0.7" top="0.75" bottom="0.75" header="0.3" footer="0.3"/>
  <pageSetup orientation="portrait" paperSize="9"/>
  <drawing xmlns:r="http://schemas.openxmlformats.org/officeDocument/2006/relationships" r:id="rId1"/>
  <legacyDrawing xmlns:r="http://schemas.openxmlformats.org/officeDocument/2006/relationships" r:id="anysvml"/>
</worksheet>
</file>

<file path=xl/worksheets/sheet12.xml><?xml version="1.0" encoding="utf-8"?>
<worksheet xmlns="http://schemas.openxmlformats.org/spreadsheetml/2006/main">
  <sheetPr codeName="Hoja4">
    <tabColor rgb="FFD5C93D"/>
    <outlinePr summaryBelow="1" summaryRight="1"/>
    <pageSetUpPr/>
  </sheetPr>
  <dimension ref="A1:BJ207"/>
  <sheetViews>
    <sheetView showGridLines="0" showRowColHeaders="0" workbookViewId="0">
      <selection activeCell="A6" sqref="A6"/>
    </sheetView>
  </sheetViews>
  <sheetFormatPr baseColWidth="10" defaultColWidth="11.44140625" defaultRowHeight="14.4"/>
  <cols>
    <col width="11.44140625" customWidth="1" style="12" min="1" max="1"/>
    <col width="7.44140625" bestFit="1" customWidth="1" style="12" min="2" max="2"/>
    <col width="25.33203125" customWidth="1" style="12" min="3" max="3"/>
    <col width="27.33203125" customWidth="1" style="12" min="4" max="6"/>
    <col width="14" customWidth="1" style="12" min="7" max="10"/>
    <col width="3.33203125" customWidth="1" style="13" min="11" max="11"/>
    <col width="11.44140625" customWidth="1" style="13" min="12" max="12"/>
    <col width="11.44140625" customWidth="1" style="14" min="13" max="13"/>
    <col width="11.6640625" customWidth="1" style="14" min="14" max="14"/>
    <col width="11.44140625" customWidth="1" style="14" min="15" max="16383"/>
    <col width="11.44140625" customWidth="1" style="14" min="16384" max="16384"/>
  </cols>
  <sheetData>
    <row r="1" ht="15" customHeight="1">
      <c r="A1" s="296" t="n"/>
      <c r="B1" s="768" t="n"/>
      <c r="C1" s="840" t="n"/>
      <c r="D1" s="442" t="inlineStr">
        <is>
          <t>MACROPROCESO ESTRATÉGICO</t>
        </is>
      </c>
      <c r="E1" s="841" t="n"/>
      <c r="F1" s="841" t="n"/>
      <c r="G1" s="841" t="n"/>
      <c r="H1" s="842" t="n"/>
      <c r="I1" s="442" t="inlineStr">
        <is>
          <t>CÓDIGO: ESGr028</t>
        </is>
      </c>
      <c r="J1" s="842" t="n"/>
      <c r="K1" s="419" t="n"/>
    </row>
    <row r="2" ht="15" customHeight="1">
      <c r="A2" s="296" t="n"/>
      <c r="B2" s="843" t="n"/>
      <c r="C2" s="844" t="n"/>
      <c r="D2" s="442" t="inlineStr">
        <is>
          <t>PROCESO GESTIÓN SISTEMAS INTEGRADOS - CALIDAD</t>
        </is>
      </c>
      <c r="E2" s="841" t="n"/>
      <c r="F2" s="841" t="n"/>
      <c r="G2" s="841" t="n"/>
      <c r="H2" s="842" t="n"/>
      <c r="I2" s="442" t="inlineStr">
        <is>
          <t>VERSIÓN: 18</t>
        </is>
      </c>
      <c r="J2" s="842" t="n"/>
      <c r="K2" s="419" t="n"/>
    </row>
    <row r="3" ht="15" customHeight="1">
      <c r="A3" s="296" t="n"/>
      <c r="B3" s="843" t="n"/>
      <c r="C3" s="844" t="n"/>
      <c r="D3" s="442" t="inlineStr">
        <is>
          <t>GESTIÓN DEL RIESGO Y LAS OPORTUNIDADES</t>
        </is>
      </c>
      <c r="E3" s="845" t="n"/>
      <c r="F3" s="845" t="n"/>
      <c r="G3" s="845" t="n"/>
      <c r="H3" s="840" t="n"/>
      <c r="I3" s="442" t="inlineStr">
        <is>
          <t>VIGENCIA: 2025-04-11</t>
        </is>
      </c>
      <c r="J3" s="842" t="n"/>
      <c r="K3" s="419" t="n"/>
    </row>
    <row r="4" ht="15" customHeight="1">
      <c r="A4" s="296" t="n"/>
      <c r="B4" s="846" t="n"/>
      <c r="C4" s="847" t="n"/>
      <c r="D4" s="846" t="n"/>
      <c r="E4" s="848" t="n"/>
      <c r="F4" s="848" t="n"/>
      <c r="G4" s="848" t="n"/>
      <c r="H4" s="847" t="n"/>
      <c r="I4" s="442" t="inlineStr">
        <is>
          <t>PÁGINA: 8 de 11</t>
        </is>
      </c>
      <c r="J4" s="842" t="n"/>
      <c r="K4" s="419" t="n"/>
    </row>
    <row r="5">
      <c r="A5" s="296" t="n"/>
      <c r="B5" s="765" t="n"/>
      <c r="K5" s="419" t="n"/>
    </row>
    <row r="6">
      <c r="A6" s="428" t="inlineStr">
        <is>
          <t>REGRESAR</t>
        </is>
      </c>
      <c r="B6" s="775" t="inlineStr">
        <is>
          <t>MAPA DE RIESGOS DE LA UNIVERSIDAD DE CUNDINAMARCA</t>
        </is>
      </c>
      <c r="C6" s="950" t="n"/>
      <c r="D6" s="950" t="n"/>
      <c r="E6" s="950" t="n"/>
      <c r="F6" s="950" t="n"/>
      <c r="G6" s="950" t="n"/>
      <c r="H6" s="950" t="n"/>
      <c r="I6" s="950" t="n"/>
      <c r="J6" s="951" t="n"/>
      <c r="K6" s="420" t="n"/>
    </row>
    <row r="7">
      <c r="A7" s="296" t="n"/>
      <c r="B7" s="947" t="n"/>
      <c r="C7" s="952" t="n"/>
      <c r="D7" s="952" t="n"/>
      <c r="E7" s="952" t="n"/>
      <c r="F7" s="952" t="n"/>
      <c r="G7" s="952" t="n"/>
      <c r="H7" s="952" t="n"/>
      <c r="I7" s="952" t="n"/>
      <c r="J7" s="925" t="n"/>
      <c r="K7" s="420" t="n"/>
    </row>
    <row r="8" ht="18" customHeight="1">
      <c r="A8" s="296" t="n"/>
      <c r="B8" s="777" t="inlineStr">
        <is>
          <t>IMPACTO</t>
        </is>
      </c>
      <c r="C8" s="951" t="n"/>
      <c r="D8" s="953" t="inlineStr">
        <is>
          <t>Leve 20%</t>
        </is>
      </c>
      <c r="E8" s="953" t="inlineStr">
        <is>
          <t>Menor 40%</t>
        </is>
      </c>
      <c r="F8" s="953" t="inlineStr">
        <is>
          <t>Moderado 60%</t>
        </is>
      </c>
      <c r="G8" s="953" t="inlineStr">
        <is>
          <t>Mayor 80%</t>
        </is>
      </c>
      <c r="H8" s="951" t="n"/>
      <c r="I8" s="953" t="inlineStr">
        <is>
          <t>Catastrófico 100%</t>
        </is>
      </c>
      <c r="J8" s="951" t="n"/>
      <c r="K8" s="420" t="n"/>
      <c r="N8" s="14">
        <f>IF(N9&lt;&gt;""," -R","")</f>
        <v/>
      </c>
      <c r="P8" s="14">
        <f>IF(P9&lt;&gt;""," -R","")</f>
        <v/>
      </c>
      <c r="R8" s="14">
        <f>IF(R9&lt;&gt;""," -R","")</f>
        <v/>
      </c>
      <c r="T8" s="14">
        <f>IF(T9&lt;&gt;""," -R","")</f>
        <v/>
      </c>
      <c r="V8" s="14">
        <f>IF(V9&lt;&gt;""," -R","")</f>
        <v/>
      </c>
      <c r="X8" s="14">
        <f>IF(X9&lt;&gt;""," -R","")</f>
        <v/>
      </c>
      <c r="Z8" s="14">
        <f>IF(Z9&lt;&gt;""," -R","")</f>
        <v/>
      </c>
      <c r="AB8" s="14">
        <f>IF(AB9&lt;&gt;""," -R","")</f>
        <v/>
      </c>
      <c r="AD8" s="14">
        <f>IF(AD9&lt;&gt;""," -R","")</f>
        <v/>
      </c>
      <c r="AF8" s="14">
        <f>IF(AF9&lt;&gt;""," -R","")</f>
        <v/>
      </c>
      <c r="AH8" s="14">
        <f>IF(AH9&lt;&gt;""," -R","")</f>
        <v/>
      </c>
      <c r="AJ8" s="14">
        <f>IF(AJ9&lt;&gt;""," -R","")</f>
        <v/>
      </c>
      <c r="AL8" s="14">
        <f>IF(AL9&lt;&gt;""," -R","")</f>
        <v/>
      </c>
      <c r="AN8" s="14">
        <f>IF(AN9&lt;&gt;""," -R","")</f>
        <v/>
      </c>
      <c r="AP8" s="14">
        <f>IF(AP9&lt;&gt;""," -R","")</f>
        <v/>
      </c>
      <c r="AR8" s="14">
        <f>IF(AR9&lt;&gt;""," -R","")</f>
        <v/>
      </c>
      <c r="AT8" s="14">
        <f>IF(AT9&lt;&gt;""," -R","")</f>
        <v/>
      </c>
      <c r="AV8" s="14">
        <f>IF(AV9&lt;&gt;""," -R","")</f>
        <v/>
      </c>
      <c r="AX8" s="14">
        <f>IF(AX9&lt;&gt;""," -R","")</f>
        <v/>
      </c>
      <c r="AZ8" s="14">
        <f>IF(AZ9&lt;&gt;""," -R","")</f>
        <v/>
      </c>
      <c r="BB8" s="14">
        <f>IF(BB9&lt;&gt;""," -R","")</f>
        <v/>
      </c>
      <c r="BD8" s="14">
        <f>IF(BD9&lt;&gt;""," -R","")</f>
        <v/>
      </c>
      <c r="BF8" s="14">
        <f>IF(BF9&lt;&gt;""," -R","")</f>
        <v/>
      </c>
      <c r="BH8" s="14">
        <f>IF(BH9&lt;&gt;""," -R","")</f>
        <v/>
      </c>
      <c r="BJ8" s="14">
        <f>IF(BJ9&lt;&gt;""," -R","")</f>
        <v/>
      </c>
    </row>
    <row r="9" ht="24.75" customHeight="1">
      <c r="A9" s="296" t="n"/>
      <c r="B9" s="778" t="inlineStr">
        <is>
          <t>PROBABILIDAD</t>
        </is>
      </c>
      <c r="C9" s="925" t="n"/>
      <c r="D9" s="922" t="n"/>
      <c r="E9" s="922" t="n"/>
      <c r="F9" s="922" t="n"/>
      <c r="G9" s="947" t="n"/>
      <c r="H9" s="925" t="n"/>
      <c r="I9" s="947" t="n"/>
      <c r="J9" s="925" t="n"/>
      <c r="K9" s="420" t="n"/>
      <c r="M9" s="14" t="n">
        <v>1.01</v>
      </c>
      <c r="N9" s="14">
        <f>IFERROR(VLOOKUP(M9,'CRUCE RIESGOS'!$C$8:$D$140,2,FALSE),"")</f>
        <v/>
      </c>
      <c r="O9" s="14" t="n">
        <v>2.01</v>
      </c>
      <c r="P9" s="14">
        <f>IFERROR(VLOOKUP(O9,'CRUCE RIESGOS'!$C$8:$D$140,2,FALSE),"")</f>
        <v/>
      </c>
      <c r="Q9" s="14" t="n">
        <v>3.01</v>
      </c>
      <c r="R9" s="14">
        <f>IFERROR(VLOOKUP(Q9,'CRUCE RIESGOS'!$C$8:$D$140,2,FALSE),"")</f>
        <v/>
      </c>
      <c r="S9" s="14" t="n">
        <v>4.01</v>
      </c>
      <c r="T9" s="14">
        <f>IFERROR(VLOOKUP(S9,'CRUCE RIESGOS'!$C$8:$D$140,2,FALSE),"")</f>
        <v/>
      </c>
      <c r="U9" s="14" t="n">
        <v>5.01</v>
      </c>
      <c r="V9" s="14">
        <f>IFERROR(VLOOKUP(U9,'CRUCE RIESGOS'!$C$8:$D$140,2,FALSE),"")</f>
        <v/>
      </c>
      <c r="W9" s="14" t="n">
        <v>6.01</v>
      </c>
      <c r="X9" s="14">
        <f>IFERROR(VLOOKUP(W9,'CRUCE RIESGOS'!$C$8:$D$140,2,FALSE),"")</f>
        <v/>
      </c>
      <c r="Y9" s="14" t="n">
        <v>7.01</v>
      </c>
      <c r="Z9" s="14">
        <f>IFERROR(VLOOKUP(Y9,'CRUCE RIESGOS'!$C$8:$D$140,2,FALSE),"")</f>
        <v/>
      </c>
      <c r="AA9" s="14" t="n">
        <v>8.01</v>
      </c>
      <c r="AB9" s="14">
        <f>IFERROR(VLOOKUP(AA9,'CRUCE RIESGOS'!$C$8:$D$140,2,FALSE),"")</f>
        <v/>
      </c>
      <c r="AC9" s="14" t="n">
        <v>9.01</v>
      </c>
      <c r="AD9" s="14">
        <f>IFERROR(VLOOKUP(AC9,'CRUCE RIESGOS'!$C$8:$D$140,2,FALSE),"")</f>
        <v/>
      </c>
      <c r="AE9" s="14" t="n">
        <v>10.01</v>
      </c>
      <c r="AF9" s="14">
        <f>IFERROR(VLOOKUP(AE9,'CRUCE RIESGOS'!$C$8:$D$140,2,FALSE),"")</f>
        <v/>
      </c>
      <c r="AG9" s="14" t="n">
        <v>11.01</v>
      </c>
      <c r="AH9" s="14">
        <f>IFERROR(VLOOKUP(AG9,'CRUCE RIESGOS'!$C$8:$D$140,2,FALSE),"")</f>
        <v/>
      </c>
      <c r="AI9" s="14" t="n">
        <v>12.01</v>
      </c>
      <c r="AJ9" s="14">
        <f>IFERROR(VLOOKUP(AI9,'CRUCE RIESGOS'!$C$8:$D$140,2,FALSE),"")</f>
        <v/>
      </c>
      <c r="AK9" s="14" t="n">
        <v>13.01</v>
      </c>
      <c r="AL9" s="14">
        <f>IFERROR(VLOOKUP(AK9,'CRUCE RIESGOS'!$C$8:$D$140,2,FALSE),"")</f>
        <v/>
      </c>
      <c r="AM9" s="14" t="n">
        <v>14.01</v>
      </c>
      <c r="AN9" s="14">
        <f>IFERROR(VLOOKUP(AM9,'CRUCE RIESGOS'!$C$8:$D$140,2,FALSE),"")</f>
        <v/>
      </c>
      <c r="AO9" s="14" t="n">
        <v>15.01</v>
      </c>
      <c r="AP9" s="14">
        <f>IFERROR(VLOOKUP(AO9,'CRUCE RIESGOS'!$C$8:$D$140,2,FALSE),"")</f>
        <v/>
      </c>
      <c r="AQ9" s="14" t="n">
        <v>16.01</v>
      </c>
      <c r="AR9" s="14">
        <f>IFERROR(VLOOKUP(AQ9,'CRUCE RIESGOS'!$C$8:$D$140,2,FALSE),"")</f>
        <v/>
      </c>
      <c r="AS9" s="14" t="n">
        <v>17.01</v>
      </c>
      <c r="AT9" s="14">
        <f>IFERROR(VLOOKUP(AS9,'CRUCE RIESGOS'!$C$8:$D$140,2,FALSE),"")</f>
        <v/>
      </c>
      <c r="AU9" s="14" t="n">
        <v>18.01</v>
      </c>
      <c r="AV9" s="14">
        <f>IFERROR(VLOOKUP(AU9,'CRUCE RIESGOS'!$C$8:$D$140,2,FALSE),"")</f>
        <v/>
      </c>
      <c r="AW9" s="14" t="n">
        <v>19.01</v>
      </c>
      <c r="AX9" s="14">
        <f>IFERROR(VLOOKUP(AW9,'CRUCE RIESGOS'!$C$8:$D$140,2,FALSE),"")</f>
        <v/>
      </c>
      <c r="AY9" s="14" t="n">
        <v>20.01</v>
      </c>
      <c r="AZ9" s="14">
        <f>IFERROR(VLOOKUP(AY9,'CRUCE RIESGOS'!$C$8:$D$140,2,FALSE),"")</f>
        <v/>
      </c>
      <c r="BA9" s="14" t="n">
        <v>21.01</v>
      </c>
      <c r="BB9" s="14">
        <f>IFERROR(VLOOKUP(BA9,'CRUCE RIESGOS'!$C$8:$D$140,2,FALSE),"")</f>
        <v/>
      </c>
      <c r="BC9" s="14" t="n">
        <v>22.01</v>
      </c>
      <c r="BD9" s="14">
        <f>IFERROR(VLOOKUP(BC9,'CRUCE RIESGOS'!$C$8:$D$140,2,FALSE),"")</f>
        <v/>
      </c>
      <c r="BE9" s="14" t="n">
        <v>23.01</v>
      </c>
      <c r="BF9" s="14">
        <f>IFERROR(VLOOKUP(BE9,'CRUCE RIESGOS'!$C$8:$D$140,2,FALSE),"")</f>
        <v/>
      </c>
      <c r="BG9" s="14" t="n">
        <v>24.01</v>
      </c>
      <c r="BH9" s="14">
        <f>IFERROR(VLOOKUP(BG9,'CRUCE RIESGOS'!$C$8:$D$140,2,FALSE),"")</f>
        <v/>
      </c>
      <c r="BI9" s="14" t="n">
        <v>25.01</v>
      </c>
      <c r="BJ9" s="14">
        <f>IFERROR(VLOOKUP(BI9,'CRUCE RIESGOS'!$C$8:$D$140,2,FALSE),"")</f>
        <v/>
      </c>
    </row>
    <row r="10" ht="50.25" customHeight="1">
      <c r="A10" s="296" t="n"/>
      <c r="B10" s="776" t="inlineStr">
        <is>
          <t>Muy Baja 20%</t>
        </is>
      </c>
      <c r="C10" s="954" t="n"/>
      <c r="D10" s="5">
        <f>CONCATENATE(N8,N9,N10,N11,N12,N13,N14,N16,N17,N19,N20,N21,N22,N23,N24,N25,N26,N27,N28,N29,N30,N31,N32,N33,N34,N35,N36,N37,N38,N39,N40,N41,N42,N43,N44,N45,N46,N47,N48,N49,N50,N51,N52,N53,N54,N55,N56,N57,N58,N59,N60,N61,N62,N63,N64,N65,N66,N67,N68,N69,N70,N71,N72,N73,N74,N75,N76,N77,N78,N79,N80,N81,N82,N83,N84,N85,N86,N87,N88,N89,N90,N91,N92,N93,N94,N95,N96,N97,N98,N99,N100,N101,N102,N103,N104,N105,N106,N107,N108,N109,N110,N111,N112,N113,N114,N115,N116,N117,N118,N119,N120,N121,N122,N123,N124,N125,N126,N127,N128,N129,N130,N131,N132,N133,N134,N135,N136,N137,N138,N139,N140,N141,N142,N143,N144,N145,N146,N147,N148,N149,N150,N151,N152,N153,N154,N155,N156,N157,N158,N159,N160,N161,N162,N163,N164,N165,N166,N167,N168,N169,N170,N171,N172,N173,N174,N175,N176,N177,N178,N179,N180,N181,N182,N183,N184,N185,N186,N187,N188,N189,N190,N191,N192,N193,N194,N195,N196,N197,N198,N199,N200,N201,N202,N203,N204,N205,N206,N207)</f>
        <v/>
      </c>
      <c r="E10" s="5">
        <f>CONCATENATE(P8,P9,P10,P11,P12,P13,P14,P16,P17,P19,P20,P21,P22,P23,P24,P25,P26,P27,P28,P29,P30,P31,P32,P33,P34,P35,P36,P37,P38,P39,P40,P41,P42,P43,P44,P45,P46,P47,P48,P49,P50,P51,P52,P53,P54,P55,P56,P57,P58,P59,P60,P61,P62,P63,P64,P65,P66,P67,P68,P69,P70,P71,P72,P73,P74,P75,P76,P77,P78,P79,P80,P81,P82,P83,P84,P85,P86,P87,P88,P89,P90,P91,P92,P93,P94,P95,P96,P97,P98,P99,P100,P101,P102,P103,P104,P105,P106,P107,P108,P109,P110,P111,P112,P113,P114,P115,P116,P117,P118,P119,P120,P121,P122,P123,P124,P125,P126,P127,P128,P129,P130,P131,P132,P133,P134,P135,P136,P137,P138,P139,P140,P141,P142,P143,P144,P145,P146,P147,P148,P149,P150,P151,P152,P153,P154,P155,P156,P157,P158,P159,P160,P161,P162,P163,P164,P165,P166,P167,P168,P169,P170,P171,P172,P173,P174,P175,P176,P177,P178,P179,P180,P181,P182,P183,P184,P185,P186,P187,P188,P189,P190,P191,P192,P193,P194,P195,P196,P197,P198,P199,P200,P201,P202,P203,P204,P205,P206,P207)</f>
        <v/>
      </c>
      <c r="F10" s="6">
        <f>CONCATENATE(R8,R9,R10,R11,R12,R13,R14,R16,R17,R19,R20,R21,R22,R23,R24,R25,R26,R27,R28,R29,R30,R31,R32,R33,R34,R35,R36,R37,R38,R39,R40,R41,R42,R43,R44,R45,R46,R47,R48,R49,R50,R51,R52,R53,R54,R55,R56,R57,R58,R59,R60,R61,R62,R63,R64,R65,R66,R67,R68,R69,R70,R71,R72,R73,R74,R75,R76,R77,R78,R79,R80,R81,R82,R83,R84,R85,R86,R87,R88,R89,R90,R91,R92,R93,R94,R95,R96,R97,R98,R99,R100,R101,R102,R103,R104,R105,R106,R107,R108,R109,R110,R111,R112,R113,R114,R115,R116,R117,R118,R119,R120,R121,R122,R123,R124,R125,R126,R127,R128,R129,R130,R131,R132,R133,R134,R135,R136,R137,R138,R139,R140,R141,R142,R143,R144,R145,R146,R147,R148,R149,R150,R151,R152,R153,R154,R155,R156,R157,R158,R159,R160,R161,R162,R163,R164,R165,R166,R167,R168,R169,R170,R171,R172,R173,R174,R175,R176,R177,R178,R179,R180,R181,R182,R183,R184,R185,R186,R187,R188,R189,R190,R191,R192,R193,R194,R195,R196,R197,R198,R199,R200,R201,R202,R203,R204,R205,R206,R207)</f>
        <v/>
      </c>
      <c r="G10" s="190">
        <f>CONCATENATE(T8,T9,T10,T11,T12,T13,T14,T16,T17,T19,T20,T21,T22,T23,T24,T25,T26,T27,T28,T29,T30,T31,T32,T33,T34,T35,T36,T37,T38,T39,T40,T41,T42,T43,T44,T45,T46,T47,T48,T49,T50,T51,T52,T53,T54,T55,T56,T57,T58,T59,T60,T61,T62,T63,T64,T65,T66,T67,T68,T69,T70,T71,T72,T73,T74,T75,T76,T77,T78,T79,T80,T81,T82,T83,T84,T85,T86,T87,T88,T89,T90,T91,T92,T93,T94,T95,T96,T97,T98,T99,T100,T101,T102,T103,T104,T105,T106,T107,T108,T109,T110,T111,T112,T113,T114,T115,T116,T117,T118,T119,T120,T121,T122,T123,T124,T125,T126,T127,T128,T129,T130,T131,T132,T133,T134,T135,T136,T137,T138,T139,T140,T141,T142,T143,T144,T145,T146,T147,T148,T149,T150,T151,T152,T153,T154,T155,T156,T157,T158,T159,T160,T161,T162,T163,T164,T165,T166,T167,T168,T169,T170,T171,T172,T173,T174,T175,T176,T177,T178,T179,T180,T181,T182,T183,T184,T185,T186,T187,T188,T189,T190,T191,T192,T193,T194,T195,T196,T197,T198,T199,T200,T201,T202,T203,T204,T205,T206,T207)</f>
        <v/>
      </c>
      <c r="H10" s="954" t="n"/>
      <c r="I10" s="793">
        <f>CONCATENATE(V8,V9,V10,V11,V12,V13,V14,V16,V17,V19,V20,V21,V22,V23,V24,V25,V26,V27,V28,V29,V30,V31,V32,V33,V34,V35,V36,V37,V38,V39,V40,V41,V42,V43,V44,V45,V46,V47,V48,V49,V50,V51,V52,V53,V54,V55,V56,V57,V58,V59,V60,V61,V62,V63,V64,V65,V66,V67,V68,V69,V70,V71,V72,V73,V74,V75,V76,V77,V78,V79,V80,V81,V82,V83,V84,V85,V86,V87,V88,V89,V90,V91,V92,V93,V94,V95,V96,V97,V98,V99,V100,V101,V102,V103,V104,V105,V106,V107,V108,V109,V110,V111,V112,V113,V114,V115,V116,V117,V118,V119,V120,V121,V122,V123,V124,V125,V126,V127,V128,V129,V130,V131,V132,V133,V134,V135,V136,V137,V138,V139,V140,V141,V142,V143,V144,V145,V146,V147,V148,V149,V150,V151,V152,V153,V154,V155,V156,V157,V158,V159,V160,V161,V162,V163,V164,V165,V166,V167,V168,V169,V170,V171,V172,V173,V174,V175,V176,V177,V178,V179,V180,V181,V182,V183,V184,V185,V186,V187,V188,V189,V190,V191,V192,V193,V194,V195,V196,V197,V198,V199,V200,V201,V202,V203,V204,V205,V206,V207)</f>
        <v/>
      </c>
      <c r="J10" s="954" t="n"/>
      <c r="K10" s="420" t="n"/>
      <c r="N10" s="14">
        <f>IF(N11&lt;&gt;""," -R","")</f>
        <v/>
      </c>
      <c r="P10" s="14">
        <f>IF(P11&lt;&gt;""," -R","")</f>
        <v/>
      </c>
      <c r="R10" s="14">
        <f>IF(R11&lt;&gt;""," -R","")</f>
        <v/>
      </c>
      <c r="T10" s="14">
        <f>IF(T11&lt;&gt;""," -R","")</f>
        <v/>
      </c>
      <c r="V10" s="14">
        <f>IF(V11&lt;&gt;""," -R","")</f>
        <v/>
      </c>
      <c r="X10" s="14">
        <f>IF(X11&lt;&gt;""," -R","")</f>
        <v/>
      </c>
      <c r="Z10" s="14">
        <f>IF(Z11&lt;&gt;""," -R","")</f>
        <v/>
      </c>
      <c r="AB10" s="14">
        <f>IF(AB11&lt;&gt;""," -R","")</f>
        <v/>
      </c>
      <c r="AD10" s="14">
        <f>IF(AD11&lt;&gt;""," -R","")</f>
        <v/>
      </c>
      <c r="AF10" s="14">
        <f>IF(AF11&lt;&gt;""," -R","")</f>
        <v/>
      </c>
      <c r="AH10" s="14">
        <f>IF(AH11&lt;&gt;""," -R","")</f>
        <v/>
      </c>
      <c r="AJ10" s="14">
        <f>IF(AJ11&lt;&gt;""," -R","")</f>
        <v/>
      </c>
      <c r="AL10" s="14">
        <f>IF(AL11&lt;&gt;""," -R","")</f>
        <v/>
      </c>
      <c r="AN10" s="14">
        <f>IF(AN11&lt;&gt;""," -R","")</f>
        <v/>
      </c>
      <c r="AP10" s="14">
        <f>IF(AP11&lt;&gt;""," -R","")</f>
        <v/>
      </c>
      <c r="AR10" s="14">
        <f>IF(AR11&lt;&gt;""," -R","")</f>
        <v/>
      </c>
      <c r="AT10" s="14">
        <f>IF(AT11&lt;&gt;""," -R","")</f>
        <v/>
      </c>
      <c r="AV10" s="14">
        <f>IF(AV11&lt;&gt;""," -R","")</f>
        <v/>
      </c>
      <c r="AX10" s="14">
        <f>IF(AX11&lt;&gt;""," -R","")</f>
        <v/>
      </c>
      <c r="AZ10" s="14">
        <f>IF(AZ11&lt;&gt;""," -R","")</f>
        <v/>
      </c>
      <c r="BB10" s="14">
        <f>IF(BB11&lt;&gt;""," -R","")</f>
        <v/>
      </c>
      <c r="BD10" s="14">
        <f>IF(BD11&lt;&gt;""," -R","")</f>
        <v/>
      </c>
      <c r="BF10" s="14">
        <f>IF(BF11&lt;&gt;""," -R","")</f>
        <v/>
      </c>
      <c r="BH10" s="14">
        <f>IF(BH11&lt;&gt;""," -R","")</f>
        <v/>
      </c>
      <c r="BJ10" s="14">
        <f>IF(BJ11&lt;&gt;""," -R","")</f>
        <v/>
      </c>
    </row>
    <row r="11" ht="50.25" customHeight="1">
      <c r="A11" s="296" t="n"/>
      <c r="B11" s="776" t="inlineStr">
        <is>
          <t>Baja 40%</t>
        </is>
      </c>
      <c r="C11" s="954" t="n"/>
      <c r="D11" s="5">
        <f>CONCATENATE(X8,X9,X10,X11,X12,X13,X14,X16,X17,X19,X20,X21,X22,X23,X24,X25,X26,X27,X28,X29,X30,X31,X32,X33,X34,X35,X36,X37,X38,X39,X40,X41,X42,X43,X44,X45,X46,X47,X48,X49,X50,X51,X52,X53,X54,X55,X56,X57,X58,X59,X60,X61,X62,X63,X64,X65,X66,X67,X68,X69,X70,X71,X72,X73,X74,X75,X76,X77,X78,X79,X80,X81,X82,X83,X84,X85,X86,X87,X88,X89,X90,X91,X92,X93,X94,X95,X96,X97,X98,X99,X100,X101,X102,X103,X104,X105,X106,X107,X108,X109,X110,X111,X112,X113,X114,X115,X116,X117,X118,X119,X120,X121,X122,X123,X124,X125,X126,X127,X128,X129,X130,X131,X132,X133,X134,X135,X136,X137,X138,X139,X140,X141,X142,X143,X144,X145,X146,X147,X148,X149,X150,X151,X152,X153,X154,X155,X156,X157,X158,X159,X160,X161,X162,X163,X164,X165,X166,X167,X168,X169,X170,X171,X172,X173,X174,X175,X176,X177,X178,X179,X180,X181,X182,X183,X184,X185,X186,X187,X188,X189,X190,X191,X192,X193,X194,X195,X196,X197,X198,X199,X200,X201,X202,X203,X204,X205,X206,X207)</f>
        <v/>
      </c>
      <c r="E11" s="6">
        <f>CONCATENATE(Z8,Z9,Z10,Z11,Z12,Z13,Z14,Z16,Z17,Z19,Z20,Z21,Z22,Z23,Z24,Z25,Z26,Z27,Z28,Z29,Z30,Z31,Z32,Z33,Z34,Z35,Z36,Z37,Z38,Z39,Z40,Z41,Z42,Z43,Z44,Z45,Z46,Z47,Z48,Z49,Z50,Z51,Z52,Z53,Z54,Z55,Z56,Z57,Z58,Z59,Z60,Z61,Z62,Z63,Z64,Z65,Z66,Z67,Z68,Z69,Z70,Z71,Z72,Z73,Z74,Z75,Z76,Z77,Z78,Z79,Z80,Z81,Z82,Z83,Z84,Z85,Z86,Z87,Z88,Z89,Z90,Z91,Z92,Z93,Z94,Z95,Z96,Z97,Z98,Z99,Z100,Z101,Z102,Z103,Z104,Z105,Z106,Z107,Z108,Z109,Z110,Z111,Z112,Z113,Z114,Z115,Z116,Z117,Z118,Z119,Z120,Z121,Z122,Z123,Z124,Z125,Z126,Z127,Z128,Z129,Z130,Z131,Z132,Z133,Z134,Z135,Z136,Z137,Z138,Z139,Z140,Z141,Z142,Z143,Z144,Z145,Z146,Z147,Z148,Z149,Z150,Z151,Z152,Z153,Z154,Z155,Z156,Z157,Z158,Z159,Z160,Z161,Z162,Z163,Z164,Z165,Z166,Z167,Z168,Z169,Z170,Z171,Z172,Z173,Z174,Z175,Z176,Z177,Z178,Z179,Z180,Z181,Z182,Z183,Z184,Z185,Z186,Z187,Z188,Z189,Z190,Z191,Z192,Z193,Z194,Z195,Z196,Z197,Z198,Z199,Z200,Z201,Z202,Z203,Z204,Z205,Z206,Z207)</f>
        <v/>
      </c>
      <c r="F11" s="6">
        <f>CONCATENATE(AB8,AB9,AB10,AB11,AB12,AB13,AB14,AB16,AB17,AB19,AB20,AB21,AB22,AB23,AB24,AB25,AB26,AB27,AB28,AB29,AB30,AB31,AB32,AB33,AB34,AB35,AB36,AB37,AB38,AB39,AB40,AB41,AB42,AB43,AB44,AB45,AB46,AB47,AB48,AB49,AB50,AB51,AB52,AB53,AB54,AB55,AB56,AB57,AB58,AB59,AB60,AB61,AB62,AB63,AB64,AB65,AB66,AB67,AB68,AB69,AB70,AB71,AB72,AB73,AB74,AB75,AB76,AB77,AB78,AB79,AB80,AB81,AB82,AB83,AB84,AB85,AB86,AB87,AB88,AB89,AB90,AB91,AB92,AB93,AB94,AB95,AB96,AB97,AB98,AB99,AB100,AB101,AB102,AB103,AB104,AB105,AB106,AB107,AB108,AB109,AB110,AB111,AB112,AB113,AB114,AB115,AB116,AB117,AB118,AB119,AB120,AB121,AB122,AB123,AB124,AB125,AB126,AB127,AB128,AB129,AB130,AB131,AB132,AB133,AB134,AB135,AB136,AB137,AB138,AB139,AB140,AB141,AB142,AB143,AB144,AB145,AB146,AB147,AB148,AB149,AB150,AB151,AB152,AB153,AB154,AB155,AB156,AB157,AB158,AB159,AB160,AB161,AB162,AB163,AB164,AB165,AB166,AB167,AB168,AB169,AB170,AB171,AB172,AB173,AB174,AB175,AB176,AB177,AB178,AB179,AB180,AB181,AB182,AB183,AB184,AB185,AB186,AB187,AB188,AB189,AB190,AB191,AB192,AB193,AB194,AB195,AB196,AB197,AB198,AB199,AB200,AB201,AB202,AB203,AB204,AB205,AB206,AB207)</f>
        <v/>
      </c>
      <c r="G11" s="190">
        <f>CONCATENATE(AD8,AD9,AD10,AD11,AD12,AD13,AD14,AD16,AD17,AD19,AD20,AD21,AD22,AD23,AD24,AD25,AD26,AD27,AD28,AD29,AD30,AD31,AD32,AD33,AD34,AD35,AD36,AD37,AD38,AD39,AD40,AD41,AD42,AD43,AD44,AD45,AD46,AD47,AD48,AD49,AD50,AD51,AD52,AD53,AD54,AD55,AD56,AD57,AD58,AD59,AD60,AD61,AD62,AD63,AD64,AD65,AD66,AD67,AD68,AD69,AD70,AD71,AD72,AD73,AD74,AD75,AD76,AD77,AD78,AD79,AD80,AD81,AD82,AD83,AD84,AD85,AD86,AD87,AD88,AD89,AD90,AD91,AD92,AD93,AD94,AD95,AD96,AD97,AD98,AD99,AD100,AD101,AD102,AD103,AD104,AD105,AD106,AD107,AD108,AD109,AD110,AD111,AD112,AD113,AD114,AD115,AD116,AD117,AD118,AD119,AD120,AD121,AD122,AD123,AD124,AD125,AD126,AD127,AD128,AD129,AD130,AD131,AD132,AD133,AD134,AD135,AD136,AD137,AD138,AD139,AD140,AD141,AD142,AD143,AD144,AD145,AD146,AD147,AD148,AD149,AD150,AD151,AD152,AD153,AD154,AD155,AD156,AD157,AD158,AD159,AD160,AD161,AD162,AD163,AD164,AD165,AD166,AD167,AD168,AD169,AD170,AD171,AD172,AD173,AD174,AD175,AD176,AD177,AD178,AD179,AD180,AD181,AD182,AD183,AD184,AD185,AD186,AD187,AD188,AD189,AD190,AD191,AD192,AD193,AD194,AD195,AD196,AD197,AD198,AD199,AD200,AD201,AD202,AD203,AD204,AD205,AD206,AD207)</f>
        <v/>
      </c>
      <c r="H11" s="954" t="n"/>
      <c r="I11" s="793">
        <f>CONCATENATE(AF8,AF9,AF10,AF11,AF12,AF13,AF14,AF16,AF17,AF19,AF20,AF21,AF22,AF23,AF24,AF25,AF26,AF27,AF28,AF29,AF30,AF31,AF32,AF33,AF34,AF35,AF36,AF37,AF38,AF39,AF40,AF41,AF42,AF43,AF44,AF45,AF46,AF47,AF48,AF49,AF50,AF51,AF52,AF53,AF54,AF55,AF56,AF57,AF58,AF59,AF60,AF61,AF62,AF63,AF64,AF65,AF66,AF67,AF68,AF69,AF70,AF71,AF72,AF73,AF74,AF75,AF76,AF77,AF78,AF79,AF80,AF81,AF82,AF83,AF84,AF85,AF86,AF87,AF88,AF89,AF90,AF91,AF92,AF93,AF94,AF95,AF96,AF97,AF98,AF99,AF100,AF101,AF102,AF103,AF104,AF105,AF106,AF107,AF108,AF109,AF110,AF111,AF112,AF113,AF114,AF115,AF116,AF117,AF118,AF119,AF120,AF121,AF122,AF123,AF124,AF125,AF126,AF127,AF128,AF129,AF130,AF131,AF132,AF133,AF134,AF135,AF136,AF137,AF138,AF139,AF140,AF141,AF142,AF143,AF144,AF145,AF146,AF147,AF148,AF149,AF150,AF151,AF152,AF153,AF154,AF155,AF156,AF157,AF158,AF159,AF160,AF161,AF162,AF163,AF164,AF165,AF166,AF167,AF168,AF169,AF170,AF171,AF172,AF173,AF174,AF175,AF176,AF177,AF178,AF179,AF180,AF181,AF182,AF183,AF184,AF185,AF186,AF187,AF188,AF189,AF190,AF191,AF192,AF193,AF194,AF195,AF196,AF197,AF198,AF199,AF200,AF201,AF202,AF203,AF204,AF205,AF206,AF207)</f>
        <v/>
      </c>
      <c r="J11" s="954" t="n"/>
      <c r="K11" s="420" t="n"/>
      <c r="M11" s="14" t="n">
        <v>1.02</v>
      </c>
      <c r="N11" s="14">
        <f>IFERROR(VLOOKUP(M11,'CRUCE RIESGOS'!$C$8:$D$140,2,FALSE),"")</f>
        <v/>
      </c>
      <c r="O11" s="14" t="n">
        <v>2.02</v>
      </c>
      <c r="P11" s="14">
        <f>IFERROR(VLOOKUP(O11,'CRUCE RIESGOS'!$C$8:$D$140,2,FALSE),"")</f>
        <v/>
      </c>
      <c r="Q11" s="14" t="n">
        <v>3.02</v>
      </c>
      <c r="R11" s="14">
        <f>IFERROR(VLOOKUP(Q11,'CRUCE RIESGOS'!$C$8:$D$140,2,FALSE),"")</f>
        <v/>
      </c>
      <c r="S11" s="14" t="n">
        <v>4.02</v>
      </c>
      <c r="T11" s="14">
        <f>IFERROR(VLOOKUP(S11,'CRUCE RIESGOS'!$C$8:$D$140,2,FALSE),"")</f>
        <v/>
      </c>
      <c r="U11" s="14" t="n">
        <v>5.02</v>
      </c>
      <c r="V11" s="14">
        <f>IFERROR(VLOOKUP(U11,'CRUCE RIESGOS'!$C$8:$D$140,2,FALSE),"")</f>
        <v/>
      </c>
      <c r="W11" s="14" t="n">
        <v>6.02</v>
      </c>
      <c r="X11" s="14">
        <f>IFERROR(VLOOKUP(W11,'CRUCE RIESGOS'!$C$8:$D$140,2,FALSE),"")</f>
        <v/>
      </c>
      <c r="Y11" s="14" t="n">
        <v>7.02</v>
      </c>
      <c r="Z11" s="14">
        <f>IFERROR(VLOOKUP(Y11,'CRUCE RIESGOS'!$C$8:$D$140,2,FALSE),"")</f>
        <v/>
      </c>
      <c r="AA11" s="14" t="n">
        <v>8.02</v>
      </c>
      <c r="AB11" s="14">
        <f>IFERROR(VLOOKUP(AA11,'CRUCE RIESGOS'!$C$8:$D$140,2,FALSE),"")</f>
        <v/>
      </c>
      <c r="AC11" s="14" t="n">
        <v>9.02</v>
      </c>
      <c r="AD11" s="14">
        <f>IFERROR(VLOOKUP(AC11,'CRUCE RIESGOS'!$C$8:$D$140,2,FALSE),"")</f>
        <v/>
      </c>
      <c r="AE11" s="14" t="n">
        <v>10.02</v>
      </c>
      <c r="AF11" s="14">
        <f>IFERROR(VLOOKUP(AE11,'CRUCE RIESGOS'!$C$8:$D$140,2,FALSE),"")</f>
        <v/>
      </c>
      <c r="AG11" s="14" t="n">
        <v>11.02</v>
      </c>
      <c r="AH11" s="14">
        <f>IFERROR(VLOOKUP(AG11,'CRUCE RIESGOS'!$C$8:$D$140,2,FALSE),"")</f>
        <v/>
      </c>
      <c r="AI11" s="14" t="n">
        <v>12.02</v>
      </c>
      <c r="AJ11" s="14">
        <f>IFERROR(VLOOKUP(AI11,'CRUCE RIESGOS'!$C$8:$D$140,2,FALSE),"")</f>
        <v/>
      </c>
      <c r="AK11" s="14" t="n">
        <v>13.02</v>
      </c>
      <c r="AL11" s="14">
        <f>IFERROR(VLOOKUP(AK11,'CRUCE RIESGOS'!$C$8:$D$140,2,FALSE),"")</f>
        <v/>
      </c>
      <c r="AM11" s="14" t="n">
        <v>14.02</v>
      </c>
      <c r="AN11" s="14">
        <f>IFERROR(VLOOKUP(AM11,'CRUCE RIESGOS'!$C$8:$D$140,2,FALSE),"")</f>
        <v/>
      </c>
      <c r="AO11" s="14" t="n">
        <v>15.02</v>
      </c>
      <c r="AP11" s="14">
        <f>IFERROR(VLOOKUP(AO11,'CRUCE RIESGOS'!$C$8:$D$140,2,FALSE),"")</f>
        <v/>
      </c>
      <c r="AQ11" s="14" t="n">
        <v>16.02</v>
      </c>
      <c r="AR11" s="14">
        <f>IFERROR(VLOOKUP(AQ11,'CRUCE RIESGOS'!$C$8:$D$140,2,FALSE),"")</f>
        <v/>
      </c>
      <c r="AS11" s="14" t="n">
        <v>17.02</v>
      </c>
      <c r="AT11" s="14">
        <f>IFERROR(VLOOKUP(AS11,'CRUCE RIESGOS'!$C$8:$D$140,2,FALSE),"")</f>
        <v/>
      </c>
      <c r="AU11" s="14" t="n">
        <v>18.02</v>
      </c>
      <c r="AV11" s="14">
        <f>IFERROR(VLOOKUP(AU11,'CRUCE RIESGOS'!$C$8:$D$140,2,FALSE),"")</f>
        <v/>
      </c>
      <c r="AW11" s="14" t="n">
        <v>19.02</v>
      </c>
      <c r="AX11" s="14">
        <f>IFERROR(VLOOKUP(AW11,'CRUCE RIESGOS'!$C$8:$D$140,2,FALSE),"")</f>
        <v/>
      </c>
      <c r="AY11" s="14" t="n">
        <v>20.02</v>
      </c>
      <c r="AZ11" s="14">
        <f>IFERROR(VLOOKUP(AY11,'CRUCE RIESGOS'!$C$8:$D$140,2,FALSE),"")</f>
        <v/>
      </c>
      <c r="BA11" s="14" t="n">
        <v>21.02</v>
      </c>
      <c r="BB11" s="14">
        <f>IFERROR(VLOOKUP(BA11,'CRUCE RIESGOS'!$C$8:$D$140,2,FALSE),"")</f>
        <v/>
      </c>
      <c r="BC11" s="14" t="n">
        <v>22.02</v>
      </c>
      <c r="BD11" s="14">
        <f>IFERROR(VLOOKUP(BC11,'CRUCE RIESGOS'!$C$8:$D$140,2,FALSE),"")</f>
        <v/>
      </c>
      <c r="BE11" s="14" t="n">
        <v>23.02</v>
      </c>
      <c r="BF11" s="14">
        <f>IFERROR(VLOOKUP(BE11,'CRUCE RIESGOS'!$C$8:$D$140,2,FALSE),"")</f>
        <v/>
      </c>
      <c r="BG11" s="14" t="n">
        <v>24.02</v>
      </c>
      <c r="BH11" s="14">
        <f>IFERROR(VLOOKUP(BG11,'CRUCE RIESGOS'!$C$8:$D$140,2,FALSE),"")</f>
        <v/>
      </c>
      <c r="BI11" s="14" t="n">
        <v>25.02</v>
      </c>
      <c r="BJ11" s="14">
        <f>IFERROR(VLOOKUP(BI11,'CRUCE RIESGOS'!$C$8:$D$140,2,FALSE),"")</f>
        <v/>
      </c>
    </row>
    <row r="12" ht="50.25" customHeight="1">
      <c r="A12" s="296" t="n"/>
      <c r="B12" s="776" t="inlineStr">
        <is>
          <t>Media 60%</t>
        </is>
      </c>
      <c r="C12" s="954" t="n"/>
      <c r="D12" s="6">
        <f>CONCATENATE(AH8,AH9,AH10,AH11,AH12,AH13,AH14,AH16,AH17,AH19,AH20,AH21,AH22,AH23,AH24,AH25,AH26,AH27,AH28,AH29,AH30,AH31,AH32,AH33,AH34,AH35,AH36,AH37,AH38,AH39,AH40,AH41,AH42,AH43,AH44,AH45,AH46,AH47,AH48,AH49,AH50,AH51,AH52,AH53,AH54,AH55,AH56,AH57,AH58,AH59,AH60,AH61,AH62,AH63,AH64,AH65,AH66,AH67,AH68,AH69,AH70,AH71,AH72,AH73,AH74,AH75,AH76,AH77,AH78,AH79,AH80,AH81,AH82,AH83,AH84,AH85,AH86,AH87,AH88,AH89,AH90,AH91,AH92,AH93,AH94,AH95,AH96,AH97,AH98,AH99,AH100,AH101,AH102,AH103,AH104,AH105,AH106,AH107,AH108,AH109,AH110,AH111,AH112,AH113,AH114,AH115,AH116,AH117,AH118,AH119,AH120,AH121,AH122,AH123,AH124,AH125,AH126,AH127,AH128,AH129,AH130,AH131,AH132,AH133,AH134,AH135,AH136,AH137,AH138,AH139,AH140,AH141,AH142,AH143,AH144,AH145,AH146,AH147,AH148,AH149,AH150,AH151,AH152,AH153,AH154,AH155,AH156,AH157,AH158,AH159,AH160,AH161,AH162,AH163,AH164,AH165,AH166,AH167,AH168,AH169,AH170,AH171,AH172,AH173,AH174,AH175,AH176,AH177,AH178,AH179,AH180,AH181,AH182,AH183,AH184,AH185,AH186,AH187,AH188,AH189,AH190,AH191,AH192,AH193,AH194,AH195,AH196,AH197,AH198,AH199,AH200,AH201,AH202,AH203,AH204,AH205,AH206,AH207)</f>
        <v/>
      </c>
      <c r="E12" s="7">
        <f>CONCATENATE(AJ8,AJ9,AJ10,AJ11,AJ12,AJ13,AJ14,AJ16,AJ17,AJ19,AJ20,AJ21,AJ22,AJ23,AJ24,AJ25,AJ26,AJ27,AJ28,AJ29,AJ30,AJ31,AJ32,AJ33,AJ34,AJ35,AJ36,AJ37,AJ38,AJ39,AJ40,AJ41,AJ42,AJ43,AJ44,AJ45,AJ46,AJ47,AJ48,AJ49,AJ50,AJ51,AJ52,AJ53,AJ54,AJ55,AJ56,AJ57,AJ58,AJ59,AJ60,AJ61,AJ62,AJ63,AJ64,AJ65,AJ66,AJ67,AJ68,AJ69,AJ70,AJ71,AJ72,AJ73,AJ74,AJ75,AJ76,AJ77,AJ78,AJ79,AJ80,AJ81,AJ82,AJ83,AJ84,AJ85,AJ86,AJ87,AJ88,AJ89,AJ90,AJ91,AJ92,AJ93,AJ94,AJ95,AJ96,AJ97,AJ98,AJ99,AJ100,AJ101,AJ102,AJ103,AJ104,AJ105,AJ106,AJ107,AJ108,AJ109,AJ110,AJ111,AJ112,AJ113,AJ114,AJ115,AJ116,AJ117,AJ118,AJ119,AJ120,AJ121,AJ122,AJ123,AJ124,AJ125,AJ126,AJ127,AJ128,AJ129,AJ130,AJ131,AJ132,AJ133,AJ134,AJ135,AJ136,AJ137,AJ138,AJ139,AJ140,AJ141,AJ142,AJ143,AJ144,AJ145,AJ146,AJ147,AJ148,AJ149,AJ150,AJ151,AJ152,AJ153,AJ154,AJ155,AJ156,AJ157,AJ158,AJ159,AJ160,AJ161,AJ162,AJ163,AJ164,AJ165,AJ166,AJ167,AJ168,AJ169,AJ170,AJ171,AJ172,AJ173,AJ174,AJ175,AJ176,AJ177,AJ178,AJ179,AJ180,AJ181,AJ182,AJ183,AJ184,AJ185,AJ186,AJ187,AJ188,AJ189,AJ190,AJ191,AJ192,AJ193,AJ194,AJ195,AJ196,AJ197,AJ198,AJ199,AJ200,AJ201,AJ202,AJ203,AJ204,AJ205,AJ206,AJ207)</f>
        <v/>
      </c>
      <c r="F12" s="6">
        <f>CONCATENATE(AL8,AL9,AL10,AL11,AL12,AL13,AL14,AL16,AL17,AL19,AL20,AL21,AL22,AL23,AL24,AL25,AL26,AL27,AL28,AL29,AL30,AL31,AL32,AL33,AL34,AL35,AL36,AL37,AL38,AL39,AL40,AL41,AL42,AL43,AL44,AL45,AL46,AL47,AL48,AL49,AL50,AL51,AL52,AL53,AL54,AL55,AL56,AL57,AL58,AL59,AL60,AL61,AL62,AL63,AL64,AL65,AL66,AL67,AL68,AL69,AL70,AL71,AL72,AL73,AL74,AL75,AL76,AL77,AL78,AL79,AL80,AL81,AL82,AL83,AL84,AL85,AL86,AL87,AL88,AL89,AL90,AL91,AL92,AL93,AL94,AL95,AL96,AL97,AL98,AL99,AL100,AL101,AL102,AL103,AL104,AL105,AL106,AL107,AL108,AL109,AL110,AL111,AL112,AL113,AL114,AL115,AL116,AL117,AL118,AL119,AL120,AL121,AL122,AL123,AL124,AL125,AL126,AL127,AL128,AL129,AL130,AL131,AL132,AL133,AL134,AL135,AL136,AL137,AL138,AL139,AL140,AL141,AL142,AL143,AL144,AL145,AL146,AL147,AL148,AL149,AL150,AL151,AL152,AL153,AL154,AL155,AL156,AL157,AL158,AL159,AL160,AL161,AL162,AL163,AL164,AL165,AL166,AL167,AL168,AL169,AL170,AL171,AL172,AL173,AL174,AL175,AL176,AL177,AL178,AL179,AL180,AL181,AL182,AL183,AL184,AL185,AL186,AL187,AL188,AL189,AL190,AL191,AL192,AL193,AL194,AL195,AL196,AL197,AL198,AL199,AL200,AL201,AL202,AL203,AL204,AL205,AL206,AL207)</f>
        <v/>
      </c>
      <c r="G12" s="190">
        <f>CONCATENATE(AN8,AN9,AN10,AN11,AN12,AN13,AN14,AN16,AN17,AN19,AN20,AN21,AN22,AN23,AN24,AN25,AN26,AN27,AN28,AN29,AN30,AN31,AN32,AN33,AN34,AN35,AN36,AN37,AN38,AN39,AN40,AN41,AN42,AN43,AN44,AN45,AN46,AN47,AN48,AN49,AN50,AN51,AN52,AN53,AN54,AN55,AN56,AN57,AN58,AN59,AN60,AN61,AN62,AN63,AN64,AN65,AN66,AN67,AN68,AN69,AN70,AN71,AN72,AN73,AN74,AN75,AN76,AN77,AN78,AN79,AN80,AN81,AN82,AN83,AN84,AN85,AN86,AN87,AN88,AN89,AN90,AN91,AN92,AN93,AN94,AN95,AN96,AN97,AN98,AN99,AN100,AN101,AN102,AN103,AN104,AN105,AN106,AN107,AN108,AN109,AN110,AN111,AN112,AN113,AN114,AN115,AN116,AN117,AN118,AN119,AN120,AN121,AN122,AN123,AN124,AN125,AN126,AN127,AN128,AN129,AN130,AN131,AN132,AN133,AN134,AN135,AN136,AN137,AN138,AN139,AN140,AN141,AN142,AN143,AN144,AN145,AN146,AN147,AN148,AN149,AN150,AN151,AN152,AN153,AN154,AN155,AN156,AN157,AN158,AN159,AN160,AN161,AN162,AN163,AN164,AN165,AN166,AN167,AN168,AN169,AN170,AN171,AN172,AN173,AN174,AN175,AN176,AN177,AN178,AN179,AN180,AN181,AN182,AN183,AN184,AN185,AN186,AN187,AN188,AN189,AN190,AN191,AN192,AN193,AN194,AN195,AN196,AN197,AN198,AN199,AN200,AN201,AN202,AN203,AN204,AN205,AN206,AN207)</f>
        <v/>
      </c>
      <c r="H12" s="954" t="n"/>
      <c r="I12" s="793">
        <f>CONCATENATE(AP8,AP9,AP10,AP11,AP12,AP13,AP14,AP16,AP17,AP19,AP20,AP21,AP22,AP23,AP24,AP25,AP26,AP27,AP28,AP29,AP30,AP31,AP32,AP33,AP34,AP35,AP36,AP37,AP38,AP39,AP40,AP41,AP42,AP43,AP44,AP45,AP46,AP47,AP48,AP49,AP50,AP51,AP52,AP53,AP54,AP55,AP56,AP57,AP58,AP59,AP60,AP61,AP62,AP63,AP64,AP65,AP66,AP67,AP68,AP69,AP70,AP71,AP72,AP73,AP74,AP75,AP76,AP77,AP78,AP79,AP80,AP81,AP82,AP83,AP84,AP85,AP86,AP87,AP88,AP89,AP90,AP91,AP92,AP93,AP94,AP95,AP96,AP97,AP98,AP99,AP100,AP101,AP102,AP103,AP104,AP105,AP106,AP107,AP108,AP109,AP110,AP111,AP112,AP113,AP114,AP115,AP116,AP117,AP118,AP119,AP120,AP121,AP122,AP123,AP124,AP125,AP126,AP127,AP128,AP129,AP130,AP131,AP132,AP133,AP134,AP135,AP136,AP137,AP138,AP139,AP140,AP141,AP142,AP143,AP144,AP145,AP146,AP147,AP148,AP149,AP150,AP151,AP152,AP153,AP154,AP155,AP156,AP157,AP158,AP159,AP160,AP161,AP162,AP163,AP164,AP165,AP166,AP167,AP168,AP169,AP170,AP171,AP172,AP173,AP174,AP175,AP176,AP177,AP178,AP179,AP180,AP181,AP182,AP183,AP184,AP185,AP186,AP187,AP188,AP189,AP190,AP191,AP192,AP193,AP194,AP195,AP196,AP197,AP198,AP199,AP200,AP201,AP202,AP203,AP204,AP205,AP206,AP207)</f>
        <v/>
      </c>
      <c r="J12" s="954" t="n"/>
      <c r="K12" s="420" t="n"/>
      <c r="N12" s="14">
        <f>IF(N13&lt;&gt;""," -R","")</f>
        <v/>
      </c>
      <c r="P12" s="14">
        <f>IF(P13&lt;&gt;""," -R","")</f>
        <v/>
      </c>
      <c r="R12" s="14">
        <f>IF(R13&lt;&gt;""," -R","")</f>
        <v/>
      </c>
      <c r="T12" s="14">
        <f>IF(T13&lt;&gt;""," -R","")</f>
        <v/>
      </c>
      <c r="V12" s="14">
        <f>IF(V13&lt;&gt;""," -R","")</f>
        <v/>
      </c>
      <c r="X12" s="14">
        <f>IF(X13&lt;&gt;""," -R","")</f>
        <v/>
      </c>
      <c r="Z12" s="14">
        <f>IF(Z13&lt;&gt;""," -R","")</f>
        <v/>
      </c>
      <c r="AB12" s="14">
        <f>IF(AB13&lt;&gt;""," -R","")</f>
        <v/>
      </c>
      <c r="AD12" s="14">
        <f>IF(AD13&lt;&gt;""," -R","")</f>
        <v/>
      </c>
      <c r="AF12" s="14">
        <f>IF(AF13&lt;&gt;""," -R","")</f>
        <v/>
      </c>
      <c r="AH12" s="14">
        <f>IF(AH13&lt;&gt;""," -R","")</f>
        <v/>
      </c>
      <c r="AJ12" s="14">
        <f>IF(AJ13&lt;&gt;""," -R","")</f>
        <v/>
      </c>
      <c r="AL12" s="14">
        <f>IF(AL13&lt;&gt;""," -R","")</f>
        <v/>
      </c>
      <c r="AN12" s="14">
        <f>IF(AN13&lt;&gt;""," -R","")</f>
        <v/>
      </c>
      <c r="AP12" s="14">
        <f>IF(AP13&lt;&gt;""," -R","")</f>
        <v/>
      </c>
      <c r="AR12" s="14">
        <f>IF(AR13&lt;&gt;""," -R","")</f>
        <v/>
      </c>
      <c r="AT12" s="14">
        <f>IF(AT13&lt;&gt;""," -R","")</f>
        <v/>
      </c>
      <c r="AV12" s="14">
        <f>IF(AV13&lt;&gt;""," -R","")</f>
        <v/>
      </c>
      <c r="AX12" s="14">
        <f>IF(AX13&lt;&gt;""," -R","")</f>
        <v/>
      </c>
      <c r="AZ12" s="14">
        <f>IF(AZ13&lt;&gt;""," -R","")</f>
        <v/>
      </c>
      <c r="BB12" s="14">
        <f>IF(BB13&lt;&gt;""," -R","")</f>
        <v/>
      </c>
      <c r="BD12" s="14">
        <f>IF(BD13&lt;&gt;""," -R","")</f>
        <v/>
      </c>
      <c r="BF12" s="14">
        <f>IF(BF13&lt;&gt;""," -R","")</f>
        <v/>
      </c>
      <c r="BH12" s="14">
        <f>IF(BH13&lt;&gt;""," -R","")</f>
        <v/>
      </c>
      <c r="BJ12" s="14">
        <f>IF(BJ13&lt;&gt;""," -R","")</f>
        <v/>
      </c>
    </row>
    <row r="13" ht="50.25" customHeight="1">
      <c r="A13" s="296" t="n"/>
      <c r="B13" s="776" t="inlineStr">
        <is>
          <t>Alta 80%</t>
        </is>
      </c>
      <c r="C13" s="954" t="n"/>
      <c r="D13" s="6">
        <f>CONCATENATE(AR8,AR9,AR10,AR11,AR12,AR13,AR14,AR16,AR17,AR19,AR20,AR21,AR22,AR23,AR24,AR25,AR26,AR27,AR28,AR29,AR30,AR31,AR32,AR33,AR34,AR35,AR36,AR37,AR38,AR39,AR40,AR41,AR42,AR43,AR44,AR45,AR46,AR47,AR48,AR49,AR50,AR51,AR52,AR53,AR54,AR55,AR56,AR57,AR58,AR59,AR60,AR61,AR62,AR63,AR64,AR65,AR66,AR67,AR68,AR69,AR70,AR71,AR72,AR73,AR74,AR75,AR76,AR77,AR78,AR79,AR80,AR81,AR82,AR83,AR84,AR85,AR86,AR87,AR88,AR89,AR90,AR91,AR92,AR93,AR94,AR95,AR96,AR97,AR98,AR99,AR100,AR101,AR102,AR103,AR104,AR105,AR106,AR107,AR108,AR109,AR110,AR111,AR112,AR113,AR114,AR115,AR116,AR117,AR118,AR119,AR120,AR121,AR122,AR123,AR124,AR125,AR126,AR127,AR128,AR129,AR130,AR131,AR132,AR133,AR134,AR135,AR136,AR137,AR138,AR139,AR140,AR141,AR142,AR143,AR144,AR145,AR146,AR147,AR148,AR149,AR150,AR151,AR152,AR153,AR154,AR155,AR156,AR157,AR158,AR159,AR160,AR161,AR162,AR163,AR164,AR165,AR166,AR167,AR168,AR169,AR170,AR171,AR172,AR173,AR174,AR175,AR176,AR177,AR178,AR179,AR180,AR181,AR182,AR183,AR184,AR185,AR186,AR187,AR188,AR189,AR190,AR191,AR192,AR193,AR194,AR195,AR196,AR197,AR198,AR199,AR200,AR201,AR202,AR203,AR204,AR205,AR206,AR207)</f>
        <v/>
      </c>
      <c r="E13" s="6">
        <f>CONCATENATE(AT8,AT9,AT10,AT11,AT12,AT13,AT14,AT16,AT17,AT19,AT20,AT21,AT22,AT23,AT24,AT25,AT26,AT27,AT28,AT29,AT30,AT31,AT32,AT33,AT34,AT35,AT36,AT37,AT38,AT39,AT40,AT41,AT42,AT43,AT44,AT45,AT46,AT47,AT48,AT49,AT50,AT51,AT52,AT53,AT54,AT55,AT56,AT57,AT58,AT59,AT60,AT61,AT62,AT63,AT64,AT65,AT66,AT67,AT68,AT69,AT70,AT71,AT72,AT73,AT74,AT75,AT76,AT77,AT78,AT79,AT80,AT81,AT82,AT83,AT84,AT85,AT86,AT87,AT88,AT89,AT90,AT91,AT92,AT93,AT94,AT95,AT96,AT97,AT98,AT99,AT100,AT101,AT102,AT103,AT104,AT105,AT106,AT107,AT108,AT109,AT110,AT111,AT112,AT113,AT114,AT115,AT116,AT117,AT118,AT119,AT120,AT121,AT122,AT123,AT124,AT125,AT126,AT127,AT128,AT129,AT130,AT131,AT132,AT133,AT134,AT135,AT136,AT137,AT138,AT139,AT140,AT141,AT142,AT143,AT144,AT145,AT146,AT147,AT148,AT149,AT150,AT151,AT152,AT153,AT154,AT155,AT156,AT157,AT158,AT159,AT160,AT161,AT162,AT163,AT164,AT165,AT166,AT167,AT168,AT169,AT170,AT171,AT172,AT173,AT174,AT175,AT176,AT177,AT178,AT179,AT180,AT181,AT182,AT183,AT184,AT185,AT186,AT187,AT188,AT189,AT190,AT191,AT192,AT193,AT194,AT195,AT196,AT197,AT198,AT199,AT200,AT201,AT202,AT203,AT204,AT205,AT206,AT207)</f>
        <v/>
      </c>
      <c r="F13" s="190">
        <f>CONCATENATE(AV8,AV9,AV10,AV11,AV12,AV13,AV14,AV16,AV17,AV19,AV20,AV21,AV22,AV23,AV24,AV25,AV26,AV27,AV28,AV29,AV30,AV31,AV32,AV33,AV34,AV35,AV36,AV37,AV38,AV39,AV40,AV41,AV42,AV43,AV44,AV45,AV46,AV47,AV48,AV49,AV50,AV51,AV52,AV53,AV54,AV55,AV56,AV57,AV58,AV59,AV60,AV61,AV62,AV63,AV64,AV65,AV66,AV67,AV68,AV69,AV70,AV71,AV72,AV73,AV74,AV75,AV76,AV77,AV78,AV79,AV80,AV81,AV82,AV83,AV84,AV85,AV86,AV87,AV88,AV89,AV90,AV91,AV92,AV93,AV94,AV95,AV96,AV97,AV98,AV99,AV100,AV101,AV102,AV103,AV104,AV105,AV106,AV107,AV108,AV109,AV110,AV111,AV112,AV113,AV114,AV115,AV116,AV117,AV118,AV119,AV120,AV121,AV122,AV123,AV124,AV125,AV126,AV127,AV128,AV129,AV130,AV131,AV132,AV133,AV134,AV135,AV136,AV137,AV138,AV139,AV140,AV141,AV142,AV143,AV144,AV145,AV146,AV147,AV148,AV149,AV150,AV151,AV152,AV153,AV154,AV155,AV156,AV157,AV158,AV159,AV160,AV161,AV162,AV163,AV164,AV165,AV166,AV167,AV168,AV169,AV170,AV171,AV172,AV173,AV174,AV175,AV176,AV177,AV178,AV179,AV180,AV181,AV182,AV183,AV184,AV185,AV186,AV187,AV188,AV189,AV190,AV191,AV192,AV193,AV194,AV195,AV196,AV197,AV198,AV199,AV200,AV201,AV202,AV203,AV204,AV205,AV206,AV207)</f>
        <v/>
      </c>
      <c r="G13" s="190">
        <f>CONCATENATE(AX8,AX9,AX10,AX11,AX12,AX13,AX14,AX16,AX17,AX19,AX20,AX21,AX22,AX23,AX24,AX25,AX26,AX27,AX28,AX29,AX30,AX31,AX32,AX33,AX34,AX35,AX36,AX37,AX38,AX39,AX40,AX41,AX42,AX43,AX44,AX45,AX46,AX47,AX48,AX49,AX50,AX51,AX52,AX53,AX54,AX55,AX56,AX57,AX58,AX59,AX60,AX61,AX62,AX63,AX64,AX65,AX66,AX67,AX68,AX69,AX70,AX71,AX72,AX73,AX74,AX75,AX76,AX77,AX78,AX79,AX80,AX81,AX82,AX83,AX84,AX85,AX86,AX87,AX88,AX89,AX90,AX91,AX92,AX93,AX94,AX95,AX96,AX97,AX98,AX99,AX100,AX101,AX102,AX103,AX104,AX105,AX106,AX107,AX108,AX109,AX110,AX111,AX112,AX113,AX114,AX115,AX116,AX117,AX118,AX119,AX120,AX121,AX122,AX123,AX124,AX125,AX126,AX127,AX128,AX129,AX130,AX131,AX132,AX133,AX134,AX135,AX136,AX137,AX138,AX139,AX140,AX141,AX142,AX143,AX144,AX145,AX146,AX147,AX148,AX149,AX150,AX151,AX152,AX153,AX154,AX155,AX156,AX157,AX158,AX159,AX160,AX161,AX162,AX163,AX164,AX165,AX166,AX167,AX168,AX169,AX170,AX171,AX172,AX173,AX174,AX175,AX176,AX177,AX178,AX179,AX180,AX181,AX182,AX183,AX184,AX185,AX186,AX187,AX188,AX189,AX190,AX191,AX192,AX193,AX194,AX195,AX196,AX197,AX198,AX199,AX200,AX201,AX202,AX203,AX204,AX205,AX206,AX207)</f>
        <v/>
      </c>
      <c r="H13" s="954" t="n"/>
      <c r="I13" s="793">
        <f>CONCATENATE(AZ8,AZ9,AZ10,AZ11,AZ12,AZ13,AZ14,AZ16,AZ17,AZ19,AZ20,AZ21,AZ22,AZ23,AZ24,AZ25,AZ26,AZ27,AZ28,AZ29,AZ30,AZ31,AZ32,AZ33,AZ34,AZ35,AZ36,AZ37,AZ38,AZ39,AZ40,AZ41,AZ42,AZ43,AZ44,AZ45,AZ46,AZ47,AZ48,AZ49,AZ50,AZ51,AZ52,AZ53,AZ54,AZ55,AZ56,AZ57,AZ58,AZ59,AZ60,AZ61,AZ62,AZ63,AZ64,AZ65,AZ66,AZ67,AZ68,AZ69,AZ70,AZ71,AZ72,AZ73,AZ74,AZ75,AZ76,AZ77,AZ78,AZ79,AZ80,AZ81,AZ82,AZ83,AZ84,AZ85,AZ86,AZ87,AZ88,AZ89,AZ90,AZ91,AZ92,AZ93,AZ94,AZ95,AZ96,AZ97,AZ98,AZ99,AZ100,AZ101,AZ102,AZ103,AZ104,AZ105,AZ106,AZ107,AZ108,AZ109,AZ110,AZ111,AZ112,AZ113,AZ114,AZ115,AZ116,AZ117,AZ118,AZ119,AZ120,AZ121,AZ122,AZ123,AZ124,AZ125,AZ126,AZ127,AZ128,AZ129,AZ130,AZ131,AZ132,AZ133,AZ134,AZ135,AZ136,AZ137,AZ138,AZ139,AZ140,AZ141,AZ142,AZ143,AZ144,AZ145,AZ146,AZ147,AZ148,AZ149,AZ150,AZ151,AZ152,AZ153,AZ154,AZ155,AZ156,AZ157,AZ158,AZ159,AZ160,AZ161,AZ162,AZ163,AZ164,AZ165,AZ166,AZ167,AZ168,AZ169,AZ170,AZ171,AZ172,AZ173,AZ174,AZ175,AZ176,AZ177,AZ178,AZ179,AZ180,AZ181,AZ182,AZ183,AZ184,AZ185,AZ186,AZ187,AZ188,AZ189,AZ190,AZ191,AZ192,AZ193,AZ194,AZ195,AZ196,AZ197,AZ198,AZ199,AZ200,AZ201,AZ202,AZ203,AZ204,AZ205,AZ206,AZ207)</f>
        <v/>
      </c>
      <c r="J13" s="954" t="n"/>
      <c r="K13" s="420" t="n"/>
      <c r="M13" s="14" t="n">
        <v>1.03</v>
      </c>
      <c r="N13" s="14">
        <f>IFERROR(VLOOKUP(M13,'CRUCE RIESGOS'!$C$8:$D$140,2,FALSE),"")</f>
        <v/>
      </c>
      <c r="O13" s="14" t="n">
        <v>2.03</v>
      </c>
      <c r="P13" s="14">
        <f>IFERROR(VLOOKUP(O13,'CRUCE RIESGOS'!$C$8:$D$140,2,FALSE),"")</f>
        <v/>
      </c>
      <c r="Q13" s="14" t="n">
        <v>3.03</v>
      </c>
      <c r="R13" s="14">
        <f>IFERROR(VLOOKUP(Q13,'CRUCE RIESGOS'!$C$8:$D$140,2,FALSE),"")</f>
        <v/>
      </c>
      <c r="S13" s="14" t="n">
        <v>4.03</v>
      </c>
      <c r="T13" s="14">
        <f>IFERROR(VLOOKUP(S13,'CRUCE RIESGOS'!$C$8:$D$140,2,FALSE),"")</f>
        <v/>
      </c>
      <c r="U13" s="14" t="n">
        <v>5.03</v>
      </c>
      <c r="V13" s="14">
        <f>IFERROR(VLOOKUP(U13,'CRUCE RIESGOS'!$C$8:$D$140,2,FALSE),"")</f>
        <v/>
      </c>
      <c r="W13" s="14" t="n">
        <v>6.03</v>
      </c>
      <c r="X13" s="14">
        <f>IFERROR(VLOOKUP(W13,'CRUCE RIESGOS'!$C$8:$D$140,2,FALSE),"")</f>
        <v/>
      </c>
      <c r="Y13" s="14" t="n">
        <v>7.03</v>
      </c>
      <c r="Z13" s="14">
        <f>IFERROR(VLOOKUP(Y13,'CRUCE RIESGOS'!$C$8:$D$140,2,FALSE),"")</f>
        <v/>
      </c>
      <c r="AA13" s="14" t="n">
        <v>8.029999999999999</v>
      </c>
      <c r="AB13" s="14">
        <f>IFERROR(VLOOKUP(AA13,'CRUCE RIESGOS'!$C$8:$D$140,2,FALSE),"")</f>
        <v/>
      </c>
      <c r="AC13" s="14" t="n">
        <v>9.029999999999999</v>
      </c>
      <c r="AD13" s="14">
        <f>IFERROR(VLOOKUP(AC13,'CRUCE RIESGOS'!$C$8:$D$140,2,FALSE),"")</f>
        <v/>
      </c>
      <c r="AE13" s="14" t="n">
        <v>10.03</v>
      </c>
      <c r="AF13" s="14">
        <f>IFERROR(VLOOKUP(AE13,'CRUCE RIESGOS'!$C$8:$D$140,2,FALSE),"")</f>
        <v/>
      </c>
      <c r="AG13" s="14" t="n">
        <v>11.03</v>
      </c>
      <c r="AH13" s="14">
        <f>IFERROR(VLOOKUP(AG13,'CRUCE RIESGOS'!$C$8:$D$140,2,FALSE),"")</f>
        <v/>
      </c>
      <c r="AI13" s="14" t="n">
        <v>12.03</v>
      </c>
      <c r="AJ13" s="14">
        <f>IFERROR(VLOOKUP(AI13,'CRUCE RIESGOS'!$C$8:$D$140,2,FALSE),"")</f>
        <v/>
      </c>
      <c r="AK13" s="14" t="n">
        <v>13.03</v>
      </c>
      <c r="AL13" s="14">
        <f>IFERROR(VLOOKUP(AK13,'CRUCE RIESGOS'!$C$8:$D$140,2,FALSE),"")</f>
        <v/>
      </c>
      <c r="AM13" s="14" t="n">
        <v>14.03</v>
      </c>
      <c r="AN13" s="14">
        <f>IFERROR(VLOOKUP(AM13,'CRUCE RIESGOS'!$C$8:$D$140,2,FALSE),"")</f>
        <v/>
      </c>
      <c r="AO13" s="14" t="n">
        <v>15.03</v>
      </c>
      <c r="AP13" s="14">
        <f>IFERROR(VLOOKUP(AO13,'CRUCE RIESGOS'!$C$8:$D$140,2,FALSE),"")</f>
        <v/>
      </c>
      <c r="AQ13" s="14" t="n">
        <v>16.03</v>
      </c>
      <c r="AR13" s="14">
        <f>IFERROR(VLOOKUP(AQ13,'CRUCE RIESGOS'!$C$8:$D$140,2,FALSE),"")</f>
        <v/>
      </c>
      <c r="AS13" s="14" t="n">
        <v>17.03</v>
      </c>
      <c r="AT13" s="14">
        <f>IFERROR(VLOOKUP(AS13,'CRUCE RIESGOS'!$C$8:$D$140,2,FALSE),"")</f>
        <v/>
      </c>
      <c r="AU13" s="14" t="n">
        <v>18.03</v>
      </c>
      <c r="AV13" s="14">
        <f>IFERROR(VLOOKUP(AU13,'CRUCE RIESGOS'!$C$8:$D$140,2,FALSE),"")</f>
        <v/>
      </c>
      <c r="AW13" s="14" t="n">
        <v>19.03</v>
      </c>
      <c r="AX13" s="14">
        <f>IFERROR(VLOOKUP(AW13,'CRUCE RIESGOS'!$C$8:$D$140,2,FALSE),"")</f>
        <v/>
      </c>
      <c r="AY13" s="14" t="n">
        <v>20.03</v>
      </c>
      <c r="AZ13" s="14">
        <f>IFERROR(VLOOKUP(AY13,'CRUCE RIESGOS'!$C$8:$D$140,2,FALSE),"")</f>
        <v/>
      </c>
      <c r="BA13" s="14" t="n">
        <v>21.03</v>
      </c>
      <c r="BB13" s="14">
        <f>IFERROR(VLOOKUP(BA13,'CRUCE RIESGOS'!$C$8:$D$140,2,FALSE),"")</f>
        <v/>
      </c>
      <c r="BC13" s="14" t="n">
        <v>22.03</v>
      </c>
      <c r="BD13" s="14">
        <f>IFERROR(VLOOKUP(BC13,'CRUCE RIESGOS'!$C$8:$D$140,2,FALSE),"")</f>
        <v/>
      </c>
      <c r="BE13" s="14" t="n">
        <v>23.03</v>
      </c>
      <c r="BF13" s="14">
        <f>IFERROR(VLOOKUP(BE13,'CRUCE RIESGOS'!$C$8:$D$140,2,FALSE),"")</f>
        <v/>
      </c>
      <c r="BG13" s="14" t="n">
        <v>24.03</v>
      </c>
      <c r="BH13" s="14">
        <f>IFERROR(VLOOKUP(BG13,'CRUCE RIESGOS'!$C$8:$D$140,2,FALSE),"")</f>
        <v/>
      </c>
      <c r="BI13" s="14" t="n">
        <v>25.03</v>
      </c>
      <c r="BJ13" s="14">
        <f>IFERROR(VLOOKUP(BI13,'CRUCE RIESGOS'!$C$8:$D$140,2,FALSE),"")</f>
        <v/>
      </c>
    </row>
    <row r="14" ht="50.25" customHeight="1">
      <c r="A14" s="296" t="n"/>
      <c r="B14" s="776" t="inlineStr">
        <is>
          <t>Muy Alta 100%</t>
        </is>
      </c>
      <c r="C14" s="954" t="n"/>
      <c r="D14" s="190">
        <f>CONCATENATE(BB8,BB9,BB10,BB11,BB12,BB13,BB14,BB16,BB17,BB19,BB20,BB21,BB22,BB23,BB24,BB25,BB26,BB27,BB28,BB29,BB30,BB31,BB32,BB33,BB34,BB35,BB36,BB37,BB38,BB39,BB40,BB41,BB42,BB43,BB44,BB45,BB46,BB47,BB48,BB49,BB50,BB51,BB52,BB53,BB54,BB55,BB56,BB57,BB58,BB59,BB60,BB61,BB62,BB63,BB64,BB65,BB66,BB67,BB68,BB69,BB70,BB71,BB72,BB73,BB74,BB75,BB76,BB77,BB78,BB79,BB80,BB81,BB82,BB83,BB84,BB85,BB86,BB87,BB88,BB89,BB90,BB91,BB92,BB93,BB94,BB95,BB96,BB97,BB98,BB99,BB100,BB101,BB102,BB103,BB104,BB105,BB106,BB107,BB108,BB109,BB110,BB111,BB112,BB113,BB114,BB115,BB116,BB117,BB118,BB119,BB120,BB121,BB122,BB123,BB124,BB125,BB126,BB127,BB128,BB129,BB130,BB131,BB132,BB133,BB134,BB135,BB136,BB137,BB138,BB139,BB140,BB141,BB142,BB143,BB144,BB145,BB146,BB147,BB148,BB149,BB150,BB151,BB152,BB153,BB154,BB155,BB156,BB157,BB158,BB159,BB160,BB161,BB162,BB163,BB164,BB165,BB166,BB167,BB168,BB169,BB170,BB171,BB172,BB173,BB174,BB175,BB176,BB177,BB178,BB179,BB180,BB181,BB182,BB183,BB184,BB185,BB186,BB187,BB188,BB189,BB190,BB191,BB192,BB193,BB194,BB195,BB196,BB197,BB198,BB199,BB200,BB201,BB202,BB203,BB204,BB205,BB206,BB207)</f>
        <v/>
      </c>
      <c r="E14" s="190">
        <f>CONCATENATE(BD8,BD9,BD10,BD11,BD12,BD13,BD14,BD16,BD17,BD19,BD20,BD21,BD22,BD23,BD24,BD25,BD26,BD27,BD28,BD29,BD30,BD31,BD32,BD33,BD34,BD35,BD36,BD37,BD38,BD39,BD40,BD41,BD42,BD43,BD44,BD45,BD46,BD47,BD48,BD49,BD50,BD51,BD52,BD53,BD54,BD55,BD56,BD57,BD58,BD59,BD60,BD61,BD62,BD63,BD64,BD65,BD66,BD67,BD68,BD69,BD70,BD71,BD72,BD73,BD74,BD75,BD76,BD77,BD78,BD79,BD80,BD81,BD82,BD83,BD84,BD85,BD86,BD87,BD88,BD89,BD90,BD91,BD92,BD93,BD94,BD95,BD96,BD97,BD98,BD99,BD100,BD101,BD102,BD103,BD104,BD105,BD106,BD107,BD108,BD109,BD110,BD111,BD112,BD113,BD114,BD115,BD116,BD117,BD118,BD119,BD120,BD121,BD122,BD123,BD124,BD125,BD126,BD127,BD128,BD129,BD130,BD131,BD132,BD133,BD134,BD135,BD136,BD137,BD138,BD139,BD140,BD141,BD142,BD143,BD144,BD145,BD146,BD147,BD148,BD149,BD150,BD151,BD152,BD153,BD154,BD155,BD156,BD157,BD158,BD159,BD160,BD161,BD162,BD163,BD164,BD165,BD166,BD167,BD168,BD169,BD170,BD171,BD172,BD173,BD174,BD175,BD176,BD177,BD178,BD179,BD180,BD181,BD182,BD183,BD184,BD185,BD186,BD187,BD188,BD189,BD190,BD191,BD192,BD193,BD194,BD195,BD196,BD197,BD198,BD199,BD200,BD201,BD202,BD203,BD204,BD205,BD206,BD207)</f>
        <v/>
      </c>
      <c r="F14" s="774">
        <f>CONCATENATE(BF8,BF9,BF10,BF11,BF12,BF13,BF14,BF16,BF17,BF19,BF20,BF21,BF22,BF23,BF24,BF25,BF26,BF27,BF28,BF29,BF30,BF31,BF32,BF33,BF34,BF35,BF36,BF37,BF38,BF39,BF40,BF41,BF42,BF43,BF44,BF45,BF46,BF47,BF48,BF49,BF50,BF51,BF52,BF53,BF54,BF55,BF56,BF57,BF58,BF59,BF60,BF61,BF62,BF63,BF64,BF65,BF66,BF67,BF68,BF69,BF70,BF71,BF72,BF73,BF74,BF75,BF76,BF77,BF78,BF79,BF80,BF81,BF82,BF83,BF84,BF85,BF86,BF87,BF88,BF89,BF90,BF91,BF92,BF93,BF94,BF95,BF96,BF97,BF98,BF99,BF100,BF101,BF102,BF103,BF104,BF105,BF106,BF107,BF108,BF109,BF110,BF111,BF112,BF113,BF114,BF115,BF116,BF117,BF118,BF119,BF120,BF121,BF122,BF123,BF124,BF125,BF126,BF127,BF128,BF129,BF130,BF131,BF132,BF133,BF134,BF135,BF136,BF137,BF138,BF139,BF140,BF141,BF142,BF143,BF144,BF145,BF146,BF147,BF148,BF149,BF150,BF151,BF152,BF153,BF154,BF155,BF156,BF157,BF158,BF159,BF160,BF161,BF162,BF163,BF164,BF165,BF166,BF167,BF168,BF169,BF170,BF171,BF172,BF173,BF174,BF175,BF176,BF177,BF178,BF179,BF180,BF181,BF182,BF183,BF184,BF185,BF186,BF187,BF188,BF189,BF190,BF191,BF192,BF193,BF194,BF195,BF196,BF197,BF198,BF199,BF200,BF201,BF202,BF203,BF204,BF205,BF206,BF207)</f>
        <v/>
      </c>
      <c r="G14" s="774">
        <f>CONCATENATE(BH8,BH9,BH10,BH11,BH12,BH13,BH14,BH16,BH17,BH19,BH20,BH21,BH22,BH23,BH24,BH25,BH26,BH27,BH28,BH29,BH30,BH31,BH32,BH33,BH34,BH35,BH36,BH37,BH38,BH39,BH40,BH41,BH42,BH43,BH44,BH45,BH46,BH47,BH48,BH49,BH50,BH51,BH52,BH53,BH54,BH55,BH56,BH57,BH58,BH59,BH60,BH61,BH62,BH63,BH64,BH65,BH66,BH67,BH68,BH69,BH70,BH71,BH72,BH73,BH74,BH75,BH76,BH77,BH78,BH79,BH80,BH81,BH82,BH83,BH84,BH85,BH86,BH87,BH88,BH89,BH90,BH91,BH92,BH93,BH94,BH95,BH96,BH97,BH98,BH99,BH100,BH101,BH102,BH103,BH104,BH105,BH106,BH107,BH108,BH109,BH110,BH111,BH112,BH113,BH114,BH115,BH116,BH117,BH118,BH119,BH120,BH121,BH122,BH123,BH124,BH125,BH126,BH127,BH128,BH129,BH130,BH131,BH132,BH133,BH134,BH135,BH136,BH137,BH138,BH139,BH140,BH141,BH142,BH143,BH144,BH145,BH146,BH147,BH148,BH149,BH150,BH151,BH152,BH153,BH154,BH155,BH156,BH157,BH158,BH159,BH160,BH161,BH162,BH163,BH164,BH165,BH166,BH167,BH168,BH169,BH170,BH171,BH172,BH173,BH174,BH175,BH176,BH177,BH178,BH179,BH180,BH181,BH182,BH183,BH184,BH185,BH186,BH187,BH188,BH189,BH190,BH191,BH192,BH193,BH194,BH195,BH196,BH197,BH198,BH199,BH200,BH201,BH202,BH203,BH204,BH205,BH206,BH207)</f>
        <v/>
      </c>
      <c r="H14" s="954" t="n"/>
      <c r="I14" s="793">
        <f>CONCATENATE(BJ8,BJ9,BJ10,BJ11,BJ12,BJ13,BJ14,BJ16,BJ17,BJ19,BJ20,BJ21,BJ22,BJ23,BJ24,BJ25,BJ26,BJ27,BJ28,BJ29,BJ30,BJ31,BJ32,BJ33,BJ34,BJ35,BJ36,BJ37,BJ38,BJ39,BJ40,BJ41,BJ42,BJ43,BJ44,BJ45,BJ46,BJ47,BJ48,BJ49,BJ50,BJ51,BJ52,BJ53,BJ54,BJ55,BJ56,BJ57,BJ58,BJ59,BJ60,BJ61,BJ62,BJ63,BJ64,BJ65,BJ66,BJ67,BJ68,BJ69,BJ70,BJ71,BJ72,BJ73,BJ74,BJ75,BJ76,BJ77,BJ78,BJ79,BJ80,BJ81,BJ82,BJ83,BJ84,BJ85,BJ86,BJ87,BJ88,BJ89,BJ90,BJ91,BJ92,BJ93,BJ94,BJ95,BJ96,BJ97,BJ98,BJ99,BJ100,BJ101,BJ102,BJ103,BJ104,BJ105,BJ106,BJ107,BJ108,BJ109,BJ110,BJ111,BJ112,BJ113,BJ114,BJ115,BJ116,BJ117,BJ118,BJ119,BJ120,BJ121,BJ122,BJ123,BJ124,BJ125,BJ126,BJ127,BJ128,BJ129,BJ130,BJ131,BJ132,BJ133,BJ134,BJ135,BJ136,BJ137,BJ138,BJ139,BJ140,BJ141,BJ142,BJ143,BJ144,BJ145,BJ146,BJ147,BJ148,BJ149,BJ150,BJ151,BJ152,BJ153,BJ154,BJ155,BJ156,BJ157,BJ158,BJ159,BJ160,BJ161,BJ162,BJ163,BJ164,BJ165,BJ166,BJ167,BJ168,BJ169,BJ170,BJ171,BJ172,BJ173,BJ174,BJ175,BJ176,BJ177,BJ178,BJ179,BJ180,BJ181,BJ182,BJ183,BJ184,BJ185,BJ186,BJ187,BJ188,BJ189,BJ190,BJ191,BJ192,BJ193,BJ194,BJ195,BJ196,BJ197,BJ198,BJ199,BJ200,BJ201,BJ202,BJ203,BJ204,BJ205,BJ206,BJ207)</f>
        <v/>
      </c>
      <c r="J14" s="954" t="n"/>
      <c r="K14" s="420" t="n"/>
      <c r="N14" s="14">
        <f>IF(N16&lt;&gt;""," -R","")</f>
        <v/>
      </c>
      <c r="P14" s="14">
        <f>IF(P16&lt;&gt;""," -R","")</f>
        <v/>
      </c>
      <c r="R14" s="14">
        <f>IF(R16&lt;&gt;""," -R","")</f>
        <v/>
      </c>
      <c r="T14" s="14">
        <f>IF(T16&lt;&gt;""," -R","")</f>
        <v/>
      </c>
      <c r="V14" s="14">
        <f>IF(V16&lt;&gt;""," -R","")</f>
        <v/>
      </c>
      <c r="X14" s="14">
        <f>IF(X16&lt;&gt;""," -R","")</f>
        <v/>
      </c>
      <c r="Z14" s="14">
        <f>IF(Z16&lt;&gt;""," -R","")</f>
        <v/>
      </c>
      <c r="AB14" s="14">
        <f>IF(AB16&lt;&gt;""," -R","")</f>
        <v/>
      </c>
      <c r="AD14" s="14">
        <f>IF(AD16&lt;&gt;""," -R","")</f>
        <v/>
      </c>
      <c r="AF14" s="14">
        <f>IF(AF16&lt;&gt;""," -R","")</f>
        <v/>
      </c>
      <c r="AH14" s="14">
        <f>IF(AH16&lt;&gt;""," -R","")</f>
        <v/>
      </c>
      <c r="AJ14" s="14">
        <f>IF(AJ16&lt;&gt;""," -R","")</f>
        <v/>
      </c>
      <c r="AL14" s="14">
        <f>IF(AL16&lt;&gt;""," -R","")</f>
        <v/>
      </c>
      <c r="AN14" s="14">
        <f>IF(AN16&lt;&gt;""," -R","")</f>
        <v/>
      </c>
      <c r="AP14" s="14">
        <f>IF(AP16&lt;&gt;""," -R","")</f>
        <v/>
      </c>
      <c r="AR14" s="14">
        <f>IF(AR16&lt;&gt;""," -R","")</f>
        <v/>
      </c>
      <c r="AT14" s="14">
        <f>IF(AT16&lt;&gt;""," -R","")</f>
        <v/>
      </c>
      <c r="AV14" s="14">
        <f>IF(AV16&lt;&gt;""," -R","")</f>
        <v/>
      </c>
      <c r="AX14" s="14">
        <f>IF(AX16&lt;&gt;""," -R","")</f>
        <v/>
      </c>
      <c r="AZ14" s="14">
        <f>IF(AZ16&lt;&gt;""," -R","")</f>
        <v/>
      </c>
      <c r="BB14" s="14">
        <f>IF(BB16&lt;&gt;""," -R","")</f>
        <v/>
      </c>
      <c r="BD14" s="14">
        <f>IF(BD16&lt;&gt;""," -R","")</f>
        <v/>
      </c>
      <c r="BF14" s="14">
        <f>IF(BF16&lt;&gt;""," -R","")</f>
        <v/>
      </c>
      <c r="BH14" s="14">
        <f>IF(BH16&lt;&gt;""," -R","")</f>
        <v/>
      </c>
      <c r="BJ14" s="14">
        <f>IF(BJ16&lt;&gt;""," -R","")</f>
        <v/>
      </c>
    </row>
    <row r="15" ht="15.75" customHeight="1">
      <c r="A15" s="296" t="n"/>
      <c r="B15" s="119" t="inlineStr">
        <is>
          <t>COLOR</t>
        </is>
      </c>
      <c r="C15" s="773" t="inlineStr">
        <is>
          <t>INTERPRETACIÓN DE LA ZONA</t>
        </is>
      </c>
      <c r="D15" s="955" t="n"/>
      <c r="E15" s="954" t="n"/>
      <c r="F15" s="120" t="inlineStr">
        <is>
          <t>CANTIDAD DE RIESGOS POR ZONA</t>
        </is>
      </c>
      <c r="G15" s="773" t="inlineStr">
        <is>
          <t>PROMEDIO DE RIESGO DEL PROCESO</t>
        </is>
      </c>
      <c r="H15" s="955" t="n"/>
      <c r="I15" s="955" t="n"/>
      <c r="J15" s="954" t="n"/>
      <c r="K15" s="420" t="n"/>
    </row>
    <row r="16" ht="15" customHeight="1">
      <c r="A16" s="296" t="n"/>
      <c r="B16" s="8" t="n"/>
      <c r="C16" s="795" t="inlineStr">
        <is>
          <t xml:space="preserve"> Zona de riesgo baja: Asumir el riesgo</t>
        </is>
      </c>
      <c r="D16" s="955" t="n"/>
      <c r="E16" s="954" t="n"/>
      <c r="F16" s="94">
        <f>COUNTIF('CRUCE RIESGOS'!$AV$8:$AV$140,"BAJO")</f>
        <v/>
      </c>
      <c r="G16" s="773" t="inlineStr">
        <is>
          <t>PROBABILIDAD</t>
        </is>
      </c>
      <c r="H16" s="773" t="inlineStr">
        <is>
          <t>IMPACTO</t>
        </is>
      </c>
      <c r="I16" s="956" t="inlineStr">
        <is>
          <t>VALORACIÓN</t>
        </is>
      </c>
      <c r="J16" s="954" t="n"/>
      <c r="K16" s="420" t="n"/>
      <c r="M16" s="14" t="n">
        <v>1.04</v>
      </c>
      <c r="N16" s="14">
        <f>IFERROR(VLOOKUP(M16,'CRUCE RIESGOS'!$C$8:$D$140,2,FALSE),"")</f>
        <v/>
      </c>
      <c r="O16" s="14" t="n">
        <v>2.04</v>
      </c>
      <c r="P16" s="14">
        <f>IFERROR(VLOOKUP(O16,'CRUCE RIESGOS'!$C$8:$D$140,2,FALSE),"")</f>
        <v/>
      </c>
      <c r="Q16" s="14" t="n">
        <v>3.04</v>
      </c>
      <c r="R16" s="14">
        <f>IFERROR(VLOOKUP(Q16,'CRUCE RIESGOS'!$C$8:$D$140,2,FALSE),"")</f>
        <v/>
      </c>
      <c r="S16" s="14" t="n">
        <v>4.04</v>
      </c>
      <c r="T16" s="14">
        <f>IFERROR(VLOOKUP(S16,'CRUCE RIESGOS'!$C$8:$D$140,2,FALSE),"")</f>
        <v/>
      </c>
      <c r="U16" s="14" t="n">
        <v>5.04</v>
      </c>
      <c r="V16" s="14">
        <f>IFERROR(VLOOKUP(U16,'CRUCE RIESGOS'!$C$8:$D$140,2,FALSE),"")</f>
        <v/>
      </c>
      <c r="W16" s="14" t="n">
        <v>6.04</v>
      </c>
      <c r="X16" s="14">
        <f>IFERROR(VLOOKUP(W16,'CRUCE RIESGOS'!$C$8:$D$140,2,FALSE),"")</f>
        <v/>
      </c>
      <c r="Y16" s="14" t="n">
        <v>7.04</v>
      </c>
      <c r="Z16" s="14">
        <f>IFERROR(VLOOKUP(Y16,'CRUCE RIESGOS'!$C$8:$D$140,2,FALSE),"")</f>
        <v/>
      </c>
      <c r="AA16" s="14" t="n">
        <v>8.039999999999999</v>
      </c>
      <c r="AB16" s="14">
        <f>IFERROR(VLOOKUP(AA16,'CRUCE RIESGOS'!$C$8:$D$140,2,FALSE),"")</f>
        <v/>
      </c>
      <c r="AC16" s="14" t="n">
        <v>9.039999999999999</v>
      </c>
      <c r="AD16" s="14">
        <f>IFERROR(VLOOKUP(AC16,'CRUCE RIESGOS'!$C$8:$D$140,2,FALSE),"")</f>
        <v/>
      </c>
      <c r="AE16" s="14" t="n">
        <v>10.04</v>
      </c>
      <c r="AF16" s="14">
        <f>IFERROR(VLOOKUP(AE16,'CRUCE RIESGOS'!$C$8:$D$140,2,FALSE),"")</f>
        <v/>
      </c>
      <c r="AG16" s="14" t="n">
        <v>11.04</v>
      </c>
      <c r="AH16" s="14">
        <f>IFERROR(VLOOKUP(AG16,'CRUCE RIESGOS'!$C$8:$D$140,2,FALSE),"")</f>
        <v/>
      </c>
      <c r="AI16" s="14" t="n">
        <v>12.04</v>
      </c>
      <c r="AJ16" s="14">
        <f>IFERROR(VLOOKUP(AI16,'CRUCE RIESGOS'!$C$8:$D$140,2,FALSE),"")</f>
        <v/>
      </c>
      <c r="AK16" s="14" t="n">
        <v>13.04</v>
      </c>
      <c r="AL16" s="14">
        <f>IFERROR(VLOOKUP(AK16,'CRUCE RIESGOS'!$C$8:$D$140,2,FALSE),"")</f>
        <v/>
      </c>
      <c r="AM16" s="14" t="n">
        <v>14.04</v>
      </c>
      <c r="AN16" s="14">
        <f>IFERROR(VLOOKUP(AM16,'CRUCE RIESGOS'!$C$8:$D$140,2,FALSE),"")</f>
        <v/>
      </c>
      <c r="AO16" s="14" t="n">
        <v>15.04</v>
      </c>
      <c r="AP16" s="14">
        <f>IFERROR(VLOOKUP(AO16,'CRUCE RIESGOS'!$C$8:$D$140,2,FALSE),"")</f>
        <v/>
      </c>
      <c r="AQ16" s="14" t="n">
        <v>16.04</v>
      </c>
      <c r="AR16" s="14">
        <f>IFERROR(VLOOKUP(AQ16,'CRUCE RIESGOS'!$C$8:$D$140,2,FALSE),"")</f>
        <v/>
      </c>
      <c r="AS16" s="14" t="n">
        <v>17.04</v>
      </c>
      <c r="AT16" s="14">
        <f>IFERROR(VLOOKUP(AS16,'CRUCE RIESGOS'!$C$8:$D$140,2,FALSE),"")</f>
        <v/>
      </c>
      <c r="AU16" s="14" t="n">
        <v>18.04</v>
      </c>
      <c r="AV16" s="14">
        <f>IFERROR(VLOOKUP(AU16,'CRUCE RIESGOS'!$C$8:$D$140,2,FALSE),"")</f>
        <v/>
      </c>
      <c r="AW16" s="14" t="n">
        <v>19.04</v>
      </c>
      <c r="AX16" s="14">
        <f>IFERROR(VLOOKUP(AW16,'CRUCE RIESGOS'!$C$8:$D$140,2,FALSE),"")</f>
        <v/>
      </c>
      <c r="AY16" s="14" t="n">
        <v>20.04</v>
      </c>
      <c r="AZ16" s="14">
        <f>IFERROR(VLOOKUP(AY16,'CRUCE RIESGOS'!$C$8:$D$140,2,FALSE),"")</f>
        <v/>
      </c>
      <c r="BA16" s="14" t="n">
        <v>21.04</v>
      </c>
      <c r="BB16" s="14">
        <f>IFERROR(VLOOKUP(BA16,'CRUCE RIESGOS'!$C$8:$D$140,2,FALSE),"")</f>
        <v/>
      </c>
      <c r="BC16" s="14" t="n">
        <v>22.04</v>
      </c>
      <c r="BD16" s="14">
        <f>IFERROR(VLOOKUP(BC16,'CRUCE RIESGOS'!$C$8:$D$140,2,FALSE),"")</f>
        <v/>
      </c>
      <c r="BE16" s="14" t="n">
        <v>23.04</v>
      </c>
      <c r="BF16" s="14">
        <f>IFERROR(VLOOKUP(BE16,'CRUCE RIESGOS'!$C$8:$D$140,2,FALSE),"")</f>
        <v/>
      </c>
      <c r="BG16" s="14" t="n">
        <v>24.04</v>
      </c>
      <c r="BH16" s="14">
        <f>IFERROR(VLOOKUP(BG16,'CRUCE RIESGOS'!$C$8:$D$140,2,FALSE),"")</f>
        <v/>
      </c>
      <c r="BI16" s="14" t="n">
        <v>25.04</v>
      </c>
      <c r="BJ16" s="14">
        <f>IFERROR(VLOOKUP(BI16,'CRUCE RIESGOS'!$C$8:$D$140,2,FALSE),"")</f>
        <v/>
      </c>
    </row>
    <row r="17" ht="15" customHeight="1">
      <c r="A17" s="296" t="n"/>
      <c r="B17" s="9" t="n"/>
      <c r="C17" s="795" t="inlineStr">
        <is>
          <t xml:space="preserve"> Zona de riesgo moderada: Asumir el riesgo, reducir el riesgo</t>
        </is>
      </c>
      <c r="D17" s="955" t="n"/>
      <c r="E17" s="954" t="n"/>
      <c r="F17" s="94">
        <f>COUNTIF('CRUCE RIESGOS'!$AV$8:$AV$140,"MODERADO")</f>
        <v/>
      </c>
      <c r="G17" s="794">
        <f>IFERROR(IF(AVERAGE('CRUCE RIESGOS'!AR8:AR20)="","",IF(AVERAGE('CRUCE RIESGOS'!AR8:AR20)&lt;=0.2,"MUY BAJA",IF(AVERAGE('CRUCE RIESGOS'!AR8:AR20)&lt;=0.4,"BAJA",IF(AVERAGE('CRUCE RIESGOS'!AR8:AR20)&lt;=0.6,"MEDIA",IF(AVERAGE('CRUCE RIESGOS'!AR8:AR20)&lt;=0.8,"ALTA",IF(AVERAGE('CRUCE RIESGOS'!AR8:AR20)=1,"MUY ALTA")))))),"")</f>
        <v/>
      </c>
      <c r="H17" s="794">
        <f>IFERROR(IF(AVERAGE('CRUCE RIESGOS'!AT8:AT20)="","",IF(AVERAGE('CRUCE RIESGOS'!AT8:AT20)&lt;=0.2,"LEVE",IF(AVERAGE('CRUCE RIESGOS'!AT8:AT20)&lt;=0.4,"MENOR",IF(AVERAGE('CRUCE RIESGOS'!AT8:AT20)&lt;=0.6,"MODERADO",IF(AVERAGE('CRUCE RIESGOS'!AT8:AT20)&lt;=0.8,"MAYOR",IF(AVERAGE('CRUCE RIESGOS'!AT8:AT20)=1,"CATASTRÓFICO")))))),"")</f>
        <v/>
      </c>
      <c r="I17" s="794">
        <f>IFERROR(IF(OR(AND(G17="Muy Baja",H17="Leve"),AND(G17="Muy Baja",H17="Menor"),AND(G17="Baja",H17="Leve")),"BAJO",IF(OR(AND(G17="Muy baja",H17="Moderado"),AND(G17="Baja",H17="Menor"),AND(G17="Baja",H17="Moderado"),AND(G17="Media",H17="Leve"),AND(G17="Media",H17="Menor"),AND(G17="Media",H17="Moderado"),AND(G17="Alta",H17="Leve"),AND(G17="Alta",H17="Menor")),"MODERADO",IF(OR(AND(G17="Muy Baja",H17="Mayor"),AND(G17="Baja",H17="Mayor"),AND(G17="Media",H17="Mayor"),AND(G17="Alta",H17="Moderado"),AND(G17="Alta",H17="Mayor"),AND(G17="Muy Alta",H17="Leve"),AND(G17="Muy Alta",H17="Menor"),AND(G17="Muy Alta",H17="Moderado"),AND(G17="Muy Alta",H17="Mayor")),"ALTO",IF(OR(AND(G17="Muy Baja",H17="Catastrófico"),AND(G17="Baja",H17="Catastrófico"),AND(G17="Media",H17="Catastrófico"),AND(G17="Alta",H17="Catastrófico"),AND(G17="Muy Alta",H17="Catastrófico")),"EXTREMO","")))),"")</f>
        <v/>
      </c>
      <c r="J17" s="951" t="n"/>
      <c r="K17" s="420" t="n"/>
      <c r="N17" s="14">
        <f>IF(N19&lt;&gt;""," -R","")</f>
        <v/>
      </c>
      <c r="P17" s="14">
        <f>IF(P19&lt;&gt;""," -R","")</f>
        <v/>
      </c>
      <c r="R17" s="14">
        <f>IF(R19&lt;&gt;""," -R","")</f>
        <v/>
      </c>
      <c r="T17" s="14">
        <f>IF(T19&lt;&gt;""," -R","")</f>
        <v/>
      </c>
      <c r="V17" s="14">
        <f>IF(V19&lt;&gt;""," -R","")</f>
        <v/>
      </c>
      <c r="X17" s="14">
        <f>IF(X19&lt;&gt;""," -R","")</f>
        <v/>
      </c>
      <c r="Z17" s="14">
        <f>IF(Z19&lt;&gt;""," -R","")</f>
        <v/>
      </c>
      <c r="AB17" s="14">
        <f>IF(AB19&lt;&gt;""," -R","")</f>
        <v/>
      </c>
      <c r="AD17" s="14">
        <f>IF(AD19&lt;&gt;""," -R","")</f>
        <v/>
      </c>
      <c r="AF17" s="14">
        <f>IF(AF19&lt;&gt;""," -R","")</f>
        <v/>
      </c>
      <c r="AH17" s="14">
        <f>IF(AH19&lt;&gt;""," -R","")</f>
        <v/>
      </c>
      <c r="AJ17" s="14">
        <f>IF(AJ19&lt;&gt;""," -R","")</f>
        <v/>
      </c>
      <c r="AL17" s="14">
        <f>IF(AL19&lt;&gt;""," -R","")</f>
        <v/>
      </c>
      <c r="AN17" s="14">
        <f>IF(AN19&lt;&gt;""," -R","")</f>
        <v/>
      </c>
      <c r="AP17" s="14">
        <f>IF(AP19&lt;&gt;""," -R","")</f>
        <v/>
      </c>
      <c r="AR17" s="14">
        <f>IF(AR19&lt;&gt;""," -R","")</f>
        <v/>
      </c>
      <c r="AT17" s="14">
        <f>IF(AT19&lt;&gt;""," -R","")</f>
        <v/>
      </c>
      <c r="AV17" s="14">
        <f>IF(AV19&lt;&gt;""," -R","")</f>
        <v/>
      </c>
      <c r="AX17" s="14">
        <f>IF(AX19&lt;&gt;""," -R","")</f>
        <v/>
      </c>
      <c r="AZ17" s="14">
        <f>IF(AZ19&lt;&gt;""," -R","")</f>
        <v/>
      </c>
      <c r="BB17" s="14">
        <f>IF(BB19&lt;&gt;""," -R","")</f>
        <v/>
      </c>
      <c r="BD17" s="14">
        <f>IF(BD19&lt;&gt;""," -R","")</f>
        <v/>
      </c>
      <c r="BF17" s="14">
        <f>IF(BF19&lt;&gt;""," -R","")</f>
        <v/>
      </c>
      <c r="BH17" s="14">
        <f>IF(BH19&lt;&gt;""," -R","")</f>
        <v/>
      </c>
      <c r="BJ17" s="14">
        <f>IF(BJ19&lt;&gt;""," -R","")</f>
        <v/>
      </c>
    </row>
    <row r="18" ht="15" customHeight="1">
      <c r="A18" s="296" t="n"/>
      <c r="B18" s="10" t="n"/>
      <c r="C18" s="795" t="inlineStr">
        <is>
          <t xml:space="preserve"> Zona de riesgo alta: reducir el riesgo, evitar, compartir o transferir</t>
        </is>
      </c>
      <c r="D18" s="955" t="n"/>
      <c r="E18" s="954" t="n"/>
      <c r="F18" s="94">
        <f>COUNTIF('CRUCE RIESGOS'!$AV$8:$AV$140,"ALTO")</f>
        <v/>
      </c>
      <c r="G18" s="917" t="n"/>
      <c r="H18" s="917" t="n"/>
      <c r="I18" s="946" t="n"/>
      <c r="J18" s="945" t="n"/>
      <c r="K18" s="420" t="n"/>
    </row>
    <row r="19" ht="15" customHeight="1">
      <c r="A19" s="296" t="n"/>
      <c r="B19" s="11" t="n"/>
      <c r="C19" s="795" t="inlineStr">
        <is>
          <t xml:space="preserve"> Zona de riesgo extrema: Reducir el riesgo, Evitar, Compartir o Transferir</t>
        </is>
      </c>
      <c r="D19" s="955" t="n"/>
      <c r="E19" s="954" t="n"/>
      <c r="F19" s="94">
        <f>COUNTIF('CRUCE RIESGOS'!$AV$8:$AV$140,"EXTREMO")</f>
        <v/>
      </c>
      <c r="G19" s="922" t="n"/>
      <c r="H19" s="922" t="n"/>
      <c r="I19" s="947" t="n"/>
      <c r="J19" s="925" t="n"/>
      <c r="K19" s="420" t="n"/>
      <c r="M19" s="14" t="n">
        <v>1.05</v>
      </c>
      <c r="N19" s="14">
        <f>IFERROR(VLOOKUP(M19,'CRUCE RIESGOS'!$C$8:$D$140,2,FALSE),"")</f>
        <v/>
      </c>
      <c r="O19" s="14" t="n">
        <v>2.05</v>
      </c>
      <c r="P19" s="14">
        <f>IFERROR(VLOOKUP(O19,'CRUCE RIESGOS'!$C$8:$D$140,2,FALSE),"")</f>
        <v/>
      </c>
      <c r="Q19" s="14" t="n">
        <v>3.05</v>
      </c>
      <c r="R19" s="14">
        <f>IFERROR(VLOOKUP(Q19,'CRUCE RIESGOS'!$C$8:$D$140,2,FALSE),"")</f>
        <v/>
      </c>
      <c r="S19" s="14" t="n">
        <v>4.05</v>
      </c>
      <c r="T19" s="14">
        <f>IFERROR(VLOOKUP(S19,'CRUCE RIESGOS'!$C$8:$D$140,2,FALSE),"")</f>
        <v/>
      </c>
      <c r="U19" s="14" t="n">
        <v>5.05</v>
      </c>
      <c r="V19" s="14">
        <f>IFERROR(VLOOKUP(U19,'CRUCE RIESGOS'!$C$8:$D$140,2,FALSE),"")</f>
        <v/>
      </c>
      <c r="W19" s="14" t="n">
        <v>6.05</v>
      </c>
      <c r="X19" s="14">
        <f>IFERROR(VLOOKUP(W19,'CRUCE RIESGOS'!$C$8:$D$140,2,FALSE),"")</f>
        <v/>
      </c>
      <c r="Y19" s="14" t="n">
        <v>7.05</v>
      </c>
      <c r="Z19" s="14">
        <f>IFERROR(VLOOKUP(Y19,'CRUCE RIESGOS'!$C$8:$D$140,2,FALSE),"")</f>
        <v/>
      </c>
      <c r="AA19" s="14" t="n">
        <v>8.050000000000001</v>
      </c>
      <c r="AB19" s="14">
        <f>IFERROR(VLOOKUP(AA19,'CRUCE RIESGOS'!$C$8:$D$140,2,FALSE),"")</f>
        <v/>
      </c>
      <c r="AC19" s="14" t="n">
        <v>9.050000000000001</v>
      </c>
      <c r="AD19" s="14">
        <f>IFERROR(VLOOKUP(AC19,'CRUCE RIESGOS'!$C$8:$D$140,2,FALSE),"")</f>
        <v/>
      </c>
      <c r="AE19" s="14" t="n">
        <v>10.05</v>
      </c>
      <c r="AF19" s="14">
        <f>IFERROR(VLOOKUP(AE19,'CRUCE RIESGOS'!$C$8:$D$140,2,FALSE),"")</f>
        <v/>
      </c>
      <c r="AG19" s="14" t="n">
        <v>11.05</v>
      </c>
      <c r="AH19" s="14">
        <f>IFERROR(VLOOKUP(AG19,'CRUCE RIESGOS'!$C$8:$D$140,2,FALSE),"")</f>
        <v/>
      </c>
      <c r="AI19" s="14" t="n">
        <v>12.05</v>
      </c>
      <c r="AJ19" s="14">
        <f>IFERROR(VLOOKUP(AI19,'CRUCE RIESGOS'!$C$8:$D$140,2,FALSE),"")</f>
        <v/>
      </c>
      <c r="AK19" s="14" t="n">
        <v>13.05</v>
      </c>
      <c r="AL19" s="14">
        <f>IFERROR(VLOOKUP(AK19,'CRUCE RIESGOS'!$C$8:$D$140,2,FALSE),"")</f>
        <v/>
      </c>
      <c r="AM19" s="14" t="n">
        <v>14.05</v>
      </c>
      <c r="AN19" s="14">
        <f>IFERROR(VLOOKUP(AM19,'CRUCE RIESGOS'!$C$8:$D$140,2,FALSE),"")</f>
        <v/>
      </c>
      <c r="AO19" s="14" t="n">
        <v>15.05</v>
      </c>
      <c r="AP19" s="14">
        <f>IFERROR(VLOOKUP(AO19,'CRUCE RIESGOS'!$C$8:$D$140,2,FALSE),"")</f>
        <v/>
      </c>
      <c r="AQ19" s="14" t="n">
        <v>16.05</v>
      </c>
      <c r="AR19" s="14">
        <f>IFERROR(VLOOKUP(AQ19,'CRUCE RIESGOS'!$C$8:$D$140,2,FALSE),"")</f>
        <v/>
      </c>
      <c r="AS19" s="14" t="n">
        <v>17.05</v>
      </c>
      <c r="AT19" s="14">
        <f>IFERROR(VLOOKUP(AS19,'CRUCE RIESGOS'!$C$8:$D$140,2,FALSE),"")</f>
        <v/>
      </c>
      <c r="AU19" s="14" t="n">
        <v>18.05</v>
      </c>
      <c r="AV19" s="14">
        <f>IFERROR(VLOOKUP(AU19,'CRUCE RIESGOS'!$C$8:$D$140,2,FALSE),"")</f>
        <v/>
      </c>
      <c r="AW19" s="14" t="n">
        <v>19.05</v>
      </c>
      <c r="AX19" s="14">
        <f>IFERROR(VLOOKUP(AW19,'CRUCE RIESGOS'!$C$8:$D$140,2,FALSE),"")</f>
        <v/>
      </c>
      <c r="AY19" s="14" t="n">
        <v>20.05</v>
      </c>
      <c r="AZ19" s="14">
        <f>IFERROR(VLOOKUP(AY19,'CRUCE RIESGOS'!$C$8:$D$140,2,FALSE),"")</f>
        <v/>
      </c>
      <c r="BA19" s="14" t="n">
        <v>21.05</v>
      </c>
      <c r="BB19" s="14">
        <f>IFERROR(VLOOKUP(BA19,'CRUCE RIESGOS'!$C$8:$D$140,2,FALSE),"")</f>
        <v/>
      </c>
      <c r="BC19" s="14" t="n">
        <v>22.05</v>
      </c>
      <c r="BD19" s="14">
        <f>IFERROR(VLOOKUP(BC19,'CRUCE RIESGOS'!$C$8:$D$140,2,FALSE),"")</f>
        <v/>
      </c>
      <c r="BE19" s="14" t="n">
        <v>23.05</v>
      </c>
      <c r="BF19" s="14">
        <f>IFERROR(VLOOKUP(BE19,'CRUCE RIESGOS'!$C$8:$D$140,2,FALSE),"")</f>
        <v/>
      </c>
      <c r="BG19" s="14" t="n">
        <v>24.05</v>
      </c>
      <c r="BH19" s="14">
        <f>IFERROR(VLOOKUP(BG19,'CRUCE RIESGOS'!$C$8:$D$140,2,FALSE),"")</f>
        <v/>
      </c>
      <c r="BI19" s="14" t="n">
        <v>25.05</v>
      </c>
      <c r="BJ19" s="14">
        <f>IFERROR(VLOOKUP(BI19,'CRUCE RIESGOS'!$C$8:$D$140,2,FALSE),"")</f>
        <v/>
      </c>
    </row>
    <row r="20">
      <c r="A20" s="296" t="n"/>
      <c r="B20" s="296" t="n"/>
      <c r="C20" s="296" t="n"/>
      <c r="D20" s="296" t="n"/>
      <c r="E20" s="296" t="n"/>
      <c r="F20" s="296" t="n"/>
      <c r="G20" s="296" t="n"/>
      <c r="H20" s="296" t="n"/>
      <c r="I20" s="296" t="n"/>
      <c r="J20" s="296" t="n"/>
      <c r="K20" s="420" t="n"/>
      <c r="N20" s="14">
        <f>IF(N21&lt;&gt;""," -R","")</f>
        <v/>
      </c>
      <c r="P20" s="14">
        <f>IF(P21&lt;&gt;""," -R","")</f>
        <v/>
      </c>
      <c r="R20" s="14">
        <f>IF(R21&lt;&gt;""," -R","")</f>
        <v/>
      </c>
      <c r="T20" s="14">
        <f>IF(T21&lt;&gt;""," -R","")</f>
        <v/>
      </c>
      <c r="V20" s="14">
        <f>IF(V21&lt;&gt;""," -R","")</f>
        <v/>
      </c>
      <c r="X20" s="14">
        <f>IF(X21&lt;&gt;""," -R","")</f>
        <v/>
      </c>
      <c r="Z20" s="14">
        <f>IF(Z21&lt;&gt;""," -R","")</f>
        <v/>
      </c>
      <c r="AB20" s="14">
        <f>IF(AB21&lt;&gt;""," -R","")</f>
        <v/>
      </c>
      <c r="AD20" s="14">
        <f>IF(AD21&lt;&gt;""," -R","")</f>
        <v/>
      </c>
      <c r="AF20" s="14">
        <f>IF(AF21&lt;&gt;""," -R","")</f>
        <v/>
      </c>
      <c r="AH20" s="14">
        <f>IF(AH21&lt;&gt;""," -R","")</f>
        <v/>
      </c>
      <c r="AJ20" s="14">
        <f>IF(AJ21&lt;&gt;""," -R","")</f>
        <v/>
      </c>
      <c r="AL20" s="14">
        <f>IF(AL21&lt;&gt;""," -R","")</f>
        <v/>
      </c>
      <c r="AN20" s="14">
        <f>IF(AN21&lt;&gt;""," -R","")</f>
        <v/>
      </c>
      <c r="AP20" s="14">
        <f>IF(AP21&lt;&gt;""," -R","")</f>
        <v/>
      </c>
      <c r="AR20" s="14">
        <f>IF(AR21&lt;&gt;""," -R","")</f>
        <v/>
      </c>
      <c r="AT20" s="14">
        <f>IF(AT21&lt;&gt;""," -R","")</f>
        <v/>
      </c>
      <c r="AV20" s="14">
        <f>IF(AV21&lt;&gt;""," -R","")</f>
        <v/>
      </c>
      <c r="AX20" s="14">
        <f>IF(AX21&lt;&gt;""," -R","")</f>
        <v/>
      </c>
      <c r="AZ20" s="14">
        <f>IF(AZ21&lt;&gt;""," -R","")</f>
        <v/>
      </c>
      <c r="BB20" s="14">
        <f>IF(BB21&lt;&gt;""," -R","")</f>
        <v/>
      </c>
      <c r="BD20" s="14">
        <f>IF(BD21&lt;&gt;""," -R","")</f>
        <v/>
      </c>
      <c r="BF20" s="14">
        <f>IF(BF21&lt;&gt;""," -R","")</f>
        <v/>
      </c>
      <c r="BH20" s="14">
        <f>IF(BH21&lt;&gt;""," -R","")</f>
        <v/>
      </c>
      <c r="BJ20" s="14">
        <f>IF(BJ21&lt;&gt;""," -R","")</f>
        <v/>
      </c>
    </row>
    <row r="21" ht="68.25" customHeight="1">
      <c r="A21" s="296" t="n"/>
      <c r="B21" s="664" t="inlineStr">
        <is>
          <t>Diagonal 18 No. 20-29 Fusagasugá – Cundinamarca
Teléfono (601) 8281483 Línea Gratuita 018000180414
www.ucundinamarca.edu.co   E-mail: info@ucundinamarca.edu.co
NIT: 890.680.062-2</t>
        </is>
      </c>
      <c r="K21" s="420" t="n"/>
      <c r="M21" s="14" t="n">
        <v>1.06</v>
      </c>
      <c r="N21" s="14">
        <f>IFERROR(VLOOKUP(M21,'CRUCE RIESGOS'!$C$8:$D$140,2,FALSE),"")</f>
        <v/>
      </c>
      <c r="O21" s="14" t="n">
        <v>2.06</v>
      </c>
      <c r="P21" s="14">
        <f>IFERROR(VLOOKUP(O21,'CRUCE RIESGOS'!$C$8:$D$140,2,FALSE),"")</f>
        <v/>
      </c>
      <c r="Q21" s="14" t="n">
        <v>3.06</v>
      </c>
      <c r="R21" s="14">
        <f>IFERROR(VLOOKUP(Q21,'CRUCE RIESGOS'!$C$8:$D$140,2,FALSE),"")</f>
        <v/>
      </c>
      <c r="S21" s="14" t="n">
        <v>4.06</v>
      </c>
      <c r="T21" s="14">
        <f>IFERROR(VLOOKUP(S21,'CRUCE RIESGOS'!$C$8:$D$140,2,FALSE),"")</f>
        <v/>
      </c>
      <c r="U21" s="14" t="n">
        <v>5.06</v>
      </c>
      <c r="V21" s="14">
        <f>IFERROR(VLOOKUP(U21,'CRUCE RIESGOS'!$C$8:$D$140,2,FALSE),"")</f>
        <v/>
      </c>
      <c r="W21" s="14" t="n">
        <v>6.06</v>
      </c>
      <c r="X21" s="14">
        <f>IFERROR(VLOOKUP(W21,'CRUCE RIESGOS'!$C$8:$D$140,2,FALSE),"")</f>
        <v/>
      </c>
      <c r="Y21" s="14" t="n">
        <v>7.06</v>
      </c>
      <c r="Z21" s="14">
        <f>IFERROR(VLOOKUP(Y21,'CRUCE RIESGOS'!$C$8:$D$140,2,FALSE),"")</f>
        <v/>
      </c>
      <c r="AA21" s="14" t="n">
        <v>8.06</v>
      </c>
      <c r="AB21" s="14">
        <f>IFERROR(VLOOKUP(AA21,'CRUCE RIESGOS'!$C$8:$D$140,2,FALSE),"")</f>
        <v/>
      </c>
      <c r="AC21" s="14" t="n">
        <v>9.06</v>
      </c>
      <c r="AD21" s="14">
        <f>IFERROR(VLOOKUP(AC21,'CRUCE RIESGOS'!$C$8:$D$140,2,FALSE),"")</f>
        <v/>
      </c>
      <c r="AE21" s="14" t="n">
        <v>10.06</v>
      </c>
      <c r="AF21" s="14">
        <f>IFERROR(VLOOKUP(AE21,'CRUCE RIESGOS'!$C$8:$D$140,2,FALSE),"")</f>
        <v/>
      </c>
      <c r="AG21" s="14" t="n">
        <v>11.06</v>
      </c>
      <c r="AH21" s="14">
        <f>IFERROR(VLOOKUP(AG21,'CRUCE RIESGOS'!$C$8:$D$140,2,FALSE),"")</f>
        <v/>
      </c>
      <c r="AI21" s="14" t="n">
        <v>12.06</v>
      </c>
      <c r="AJ21" s="14">
        <f>IFERROR(VLOOKUP(AI21,'CRUCE RIESGOS'!$C$8:$D$140,2,FALSE),"")</f>
        <v/>
      </c>
      <c r="AK21" s="14" t="n">
        <v>13.06</v>
      </c>
      <c r="AL21" s="14">
        <f>IFERROR(VLOOKUP(AK21,'CRUCE RIESGOS'!$C$8:$D$140,2,FALSE),"")</f>
        <v/>
      </c>
      <c r="AM21" s="14" t="n">
        <v>14.06</v>
      </c>
      <c r="AN21" s="14">
        <f>IFERROR(VLOOKUP(AM21,'CRUCE RIESGOS'!$C$8:$D$140,2,FALSE),"")</f>
        <v/>
      </c>
      <c r="AO21" s="14" t="n">
        <v>15.06</v>
      </c>
      <c r="AP21" s="14">
        <f>IFERROR(VLOOKUP(AO21,'CRUCE RIESGOS'!$C$8:$D$140,2,FALSE),"")</f>
        <v/>
      </c>
      <c r="AQ21" s="14" t="n">
        <v>16.06</v>
      </c>
      <c r="AR21" s="14">
        <f>IFERROR(VLOOKUP(AQ21,'CRUCE RIESGOS'!$C$8:$D$140,2,FALSE),"")</f>
        <v/>
      </c>
      <c r="AS21" s="14" t="n">
        <v>17.06</v>
      </c>
      <c r="AT21" s="14">
        <f>IFERROR(VLOOKUP(AS21,'CRUCE RIESGOS'!$C$8:$D$140,2,FALSE),"")</f>
        <v/>
      </c>
      <c r="AU21" s="14" t="n">
        <v>18.06</v>
      </c>
      <c r="AV21" s="14">
        <f>IFERROR(VLOOKUP(AU21,'CRUCE RIESGOS'!$C$8:$D$140,2,FALSE),"")</f>
        <v/>
      </c>
      <c r="AW21" s="14" t="n">
        <v>19.06</v>
      </c>
      <c r="AX21" s="14">
        <f>IFERROR(VLOOKUP(AW21,'CRUCE RIESGOS'!$C$8:$D$140,2,FALSE),"")</f>
        <v/>
      </c>
      <c r="AY21" s="14" t="n">
        <v>20.06</v>
      </c>
      <c r="AZ21" s="14">
        <f>IFERROR(VLOOKUP(AY21,'CRUCE RIESGOS'!$C$8:$D$140,2,FALSE),"")</f>
        <v/>
      </c>
      <c r="BA21" s="14" t="n">
        <v>21.06</v>
      </c>
      <c r="BB21" s="14">
        <f>IFERROR(VLOOKUP(BA21,'CRUCE RIESGOS'!$C$8:$D$140,2,FALSE),"")</f>
        <v/>
      </c>
      <c r="BC21" s="14" t="n">
        <v>22.06</v>
      </c>
      <c r="BD21" s="14">
        <f>IFERROR(VLOOKUP(BC21,'CRUCE RIESGOS'!$C$8:$D$140,2,FALSE),"")</f>
        <v/>
      </c>
      <c r="BE21" s="14" t="n">
        <v>23.06</v>
      </c>
      <c r="BF21" s="14">
        <f>IFERROR(VLOOKUP(BE21,'CRUCE RIESGOS'!$C$8:$D$140,2,FALSE),"")</f>
        <v/>
      </c>
      <c r="BG21" s="14" t="n">
        <v>24.06</v>
      </c>
      <c r="BH21" s="14">
        <f>IFERROR(VLOOKUP(BG21,'CRUCE RIESGOS'!$C$8:$D$140,2,FALSE),"")</f>
        <v/>
      </c>
      <c r="BI21" s="14" t="n">
        <v>25.06</v>
      </c>
      <c r="BJ21" s="14">
        <f>IFERROR(VLOOKUP(BI21,'CRUCE RIESGOS'!$C$8:$D$140,2,FALSE),"")</f>
        <v/>
      </c>
    </row>
    <row r="22">
      <c r="A22" s="296" t="n"/>
      <c r="B22" s="296" t="n"/>
      <c r="C22" s="296" t="n"/>
      <c r="D22" s="296" t="n"/>
      <c r="E22" s="296" t="n"/>
      <c r="F22" s="296" t="n"/>
      <c r="G22" s="296" t="n"/>
      <c r="H22" s="296" t="n"/>
      <c r="I22" s="296" t="n"/>
      <c r="J22" s="296" t="n"/>
      <c r="K22" s="420" t="n"/>
      <c r="N22" s="14">
        <f>IF(N23&lt;&gt;""," -R","")</f>
        <v/>
      </c>
      <c r="P22" s="14">
        <f>IF(P23&lt;&gt;""," -R","")</f>
        <v/>
      </c>
      <c r="R22" s="14">
        <f>IF(R23&lt;&gt;""," -R","")</f>
        <v/>
      </c>
      <c r="T22" s="14">
        <f>IF(T23&lt;&gt;""," -R","")</f>
        <v/>
      </c>
      <c r="V22" s="14">
        <f>IF(V23&lt;&gt;""," -R","")</f>
        <v/>
      </c>
      <c r="X22" s="14">
        <f>IF(X23&lt;&gt;""," -R","")</f>
        <v/>
      </c>
      <c r="Z22" s="14">
        <f>IF(Z23&lt;&gt;""," -R","")</f>
        <v/>
      </c>
      <c r="AB22" s="14">
        <f>IF(AB23&lt;&gt;""," -R","")</f>
        <v/>
      </c>
      <c r="AD22" s="14">
        <f>IF(AD23&lt;&gt;""," -R","")</f>
        <v/>
      </c>
      <c r="AF22" s="14">
        <f>IF(AF23&lt;&gt;""," -R","")</f>
        <v/>
      </c>
      <c r="AH22" s="14">
        <f>IF(AH23&lt;&gt;""," -R","")</f>
        <v/>
      </c>
      <c r="AJ22" s="14">
        <f>IF(AJ23&lt;&gt;""," -R","")</f>
        <v/>
      </c>
      <c r="AL22" s="14">
        <f>IF(AL23&lt;&gt;""," -R","")</f>
        <v/>
      </c>
      <c r="AN22" s="14">
        <f>IF(AN23&lt;&gt;""," -R","")</f>
        <v/>
      </c>
      <c r="AP22" s="14">
        <f>IF(AP23&lt;&gt;""," -R","")</f>
        <v/>
      </c>
      <c r="AR22" s="14">
        <f>IF(AR23&lt;&gt;""," -R","")</f>
        <v/>
      </c>
      <c r="AT22" s="14">
        <f>IF(AT23&lt;&gt;""," -R","")</f>
        <v/>
      </c>
      <c r="AV22" s="14">
        <f>IF(AV23&lt;&gt;""," -R","")</f>
        <v/>
      </c>
      <c r="AX22" s="14">
        <f>IF(AX23&lt;&gt;""," -R","")</f>
        <v/>
      </c>
      <c r="AZ22" s="14">
        <f>IF(AZ23&lt;&gt;""," -R","")</f>
        <v/>
      </c>
      <c r="BB22" s="14">
        <f>IF(BB23&lt;&gt;""," -R","")</f>
        <v/>
      </c>
      <c r="BD22" s="14">
        <f>IF(BD23&lt;&gt;""," -R","")</f>
        <v/>
      </c>
      <c r="BF22" s="14">
        <f>IF(BF23&lt;&gt;""," -R","")</f>
        <v/>
      </c>
      <c r="BH22" s="14">
        <f>IF(BH23&lt;&gt;""," -R","")</f>
        <v/>
      </c>
      <c r="BJ22" s="14">
        <f>IF(BJ23&lt;&gt;""," -R","")</f>
        <v/>
      </c>
    </row>
    <row r="23" ht="41.25" customHeight="1">
      <c r="A23" s="296" t="n"/>
      <c r="B23" s="296" t="n"/>
      <c r="C23" s="766" t="inlineStr">
        <is>
          <t>Documento controlado por el Sistema de Gestión de la Calidad 
Asegúrese que corresponde a la última versión consultando el Portal Institucional</t>
        </is>
      </c>
      <c r="K23" s="420" t="n"/>
      <c r="M23" s="14" t="n">
        <v>1.07</v>
      </c>
      <c r="N23" s="14">
        <f>IFERROR(VLOOKUP(M23,'CRUCE RIESGOS'!$C$8:$D$140,2,FALSE),"")</f>
        <v/>
      </c>
      <c r="O23" s="14" t="n">
        <v>2.07</v>
      </c>
      <c r="P23" s="14">
        <f>IFERROR(VLOOKUP(O23,'CRUCE RIESGOS'!$C$8:$D$140,2,FALSE),"")</f>
        <v/>
      </c>
      <c r="Q23" s="14" t="n">
        <v>3.07</v>
      </c>
      <c r="R23" s="14">
        <f>IFERROR(VLOOKUP(Q23,'CRUCE RIESGOS'!$C$8:$D$140,2,FALSE),"")</f>
        <v/>
      </c>
      <c r="S23" s="14" t="n">
        <v>4.07</v>
      </c>
      <c r="T23" s="14">
        <f>IFERROR(VLOOKUP(S23,'CRUCE RIESGOS'!$C$8:$D$140,2,FALSE),"")</f>
        <v/>
      </c>
      <c r="U23" s="14" t="n">
        <v>5.07</v>
      </c>
      <c r="V23" s="14">
        <f>IFERROR(VLOOKUP(U23,'CRUCE RIESGOS'!$C$8:$D$140,2,FALSE),"")</f>
        <v/>
      </c>
      <c r="W23" s="14" t="n">
        <v>6.07</v>
      </c>
      <c r="X23" s="14">
        <f>IFERROR(VLOOKUP(W23,'CRUCE RIESGOS'!$C$8:$D$140,2,FALSE),"")</f>
        <v/>
      </c>
      <c r="Y23" s="14" t="n">
        <v>7.07</v>
      </c>
      <c r="Z23" s="14">
        <f>IFERROR(VLOOKUP(Y23,'CRUCE RIESGOS'!$C$8:$D$140,2,FALSE),"")</f>
        <v/>
      </c>
      <c r="AA23" s="14" t="n">
        <v>8.07</v>
      </c>
      <c r="AB23" s="14">
        <f>IFERROR(VLOOKUP(AA23,'CRUCE RIESGOS'!$C$8:$D$140,2,FALSE),"")</f>
        <v/>
      </c>
      <c r="AC23" s="14" t="n">
        <v>9.07</v>
      </c>
      <c r="AD23" s="14">
        <f>IFERROR(VLOOKUP(AC23,'CRUCE RIESGOS'!$C$8:$D$140,2,FALSE),"")</f>
        <v/>
      </c>
      <c r="AE23" s="14" t="n">
        <v>10.07</v>
      </c>
      <c r="AF23" s="14">
        <f>IFERROR(VLOOKUP(AE23,'CRUCE RIESGOS'!$C$8:$D$140,2,FALSE),"")</f>
        <v/>
      </c>
      <c r="AG23" s="14" t="n">
        <v>11.07</v>
      </c>
      <c r="AH23" s="14">
        <f>IFERROR(VLOOKUP(AG23,'CRUCE RIESGOS'!$C$8:$D$140,2,FALSE),"")</f>
        <v/>
      </c>
      <c r="AI23" s="14" t="n">
        <v>12.07</v>
      </c>
      <c r="AJ23" s="14">
        <f>IFERROR(VLOOKUP(AI23,'CRUCE RIESGOS'!$C$8:$D$140,2,FALSE),"")</f>
        <v/>
      </c>
      <c r="AK23" s="14" t="n">
        <v>13.07</v>
      </c>
      <c r="AL23" s="14">
        <f>IFERROR(VLOOKUP(AK23,'CRUCE RIESGOS'!$C$8:$D$140,2,FALSE),"")</f>
        <v/>
      </c>
      <c r="AM23" s="14" t="n">
        <v>14.07</v>
      </c>
      <c r="AN23" s="14">
        <f>IFERROR(VLOOKUP(AM23,'CRUCE RIESGOS'!$C$8:$D$140,2,FALSE),"")</f>
        <v/>
      </c>
      <c r="AO23" s="14" t="n">
        <v>15.07</v>
      </c>
      <c r="AP23" s="14">
        <f>IFERROR(VLOOKUP(AO23,'CRUCE RIESGOS'!$C$8:$D$140,2,FALSE),"")</f>
        <v/>
      </c>
      <c r="AQ23" s="14" t="n">
        <v>16.07</v>
      </c>
      <c r="AR23" s="14">
        <f>IFERROR(VLOOKUP(AQ23,'CRUCE RIESGOS'!$C$8:$D$140,2,FALSE),"")</f>
        <v/>
      </c>
      <c r="AS23" s="14" t="n">
        <v>17.07</v>
      </c>
      <c r="AT23" s="14">
        <f>IFERROR(VLOOKUP(AS23,'CRUCE RIESGOS'!$C$8:$D$140,2,FALSE),"")</f>
        <v/>
      </c>
      <c r="AU23" s="14" t="n">
        <v>18.07</v>
      </c>
      <c r="AV23" s="14">
        <f>IFERROR(VLOOKUP(AU23,'CRUCE RIESGOS'!$C$8:$D$140,2,FALSE),"")</f>
        <v/>
      </c>
      <c r="AW23" s="14" t="n">
        <v>19.07</v>
      </c>
      <c r="AX23" s="14">
        <f>IFERROR(VLOOKUP(AW23,'CRUCE RIESGOS'!$C$8:$D$140,2,FALSE),"")</f>
        <v/>
      </c>
      <c r="AY23" s="14" t="n">
        <v>20.07</v>
      </c>
      <c r="AZ23" s="14">
        <f>IFERROR(VLOOKUP(AY23,'CRUCE RIESGOS'!$C$8:$D$140,2,FALSE),"")</f>
        <v/>
      </c>
      <c r="BA23" s="14" t="n">
        <v>21.07</v>
      </c>
      <c r="BB23" s="14">
        <f>IFERROR(VLOOKUP(BA23,'CRUCE RIESGOS'!$C$8:$D$140,2,FALSE),"")</f>
        <v/>
      </c>
      <c r="BC23" s="14" t="n">
        <v>22.07</v>
      </c>
      <c r="BD23" s="14">
        <f>IFERROR(VLOOKUP(BC23,'CRUCE RIESGOS'!$C$8:$D$140,2,FALSE),"")</f>
        <v/>
      </c>
      <c r="BE23" s="14" t="n">
        <v>23.07</v>
      </c>
      <c r="BF23" s="14">
        <f>IFERROR(VLOOKUP(BE23,'CRUCE RIESGOS'!$C$8:$D$140,2,FALSE),"")</f>
        <v/>
      </c>
      <c r="BG23" s="14" t="n">
        <v>24.07</v>
      </c>
      <c r="BH23" s="14">
        <f>IFERROR(VLOOKUP(BG23,'CRUCE RIESGOS'!$C$8:$D$140,2,FALSE),"")</f>
        <v/>
      </c>
      <c r="BI23" s="14" t="n">
        <v>25.07</v>
      </c>
      <c r="BJ23" s="14">
        <f>IFERROR(VLOOKUP(BI23,'CRUCE RIESGOS'!$C$8:$D$140,2,FALSE),"")</f>
        <v/>
      </c>
    </row>
    <row r="24">
      <c r="N24" s="14">
        <f>IF(N25&lt;&gt;""," -R","")</f>
        <v/>
      </c>
      <c r="P24" s="14">
        <f>IF(P25&lt;&gt;""," -R","")</f>
        <v/>
      </c>
      <c r="R24" s="14">
        <f>IF(R25&lt;&gt;""," -R","")</f>
        <v/>
      </c>
      <c r="T24" s="14">
        <f>IF(T25&lt;&gt;""," -R","")</f>
        <v/>
      </c>
      <c r="V24" s="14">
        <f>IF(V25&lt;&gt;""," -R","")</f>
        <v/>
      </c>
      <c r="X24" s="14">
        <f>IF(X25&lt;&gt;""," -R","")</f>
        <v/>
      </c>
      <c r="Z24" s="14">
        <f>IF(Z25&lt;&gt;""," -R","")</f>
        <v/>
      </c>
      <c r="AB24" s="14">
        <f>IF(AB25&lt;&gt;""," -R","")</f>
        <v/>
      </c>
      <c r="AD24" s="14">
        <f>IF(AD25&lt;&gt;""," -R","")</f>
        <v/>
      </c>
      <c r="AF24" s="14">
        <f>IF(AF25&lt;&gt;""," -R","")</f>
        <v/>
      </c>
      <c r="AH24" s="14">
        <f>IF(AH25&lt;&gt;""," -R","")</f>
        <v/>
      </c>
      <c r="AJ24" s="14">
        <f>IF(AJ25&lt;&gt;""," -R","")</f>
        <v/>
      </c>
      <c r="AL24" s="14">
        <f>IF(AL25&lt;&gt;""," -R","")</f>
        <v/>
      </c>
      <c r="AN24" s="14">
        <f>IF(AN25&lt;&gt;""," -R","")</f>
        <v/>
      </c>
      <c r="AP24" s="14">
        <f>IF(AP25&lt;&gt;""," -R","")</f>
        <v/>
      </c>
      <c r="AR24" s="14">
        <f>IF(AR25&lt;&gt;""," -R","")</f>
        <v/>
      </c>
      <c r="AT24" s="14">
        <f>IF(AT25&lt;&gt;""," -R","")</f>
        <v/>
      </c>
      <c r="AV24" s="14">
        <f>IF(AV25&lt;&gt;""," -R","")</f>
        <v/>
      </c>
      <c r="AX24" s="14">
        <f>IF(AX25&lt;&gt;""," -R","")</f>
        <v/>
      </c>
      <c r="AZ24" s="14">
        <f>IF(AZ25&lt;&gt;""," -R","")</f>
        <v/>
      </c>
      <c r="BB24" s="14">
        <f>IF(BB25&lt;&gt;""," -R","")</f>
        <v/>
      </c>
      <c r="BD24" s="14">
        <f>IF(BD25&lt;&gt;""," -R","")</f>
        <v/>
      </c>
      <c r="BF24" s="14">
        <f>IF(BF25&lt;&gt;""," -R","")</f>
        <v/>
      </c>
      <c r="BH24" s="14">
        <f>IF(BH25&lt;&gt;""," -R","")</f>
        <v/>
      </c>
      <c r="BJ24" s="14">
        <f>IF(BJ25&lt;&gt;""," -R","")</f>
        <v/>
      </c>
    </row>
    <row r="25">
      <c r="M25" s="14" t="n">
        <v>1.08</v>
      </c>
      <c r="N25" s="14">
        <f>IFERROR(VLOOKUP(M25,'CRUCE RIESGOS'!$C$8:$D$140,2,FALSE),"")</f>
        <v/>
      </c>
      <c r="O25" s="14" t="n">
        <v>2.08</v>
      </c>
      <c r="P25" s="14">
        <f>IFERROR(VLOOKUP(O25,'CRUCE RIESGOS'!$C$8:$D$140,2,FALSE),"")</f>
        <v/>
      </c>
      <c r="Q25" s="14" t="n">
        <v>3.08</v>
      </c>
      <c r="R25" s="14">
        <f>IFERROR(VLOOKUP(Q25,'CRUCE RIESGOS'!$C$8:$D$140,2,FALSE),"")</f>
        <v/>
      </c>
      <c r="S25" s="14" t="n">
        <v>4.08</v>
      </c>
      <c r="T25" s="14">
        <f>IFERROR(VLOOKUP(S25,'CRUCE RIESGOS'!$C$8:$D$140,2,FALSE),"")</f>
        <v/>
      </c>
      <c r="U25" s="14" t="n">
        <v>5.08</v>
      </c>
      <c r="V25" s="14">
        <f>IFERROR(VLOOKUP(U25,'CRUCE RIESGOS'!$C$8:$D$140,2,FALSE),"")</f>
        <v/>
      </c>
      <c r="W25" s="14" t="n">
        <v>6.08</v>
      </c>
      <c r="X25" s="14">
        <f>IFERROR(VLOOKUP(W25,'CRUCE RIESGOS'!$C$8:$D$140,2,FALSE),"")</f>
        <v/>
      </c>
      <c r="Y25" s="14" t="n">
        <v>7.08</v>
      </c>
      <c r="Z25" s="14">
        <f>IFERROR(VLOOKUP(Y25,'CRUCE RIESGOS'!$C$8:$D$140,2,FALSE),"")</f>
        <v/>
      </c>
      <c r="AA25" s="14" t="n">
        <v>8.08</v>
      </c>
      <c r="AB25" s="14">
        <f>IFERROR(VLOOKUP(AA25,'CRUCE RIESGOS'!$C$8:$D$140,2,FALSE),"")</f>
        <v/>
      </c>
      <c r="AC25" s="14" t="n">
        <v>9.08</v>
      </c>
      <c r="AD25" s="14">
        <f>IFERROR(VLOOKUP(AC25,'CRUCE RIESGOS'!$C$8:$D$140,2,FALSE),"")</f>
        <v/>
      </c>
      <c r="AE25" s="14" t="n">
        <v>10.08</v>
      </c>
      <c r="AF25" s="14">
        <f>IFERROR(VLOOKUP(AE25,'CRUCE RIESGOS'!$C$8:$D$140,2,FALSE),"")</f>
        <v/>
      </c>
      <c r="AG25" s="14" t="n">
        <v>11.08</v>
      </c>
      <c r="AH25" s="14">
        <f>IFERROR(VLOOKUP(AG25,'CRUCE RIESGOS'!$C$8:$D$140,2,FALSE),"")</f>
        <v/>
      </c>
      <c r="AI25" s="14" t="n">
        <v>12.08</v>
      </c>
      <c r="AJ25" s="14">
        <f>IFERROR(VLOOKUP(AI25,'CRUCE RIESGOS'!$C$8:$D$140,2,FALSE),"")</f>
        <v/>
      </c>
      <c r="AK25" s="14" t="n">
        <v>13.08</v>
      </c>
      <c r="AL25" s="14">
        <f>IFERROR(VLOOKUP(AK25,'CRUCE RIESGOS'!$C$8:$D$140,2,FALSE),"")</f>
        <v/>
      </c>
      <c r="AM25" s="14" t="n">
        <v>14.08</v>
      </c>
      <c r="AN25" s="14">
        <f>IFERROR(VLOOKUP(AM25,'CRUCE RIESGOS'!$C$8:$D$140,2,FALSE),"")</f>
        <v/>
      </c>
      <c r="AO25" s="14" t="n">
        <v>15.08</v>
      </c>
      <c r="AP25" s="14">
        <f>IFERROR(VLOOKUP(AO25,'CRUCE RIESGOS'!$C$8:$D$140,2,FALSE),"")</f>
        <v/>
      </c>
      <c r="AQ25" s="14" t="n">
        <v>16.08</v>
      </c>
      <c r="AR25" s="14">
        <f>IFERROR(VLOOKUP(AQ25,'CRUCE RIESGOS'!$C$8:$D$140,2,FALSE),"")</f>
        <v/>
      </c>
      <c r="AS25" s="14" t="n">
        <v>17.08</v>
      </c>
      <c r="AT25" s="14">
        <f>IFERROR(VLOOKUP(AS25,'CRUCE RIESGOS'!$C$8:$D$140,2,FALSE),"")</f>
        <v/>
      </c>
      <c r="AU25" s="14" t="n">
        <v>18.08</v>
      </c>
      <c r="AV25" s="14">
        <f>IFERROR(VLOOKUP(AU25,'CRUCE RIESGOS'!$C$8:$D$140,2,FALSE),"")</f>
        <v/>
      </c>
      <c r="AW25" s="14" t="n">
        <v>19.08</v>
      </c>
      <c r="AX25" s="14">
        <f>IFERROR(VLOOKUP(AW25,'CRUCE RIESGOS'!$C$8:$D$140,2,FALSE),"")</f>
        <v/>
      </c>
      <c r="AY25" s="14" t="n">
        <v>20.08</v>
      </c>
      <c r="AZ25" s="14">
        <f>IFERROR(VLOOKUP(AY25,'CRUCE RIESGOS'!$C$8:$D$140,2,FALSE),"")</f>
        <v/>
      </c>
      <c r="BA25" s="14" t="n">
        <v>21.08</v>
      </c>
      <c r="BB25" s="14">
        <f>IFERROR(VLOOKUP(BA25,'CRUCE RIESGOS'!$C$8:$D$140,2,FALSE),"")</f>
        <v/>
      </c>
      <c r="BC25" s="14" t="n">
        <v>22.08</v>
      </c>
      <c r="BD25" s="14">
        <f>IFERROR(VLOOKUP(BC25,'CRUCE RIESGOS'!$C$8:$D$140,2,FALSE),"")</f>
        <v/>
      </c>
      <c r="BE25" s="14" t="n">
        <v>23.08</v>
      </c>
      <c r="BF25" s="14">
        <f>IFERROR(VLOOKUP(BE25,'CRUCE RIESGOS'!$C$8:$D$140,2,FALSE),"")</f>
        <v/>
      </c>
      <c r="BG25" s="14" t="n">
        <v>24.08</v>
      </c>
      <c r="BH25" s="14">
        <f>IFERROR(VLOOKUP(BG25,'CRUCE RIESGOS'!$C$8:$D$140,2,FALSE),"")</f>
        <v/>
      </c>
      <c r="BI25" s="14" t="n">
        <v>25.08</v>
      </c>
      <c r="BJ25" s="14">
        <f>IFERROR(VLOOKUP(BI25,'CRUCE RIESGOS'!$C$8:$D$140,2,FALSE),"")</f>
        <v/>
      </c>
    </row>
    <row r="26">
      <c r="N26" s="14">
        <f>IF(N27&lt;&gt;""," -R","")</f>
        <v/>
      </c>
      <c r="P26" s="14">
        <f>IF(P27&lt;&gt;""," -R","")</f>
        <v/>
      </c>
      <c r="R26" s="14">
        <f>IF(R27&lt;&gt;""," -R","")</f>
        <v/>
      </c>
      <c r="T26" s="14">
        <f>IF(T27&lt;&gt;""," -R","")</f>
        <v/>
      </c>
      <c r="V26" s="14">
        <f>IF(V27&lt;&gt;""," -R","")</f>
        <v/>
      </c>
      <c r="X26" s="14">
        <f>IF(X27&lt;&gt;""," -R","")</f>
        <v/>
      </c>
      <c r="Z26" s="14">
        <f>IF(Z27&lt;&gt;""," -R","")</f>
        <v/>
      </c>
      <c r="AB26" s="14">
        <f>IF(AB27&lt;&gt;""," -R","")</f>
        <v/>
      </c>
      <c r="AD26" s="14">
        <f>IF(AD27&lt;&gt;""," -R","")</f>
        <v/>
      </c>
      <c r="AF26" s="14">
        <f>IF(AF27&lt;&gt;""," -R","")</f>
        <v/>
      </c>
      <c r="AH26" s="14">
        <f>IF(AH27&lt;&gt;""," -R","")</f>
        <v/>
      </c>
      <c r="AJ26" s="14">
        <f>IF(AJ27&lt;&gt;""," -R","")</f>
        <v/>
      </c>
      <c r="AL26" s="14">
        <f>IF(AL27&lt;&gt;""," -R","")</f>
        <v/>
      </c>
      <c r="AN26" s="14">
        <f>IF(AN27&lt;&gt;""," -R","")</f>
        <v/>
      </c>
      <c r="AP26" s="14">
        <f>IF(AP27&lt;&gt;""," -R","")</f>
        <v/>
      </c>
      <c r="AR26" s="14">
        <f>IF(AR27&lt;&gt;""," -R","")</f>
        <v/>
      </c>
      <c r="AT26" s="14">
        <f>IF(AT27&lt;&gt;""," -R","")</f>
        <v/>
      </c>
      <c r="AV26" s="14">
        <f>IF(AV27&lt;&gt;""," -R","")</f>
        <v/>
      </c>
      <c r="AX26" s="14">
        <f>IF(AX27&lt;&gt;""," -R","")</f>
        <v/>
      </c>
      <c r="AZ26" s="14">
        <f>IF(AZ27&lt;&gt;""," -R","")</f>
        <v/>
      </c>
      <c r="BB26" s="14">
        <f>IF(BB27&lt;&gt;""," -R","")</f>
        <v/>
      </c>
      <c r="BD26" s="14">
        <f>IF(BD27&lt;&gt;""," -R","")</f>
        <v/>
      </c>
      <c r="BF26" s="14">
        <f>IF(BF27&lt;&gt;""," -R","")</f>
        <v/>
      </c>
      <c r="BH26" s="14">
        <f>IF(BH27&lt;&gt;""," -R","")</f>
        <v/>
      </c>
      <c r="BJ26" s="14">
        <f>IF(BJ27&lt;&gt;""," -R","")</f>
        <v/>
      </c>
    </row>
    <row r="27">
      <c r="M27" s="14" t="n">
        <v>1.09</v>
      </c>
      <c r="N27" s="14">
        <f>IFERROR(VLOOKUP(M27,'CRUCE RIESGOS'!$C$8:$D$140,2,FALSE),"")</f>
        <v/>
      </c>
      <c r="O27" s="14" t="n">
        <v>2.09</v>
      </c>
      <c r="P27" s="14">
        <f>IFERROR(VLOOKUP(O27,'CRUCE RIESGOS'!$C$8:$D$140,2,FALSE),"")</f>
        <v/>
      </c>
      <c r="Q27" s="14" t="n">
        <v>3.09</v>
      </c>
      <c r="R27" s="14">
        <f>IFERROR(VLOOKUP(Q27,'CRUCE RIESGOS'!$C$8:$D$140,2,FALSE),"")</f>
        <v/>
      </c>
      <c r="S27" s="14" t="n">
        <v>4.09</v>
      </c>
      <c r="T27" s="14">
        <f>IFERROR(VLOOKUP(S27,'CRUCE RIESGOS'!$C$8:$D$140,2,FALSE),"")</f>
        <v/>
      </c>
      <c r="U27" s="14" t="n">
        <v>5.09</v>
      </c>
      <c r="V27" s="14">
        <f>IFERROR(VLOOKUP(U27,'CRUCE RIESGOS'!$C$8:$D$140,2,FALSE),"")</f>
        <v/>
      </c>
      <c r="W27" s="14" t="n">
        <v>6.09</v>
      </c>
      <c r="X27" s="14">
        <f>IFERROR(VLOOKUP(W27,'CRUCE RIESGOS'!$C$8:$D$140,2,FALSE),"")</f>
        <v/>
      </c>
      <c r="Y27" s="14" t="n">
        <v>7.09</v>
      </c>
      <c r="Z27" s="14">
        <f>IFERROR(VLOOKUP(Y27,'CRUCE RIESGOS'!$C$8:$D$140,2,FALSE),"")</f>
        <v/>
      </c>
      <c r="AA27" s="14" t="n">
        <v>8.09</v>
      </c>
      <c r="AB27" s="14">
        <f>IFERROR(VLOOKUP(AA27,'CRUCE RIESGOS'!$C$8:$D$140,2,FALSE),"")</f>
        <v/>
      </c>
      <c r="AC27" s="14" t="n">
        <v>9.09</v>
      </c>
      <c r="AD27" s="14">
        <f>IFERROR(VLOOKUP(AC27,'CRUCE RIESGOS'!$C$8:$D$140,2,FALSE),"")</f>
        <v/>
      </c>
      <c r="AE27" s="14" t="n">
        <v>10.09</v>
      </c>
      <c r="AF27" s="14">
        <f>IFERROR(VLOOKUP(AE27,'CRUCE RIESGOS'!$C$8:$D$140,2,FALSE),"")</f>
        <v/>
      </c>
      <c r="AG27" s="14" t="n">
        <v>11.09</v>
      </c>
      <c r="AH27" s="14">
        <f>IFERROR(VLOOKUP(AG27,'CRUCE RIESGOS'!$C$8:$D$140,2,FALSE),"")</f>
        <v/>
      </c>
      <c r="AI27" s="14" t="n">
        <v>12.09</v>
      </c>
      <c r="AJ27" s="14">
        <f>IFERROR(VLOOKUP(AI27,'CRUCE RIESGOS'!$C$8:$D$140,2,FALSE),"")</f>
        <v/>
      </c>
      <c r="AK27" s="14" t="n">
        <v>13.09</v>
      </c>
      <c r="AL27" s="14">
        <f>IFERROR(VLOOKUP(AK27,'CRUCE RIESGOS'!$C$8:$D$140,2,FALSE),"")</f>
        <v/>
      </c>
      <c r="AM27" s="14" t="n">
        <v>14.09</v>
      </c>
      <c r="AN27" s="14">
        <f>IFERROR(VLOOKUP(AM27,'CRUCE RIESGOS'!$C$8:$D$140,2,FALSE),"")</f>
        <v/>
      </c>
      <c r="AO27" s="14" t="n">
        <v>15.09</v>
      </c>
      <c r="AP27" s="14">
        <f>IFERROR(VLOOKUP(AO27,'CRUCE RIESGOS'!$C$8:$D$140,2,FALSE),"")</f>
        <v/>
      </c>
      <c r="AQ27" s="14" t="n">
        <v>16.09</v>
      </c>
      <c r="AR27" s="14">
        <f>IFERROR(VLOOKUP(AQ27,'CRUCE RIESGOS'!$C$8:$D$140,2,FALSE),"")</f>
        <v/>
      </c>
      <c r="AS27" s="14" t="n">
        <v>17.09</v>
      </c>
      <c r="AT27" s="14">
        <f>IFERROR(VLOOKUP(AS27,'CRUCE RIESGOS'!$C$8:$D$140,2,FALSE),"")</f>
        <v/>
      </c>
      <c r="AU27" s="14" t="n">
        <v>18.09</v>
      </c>
      <c r="AV27" s="14">
        <f>IFERROR(VLOOKUP(AU27,'CRUCE RIESGOS'!$C$8:$D$140,2,FALSE),"")</f>
        <v/>
      </c>
      <c r="AW27" s="14" t="n">
        <v>19.09</v>
      </c>
      <c r="AX27" s="14">
        <f>IFERROR(VLOOKUP(AW27,'CRUCE RIESGOS'!$C$8:$D$140,2,FALSE),"")</f>
        <v/>
      </c>
      <c r="AY27" s="14" t="n">
        <v>20.09</v>
      </c>
      <c r="AZ27" s="14">
        <f>IFERROR(VLOOKUP(AY27,'CRUCE RIESGOS'!$C$8:$D$140,2,FALSE),"")</f>
        <v/>
      </c>
      <c r="BA27" s="14" t="n">
        <v>21.09</v>
      </c>
      <c r="BB27" s="14">
        <f>IFERROR(VLOOKUP(BA27,'CRUCE RIESGOS'!$C$8:$D$140,2,FALSE),"")</f>
        <v/>
      </c>
      <c r="BC27" s="14" t="n">
        <v>22.09</v>
      </c>
      <c r="BD27" s="14">
        <f>IFERROR(VLOOKUP(BC27,'CRUCE RIESGOS'!$C$8:$D$140,2,FALSE),"")</f>
        <v/>
      </c>
      <c r="BE27" s="14" t="n">
        <v>23.09</v>
      </c>
      <c r="BF27" s="14">
        <f>IFERROR(VLOOKUP(BE27,'CRUCE RIESGOS'!$C$8:$D$140,2,FALSE),"")</f>
        <v/>
      </c>
      <c r="BG27" s="14" t="n">
        <v>24.09</v>
      </c>
      <c r="BH27" s="14">
        <f>IFERROR(VLOOKUP(BG27,'CRUCE RIESGOS'!$C$8:$D$140,2,FALSE),"")</f>
        <v/>
      </c>
      <c r="BI27" s="14" t="n">
        <v>25.09</v>
      </c>
      <c r="BJ27" s="14">
        <f>IFERROR(VLOOKUP(BI27,'CRUCE RIESGOS'!$C$8:$D$140,2,FALSE),"")</f>
        <v/>
      </c>
    </row>
    <row r="28">
      <c r="N28" s="14">
        <f>IF(N29&lt;&gt;""," -R","")</f>
        <v/>
      </c>
      <c r="P28" s="14">
        <f>IF(P29&lt;&gt;""," -R","")</f>
        <v/>
      </c>
      <c r="R28" s="14">
        <f>IF(R29&lt;&gt;""," -R","")</f>
        <v/>
      </c>
      <c r="T28" s="14">
        <f>IF(T29&lt;&gt;""," -R","")</f>
        <v/>
      </c>
      <c r="V28" s="14">
        <f>IF(V29&lt;&gt;""," -R","")</f>
        <v/>
      </c>
      <c r="X28" s="14">
        <f>IF(X29&lt;&gt;""," -R","")</f>
        <v/>
      </c>
      <c r="Z28" s="14">
        <f>IF(Z29&lt;&gt;""," -R","")</f>
        <v/>
      </c>
      <c r="AB28" s="14">
        <f>IF(AB29&lt;&gt;""," -R","")</f>
        <v/>
      </c>
      <c r="AD28" s="14">
        <f>IF(AD29&lt;&gt;""," -R","")</f>
        <v/>
      </c>
      <c r="AF28" s="14">
        <f>IF(AF29&lt;&gt;""," -R","")</f>
        <v/>
      </c>
      <c r="AH28" s="14">
        <f>IF(AH29&lt;&gt;""," -R","")</f>
        <v/>
      </c>
      <c r="AJ28" s="14">
        <f>IF(AJ29&lt;&gt;""," -R","")</f>
        <v/>
      </c>
      <c r="AL28" s="14">
        <f>IF(AL29&lt;&gt;""," -R","")</f>
        <v/>
      </c>
      <c r="AN28" s="14">
        <f>IF(AN29&lt;&gt;""," -R","")</f>
        <v/>
      </c>
      <c r="AP28" s="14">
        <f>IF(AP29&lt;&gt;""," -R","")</f>
        <v/>
      </c>
      <c r="AR28" s="14">
        <f>IF(AR29&lt;&gt;""," -R","")</f>
        <v/>
      </c>
      <c r="AT28" s="14">
        <f>IF(AT29&lt;&gt;""," -R","")</f>
        <v/>
      </c>
      <c r="AV28" s="14">
        <f>IF(AV29&lt;&gt;""," -R","")</f>
        <v/>
      </c>
      <c r="AX28" s="14">
        <f>IF(AX29&lt;&gt;""," -R","")</f>
        <v/>
      </c>
      <c r="AZ28" s="14">
        <f>IF(AZ29&lt;&gt;""," -R","")</f>
        <v/>
      </c>
      <c r="BB28" s="14">
        <f>IF(BB29&lt;&gt;""," -R","")</f>
        <v/>
      </c>
      <c r="BD28" s="14">
        <f>IF(BD29&lt;&gt;""," -R","")</f>
        <v/>
      </c>
      <c r="BF28" s="14">
        <f>IF(BF29&lt;&gt;""," -R","")</f>
        <v/>
      </c>
      <c r="BH28" s="14">
        <f>IF(BH29&lt;&gt;""," -R","")</f>
        <v/>
      </c>
      <c r="BJ28" s="14">
        <f>IF(BJ29&lt;&gt;""," -R","")</f>
        <v/>
      </c>
    </row>
    <row r="29">
      <c r="M29" s="14" t="n">
        <v>1.1</v>
      </c>
      <c r="N29" s="14">
        <f>IFERROR(VLOOKUP(M29,'CRUCE RIESGOS'!$C$8:$D$140,2,FALSE),"")</f>
        <v/>
      </c>
      <c r="O29" s="14" t="n">
        <v>2.1</v>
      </c>
      <c r="P29" s="14">
        <f>IFERROR(VLOOKUP(O29,'CRUCE RIESGOS'!$C$8:$D$140,2,FALSE),"")</f>
        <v/>
      </c>
      <c r="Q29" s="14" t="n">
        <v>3.1</v>
      </c>
      <c r="R29" s="14">
        <f>IFERROR(VLOOKUP(Q29,'CRUCE RIESGOS'!$C$8:$D$140,2,FALSE),"")</f>
        <v/>
      </c>
      <c r="S29" s="14" t="n">
        <v>4.1</v>
      </c>
      <c r="T29" s="14">
        <f>IFERROR(VLOOKUP(S29,'CRUCE RIESGOS'!$C$8:$D$140,2,FALSE),"")</f>
        <v/>
      </c>
      <c r="U29" s="14" t="n">
        <v>5.1</v>
      </c>
      <c r="V29" s="14">
        <f>IFERROR(VLOOKUP(U29,'CRUCE RIESGOS'!$C$8:$D$140,2,FALSE),"")</f>
        <v/>
      </c>
      <c r="W29" s="14" t="n">
        <v>6.1</v>
      </c>
      <c r="X29" s="14">
        <f>IFERROR(VLOOKUP(W29,'CRUCE RIESGOS'!$C$8:$D$140,2,FALSE),"")</f>
        <v/>
      </c>
      <c r="Y29" s="14" t="n">
        <v>7.1</v>
      </c>
      <c r="Z29" s="14">
        <f>IFERROR(VLOOKUP(Y29,'CRUCE RIESGOS'!$C$8:$D$140,2,FALSE),"")</f>
        <v/>
      </c>
      <c r="AA29" s="14" t="n">
        <v>8.1</v>
      </c>
      <c r="AB29" s="14">
        <f>IFERROR(VLOOKUP(AA29,'CRUCE RIESGOS'!$C$8:$D$140,2,FALSE),"")</f>
        <v/>
      </c>
      <c r="AC29" s="14" t="n">
        <v>9.1</v>
      </c>
      <c r="AD29" s="14">
        <f>IFERROR(VLOOKUP(AC29,'CRUCE RIESGOS'!$C$8:$D$140,2,FALSE),"")</f>
        <v/>
      </c>
      <c r="AE29" s="14" t="n">
        <v>10.1</v>
      </c>
      <c r="AF29" s="14">
        <f>IFERROR(VLOOKUP(AE29,'CRUCE RIESGOS'!$C$8:$D$140,2,FALSE),"")</f>
        <v/>
      </c>
      <c r="AG29" s="14" t="n">
        <v>11.1</v>
      </c>
      <c r="AH29" s="14">
        <f>IFERROR(VLOOKUP(AG29,'CRUCE RIESGOS'!$C$8:$D$140,2,FALSE),"")</f>
        <v/>
      </c>
      <c r="AI29" s="14" t="n">
        <v>12.1</v>
      </c>
      <c r="AJ29" s="14">
        <f>IFERROR(VLOOKUP(AI29,'CRUCE RIESGOS'!$C$8:$D$140,2,FALSE),"")</f>
        <v/>
      </c>
      <c r="AK29" s="14" t="n">
        <v>13.1</v>
      </c>
      <c r="AL29" s="14">
        <f>IFERROR(VLOOKUP(AK29,'CRUCE RIESGOS'!$C$8:$D$140,2,FALSE),"")</f>
        <v/>
      </c>
      <c r="AM29" s="14" t="n">
        <v>14.1</v>
      </c>
      <c r="AN29" s="14">
        <f>IFERROR(VLOOKUP(AM29,'CRUCE RIESGOS'!$C$8:$D$140,2,FALSE),"")</f>
        <v/>
      </c>
      <c r="AO29" s="14" t="n">
        <v>15.1</v>
      </c>
      <c r="AP29" s="14">
        <f>IFERROR(VLOOKUP(AO29,'CRUCE RIESGOS'!$C$8:$D$140,2,FALSE),"")</f>
        <v/>
      </c>
      <c r="AQ29" s="14" t="n">
        <v>16.1</v>
      </c>
      <c r="AR29" s="14">
        <f>IFERROR(VLOOKUP(AQ29,'CRUCE RIESGOS'!$C$8:$D$140,2,FALSE),"")</f>
        <v/>
      </c>
      <c r="AS29" s="14" t="n">
        <v>17.1</v>
      </c>
      <c r="AT29" s="14">
        <f>IFERROR(VLOOKUP(AS29,'CRUCE RIESGOS'!$C$8:$D$140,2,FALSE),"")</f>
        <v/>
      </c>
      <c r="AU29" s="14" t="n">
        <v>18.1</v>
      </c>
      <c r="AV29" s="14">
        <f>IFERROR(VLOOKUP(AU29,'CRUCE RIESGOS'!$C$8:$D$140,2,FALSE),"")</f>
        <v/>
      </c>
      <c r="AW29" s="14" t="n">
        <v>19.1</v>
      </c>
      <c r="AX29" s="14">
        <f>IFERROR(VLOOKUP(AW29,'CRUCE RIESGOS'!$C$8:$D$140,2,FALSE),"")</f>
        <v/>
      </c>
      <c r="AY29" s="14" t="n">
        <v>20.1</v>
      </c>
      <c r="AZ29" s="14">
        <f>IFERROR(VLOOKUP(AY29,'CRUCE RIESGOS'!$C$8:$D$140,2,FALSE),"")</f>
        <v/>
      </c>
      <c r="BA29" s="14" t="n">
        <v>21.1</v>
      </c>
      <c r="BB29" s="14">
        <f>IFERROR(VLOOKUP(BA29,'CRUCE RIESGOS'!$C$8:$D$140,2,FALSE),"")</f>
        <v/>
      </c>
      <c r="BC29" s="14" t="n">
        <v>22.1</v>
      </c>
      <c r="BD29" s="14">
        <f>IFERROR(VLOOKUP(BC29,'CRUCE RIESGOS'!$C$8:$D$140,2,FALSE),"")</f>
        <v/>
      </c>
      <c r="BE29" s="14" t="n">
        <v>23.1</v>
      </c>
      <c r="BF29" s="14">
        <f>IFERROR(VLOOKUP(BE29,'CRUCE RIESGOS'!$C$8:$D$140,2,FALSE),"")</f>
        <v/>
      </c>
      <c r="BG29" s="14" t="n">
        <v>24.1</v>
      </c>
      <c r="BH29" s="14">
        <f>IFERROR(VLOOKUP(BG29,'CRUCE RIESGOS'!$C$8:$D$140,2,FALSE),"")</f>
        <v/>
      </c>
      <c r="BI29" s="14" t="n">
        <v>25.1</v>
      </c>
      <c r="BJ29" s="14">
        <f>IFERROR(VLOOKUP(BI29,'CRUCE RIESGOS'!$C$8:$D$140,2,FALSE),"")</f>
        <v/>
      </c>
    </row>
    <row r="30">
      <c r="N30" s="14">
        <f>IF(N31&lt;&gt;""," -R","")</f>
        <v/>
      </c>
      <c r="P30" s="14">
        <f>IF(P31&lt;&gt;""," -R","")</f>
        <v/>
      </c>
      <c r="R30" s="14">
        <f>IF(R31&lt;&gt;""," -R","")</f>
        <v/>
      </c>
      <c r="T30" s="14">
        <f>IF(T31&lt;&gt;""," -R","")</f>
        <v/>
      </c>
      <c r="V30" s="14">
        <f>IF(V31&lt;&gt;""," -R","")</f>
        <v/>
      </c>
      <c r="X30" s="14">
        <f>IF(X31&lt;&gt;""," -R","")</f>
        <v/>
      </c>
      <c r="Z30" s="14">
        <f>IF(Z31&lt;&gt;""," -R","")</f>
        <v/>
      </c>
      <c r="AB30" s="14">
        <f>IF(AB31&lt;&gt;""," -R","")</f>
        <v/>
      </c>
      <c r="AD30" s="14">
        <f>IF(AD31&lt;&gt;""," -R","")</f>
        <v/>
      </c>
      <c r="AF30" s="14">
        <f>IF(AF31&lt;&gt;""," -R","")</f>
        <v/>
      </c>
      <c r="AH30" s="14">
        <f>IF(AH31&lt;&gt;""," -R","")</f>
        <v/>
      </c>
      <c r="AJ30" s="14">
        <f>IF(AJ31&lt;&gt;""," -R","")</f>
        <v/>
      </c>
      <c r="AL30" s="14">
        <f>IF(AL31&lt;&gt;""," -R","")</f>
        <v/>
      </c>
      <c r="AN30" s="14">
        <f>IF(AN31&lt;&gt;""," -R","")</f>
        <v/>
      </c>
      <c r="AP30" s="14">
        <f>IF(AP31&lt;&gt;""," -R","")</f>
        <v/>
      </c>
      <c r="AR30" s="14">
        <f>IF(AR31&lt;&gt;""," -R","")</f>
        <v/>
      </c>
      <c r="AT30" s="14">
        <f>IF(AT31&lt;&gt;""," -R","")</f>
        <v/>
      </c>
      <c r="AV30" s="14">
        <f>IF(AV31&lt;&gt;""," -R","")</f>
        <v/>
      </c>
      <c r="AX30" s="14">
        <f>IF(AX31&lt;&gt;""," -R","")</f>
        <v/>
      </c>
      <c r="AZ30" s="14">
        <f>IF(AZ31&lt;&gt;""," -R","")</f>
        <v/>
      </c>
      <c r="BB30" s="14">
        <f>IF(BB31&lt;&gt;""," -R","")</f>
        <v/>
      </c>
      <c r="BD30" s="14">
        <f>IF(BD31&lt;&gt;""," -R","")</f>
        <v/>
      </c>
      <c r="BF30" s="14">
        <f>IF(BF31&lt;&gt;""," -R","")</f>
        <v/>
      </c>
      <c r="BH30" s="14">
        <f>IF(BH31&lt;&gt;""," -R","")</f>
        <v/>
      </c>
      <c r="BJ30" s="14">
        <f>IF(BJ31&lt;&gt;""," -R","")</f>
        <v/>
      </c>
    </row>
    <row r="31">
      <c r="M31" s="14" t="n">
        <v>1.11</v>
      </c>
      <c r="N31" s="14">
        <f>IFERROR(VLOOKUP(M31,'CRUCE RIESGOS'!$C$8:$D$140,2,FALSE),"")</f>
        <v/>
      </c>
      <c r="O31" s="14" t="n">
        <v>2.11</v>
      </c>
      <c r="P31" s="14">
        <f>IFERROR(VLOOKUP(O31,'CRUCE RIESGOS'!$C$8:$D$140,2,FALSE),"")</f>
        <v/>
      </c>
      <c r="Q31" s="14" t="n">
        <v>3.11</v>
      </c>
      <c r="R31" s="14">
        <f>IFERROR(VLOOKUP(Q31,'CRUCE RIESGOS'!$C$8:$D$140,2,FALSE),"")</f>
        <v/>
      </c>
      <c r="S31" s="14" t="n">
        <v>4.11</v>
      </c>
      <c r="T31" s="14">
        <f>IFERROR(VLOOKUP(S31,'CRUCE RIESGOS'!$C$8:$D$140,2,FALSE),"")</f>
        <v/>
      </c>
      <c r="U31" s="14" t="n">
        <v>5.11</v>
      </c>
      <c r="V31" s="14">
        <f>IFERROR(VLOOKUP(U31,'CRUCE RIESGOS'!$C$8:$D$140,2,FALSE),"")</f>
        <v/>
      </c>
      <c r="W31" s="14" t="n">
        <v>6.11</v>
      </c>
      <c r="X31" s="14">
        <f>IFERROR(VLOOKUP(W31,'CRUCE RIESGOS'!$C$8:$D$140,2,FALSE),"")</f>
        <v/>
      </c>
      <c r="Y31" s="14" t="n">
        <v>7.11</v>
      </c>
      <c r="Z31" s="14">
        <f>IFERROR(VLOOKUP(Y31,'CRUCE RIESGOS'!$C$8:$D$140,2,FALSE),"")</f>
        <v/>
      </c>
      <c r="AA31" s="14" t="n">
        <v>8.109999999999999</v>
      </c>
      <c r="AB31" s="14">
        <f>IFERROR(VLOOKUP(AA31,'CRUCE RIESGOS'!$C$8:$D$140,2,FALSE),"")</f>
        <v/>
      </c>
      <c r="AC31" s="14" t="n">
        <v>9.109999999999999</v>
      </c>
      <c r="AD31" s="14">
        <f>IFERROR(VLOOKUP(AC31,'CRUCE RIESGOS'!$C$8:$D$140,2,FALSE),"")</f>
        <v/>
      </c>
      <c r="AE31" s="14" t="n">
        <v>10.11</v>
      </c>
      <c r="AF31" s="14">
        <f>IFERROR(VLOOKUP(AE31,'CRUCE RIESGOS'!$C$8:$D$140,2,FALSE),"")</f>
        <v/>
      </c>
      <c r="AG31" s="14" t="n">
        <v>11.11</v>
      </c>
      <c r="AH31" s="14">
        <f>IFERROR(VLOOKUP(AG31,'CRUCE RIESGOS'!$C$8:$D$140,2,FALSE),"")</f>
        <v/>
      </c>
      <c r="AI31" s="14" t="n">
        <v>12.11</v>
      </c>
      <c r="AJ31" s="14">
        <f>IFERROR(VLOOKUP(AI31,'CRUCE RIESGOS'!$C$8:$D$140,2,FALSE),"")</f>
        <v/>
      </c>
      <c r="AK31" s="14" t="n">
        <v>13.11</v>
      </c>
      <c r="AL31" s="14">
        <f>IFERROR(VLOOKUP(AK31,'CRUCE RIESGOS'!$C$8:$D$140,2,FALSE),"")</f>
        <v/>
      </c>
      <c r="AM31" s="14" t="n">
        <v>14.11</v>
      </c>
      <c r="AN31" s="14">
        <f>IFERROR(VLOOKUP(AM31,'CRUCE RIESGOS'!$C$8:$D$140,2,FALSE),"")</f>
        <v/>
      </c>
      <c r="AO31" s="14" t="n">
        <v>15.11</v>
      </c>
      <c r="AP31" s="14">
        <f>IFERROR(VLOOKUP(AO31,'CRUCE RIESGOS'!$C$8:$D$140,2,FALSE),"")</f>
        <v/>
      </c>
      <c r="AQ31" s="14" t="n">
        <v>16.11</v>
      </c>
      <c r="AR31" s="14">
        <f>IFERROR(VLOOKUP(AQ31,'CRUCE RIESGOS'!$C$8:$D$140,2,FALSE),"")</f>
        <v/>
      </c>
      <c r="AS31" s="14" t="n">
        <v>17.11</v>
      </c>
      <c r="AT31" s="14">
        <f>IFERROR(VLOOKUP(AS31,'CRUCE RIESGOS'!$C$8:$D$140,2,FALSE),"")</f>
        <v/>
      </c>
      <c r="AU31" s="14" t="n">
        <v>18.11</v>
      </c>
      <c r="AV31" s="14">
        <f>IFERROR(VLOOKUP(AU31,'CRUCE RIESGOS'!$C$8:$D$140,2,FALSE),"")</f>
        <v/>
      </c>
      <c r="AW31" s="14" t="n">
        <v>19.11</v>
      </c>
      <c r="AX31" s="14">
        <f>IFERROR(VLOOKUP(AW31,'CRUCE RIESGOS'!$C$8:$D$140,2,FALSE),"")</f>
        <v/>
      </c>
      <c r="AY31" s="14" t="n">
        <v>20.11</v>
      </c>
      <c r="AZ31" s="14">
        <f>IFERROR(VLOOKUP(AY31,'CRUCE RIESGOS'!$C$8:$D$140,2,FALSE),"")</f>
        <v/>
      </c>
      <c r="BA31" s="14" t="n">
        <v>21.11</v>
      </c>
      <c r="BB31" s="14">
        <f>IFERROR(VLOOKUP(BA31,'CRUCE RIESGOS'!$C$8:$D$140,2,FALSE),"")</f>
        <v/>
      </c>
      <c r="BC31" s="14" t="n">
        <v>22.11</v>
      </c>
      <c r="BD31" s="14">
        <f>IFERROR(VLOOKUP(BC31,'CRUCE RIESGOS'!$C$8:$D$140,2,FALSE),"")</f>
        <v/>
      </c>
      <c r="BE31" s="14" t="n">
        <v>23.11</v>
      </c>
      <c r="BF31" s="14">
        <f>IFERROR(VLOOKUP(BE31,'CRUCE RIESGOS'!$C$8:$D$140,2,FALSE),"")</f>
        <v/>
      </c>
      <c r="BG31" s="14" t="n">
        <v>24.11</v>
      </c>
      <c r="BH31" s="14">
        <f>IFERROR(VLOOKUP(BG31,'CRUCE RIESGOS'!$C$8:$D$140,2,FALSE),"")</f>
        <v/>
      </c>
      <c r="BI31" s="14" t="n">
        <v>25.11</v>
      </c>
      <c r="BJ31" s="14">
        <f>IFERROR(VLOOKUP(BI31,'CRUCE RIESGOS'!$C$8:$D$140,2,FALSE),"")</f>
        <v/>
      </c>
    </row>
    <row r="32">
      <c r="N32" s="14">
        <f>IF(N33&lt;&gt;""," -R","")</f>
        <v/>
      </c>
      <c r="P32" s="14">
        <f>IF(P33&lt;&gt;""," -R","")</f>
        <v/>
      </c>
      <c r="R32" s="14">
        <f>IF(R33&lt;&gt;""," -R","")</f>
        <v/>
      </c>
      <c r="T32" s="14">
        <f>IF(T33&lt;&gt;""," -R","")</f>
        <v/>
      </c>
      <c r="V32" s="14">
        <f>IF(V33&lt;&gt;""," -R","")</f>
        <v/>
      </c>
      <c r="X32" s="14">
        <f>IF(X33&lt;&gt;""," -R","")</f>
        <v/>
      </c>
      <c r="Z32" s="14">
        <f>IF(Z33&lt;&gt;""," -R","")</f>
        <v/>
      </c>
      <c r="AB32" s="14">
        <f>IF(AB33&lt;&gt;""," -R","")</f>
        <v/>
      </c>
      <c r="AD32" s="14">
        <f>IF(AD33&lt;&gt;""," -R","")</f>
        <v/>
      </c>
      <c r="AF32" s="14">
        <f>IF(AF33&lt;&gt;""," -R","")</f>
        <v/>
      </c>
      <c r="AH32" s="14">
        <f>IF(AH33&lt;&gt;""," -R","")</f>
        <v/>
      </c>
      <c r="AJ32" s="14">
        <f>IF(AJ33&lt;&gt;""," -R","")</f>
        <v/>
      </c>
      <c r="AL32" s="14">
        <f>IF(AL33&lt;&gt;""," -R","")</f>
        <v/>
      </c>
      <c r="AN32" s="14">
        <f>IF(AN33&lt;&gt;""," -R","")</f>
        <v/>
      </c>
      <c r="AP32" s="14">
        <f>IF(AP33&lt;&gt;""," -R","")</f>
        <v/>
      </c>
      <c r="AR32" s="14">
        <f>IF(AR33&lt;&gt;""," -R","")</f>
        <v/>
      </c>
      <c r="AT32" s="14">
        <f>IF(AT33&lt;&gt;""," -R","")</f>
        <v/>
      </c>
      <c r="AV32" s="14">
        <f>IF(AV33&lt;&gt;""," -R","")</f>
        <v/>
      </c>
      <c r="AX32" s="14">
        <f>IF(AX33&lt;&gt;""," -R","")</f>
        <v/>
      </c>
      <c r="AZ32" s="14">
        <f>IF(AZ33&lt;&gt;""," -R","")</f>
        <v/>
      </c>
      <c r="BB32" s="14">
        <f>IF(BB33&lt;&gt;""," -R","")</f>
        <v/>
      </c>
      <c r="BD32" s="14">
        <f>IF(BD33&lt;&gt;""," -R","")</f>
        <v/>
      </c>
      <c r="BF32" s="14">
        <f>IF(BF33&lt;&gt;""," -R","")</f>
        <v/>
      </c>
      <c r="BH32" s="14">
        <f>IF(BH33&lt;&gt;""," -R","")</f>
        <v/>
      </c>
      <c r="BJ32" s="14">
        <f>IF(BJ33&lt;&gt;""," -R","")</f>
        <v/>
      </c>
    </row>
    <row r="33">
      <c r="M33" s="14" t="n">
        <v>1.12</v>
      </c>
      <c r="N33" s="14">
        <f>IFERROR(VLOOKUP(M33,'CRUCE RIESGOS'!$C$8:$D$140,2,FALSE),"")</f>
        <v/>
      </c>
      <c r="O33" s="14" t="n">
        <v>2.12</v>
      </c>
      <c r="P33" s="14">
        <f>IFERROR(VLOOKUP(O33,'CRUCE RIESGOS'!$C$8:$D$140,2,FALSE),"")</f>
        <v/>
      </c>
      <c r="Q33" s="14" t="n">
        <v>3.12</v>
      </c>
      <c r="R33" s="14">
        <f>IFERROR(VLOOKUP(Q33,'CRUCE RIESGOS'!$C$8:$D$140,2,FALSE),"")</f>
        <v/>
      </c>
      <c r="S33" s="14" t="n">
        <v>4.12</v>
      </c>
      <c r="T33" s="14">
        <f>IFERROR(VLOOKUP(S33,'CRUCE RIESGOS'!$C$8:$D$140,2,FALSE),"")</f>
        <v/>
      </c>
      <c r="U33" s="14" t="n">
        <v>5.12</v>
      </c>
      <c r="V33" s="14">
        <f>IFERROR(VLOOKUP(U33,'CRUCE RIESGOS'!$C$8:$D$140,2,FALSE),"")</f>
        <v/>
      </c>
      <c r="W33" s="14" t="n">
        <v>6.12</v>
      </c>
      <c r="X33" s="14">
        <f>IFERROR(VLOOKUP(W33,'CRUCE RIESGOS'!$C$8:$D$140,2,FALSE),"")</f>
        <v/>
      </c>
      <c r="Y33" s="14" t="n">
        <v>7.12</v>
      </c>
      <c r="Z33" s="14">
        <f>IFERROR(VLOOKUP(Y33,'CRUCE RIESGOS'!$C$8:$D$140,2,FALSE),"")</f>
        <v/>
      </c>
      <c r="AA33" s="14" t="n">
        <v>8.119999999999999</v>
      </c>
      <c r="AB33" s="14">
        <f>IFERROR(VLOOKUP(AA33,'CRUCE RIESGOS'!$C$8:$D$140,2,FALSE),"")</f>
        <v/>
      </c>
      <c r="AC33" s="14" t="n">
        <v>9.119999999999999</v>
      </c>
      <c r="AD33" s="14">
        <f>IFERROR(VLOOKUP(AC33,'CRUCE RIESGOS'!$C$8:$D$140,2,FALSE),"")</f>
        <v/>
      </c>
      <c r="AE33" s="14" t="n">
        <v>10.12</v>
      </c>
      <c r="AF33" s="14">
        <f>IFERROR(VLOOKUP(AE33,'CRUCE RIESGOS'!$C$8:$D$140,2,FALSE),"")</f>
        <v/>
      </c>
      <c r="AG33" s="14" t="n">
        <v>11.12</v>
      </c>
      <c r="AH33" s="14">
        <f>IFERROR(VLOOKUP(AG33,'CRUCE RIESGOS'!$C$8:$D$140,2,FALSE),"")</f>
        <v/>
      </c>
      <c r="AI33" s="14" t="n">
        <v>12.12</v>
      </c>
      <c r="AJ33" s="14">
        <f>IFERROR(VLOOKUP(AI33,'CRUCE RIESGOS'!$C$8:$D$140,2,FALSE),"")</f>
        <v/>
      </c>
      <c r="AK33" s="14" t="n">
        <v>13.12</v>
      </c>
      <c r="AL33" s="14">
        <f>IFERROR(VLOOKUP(AK33,'CRUCE RIESGOS'!$C$8:$D$140,2,FALSE),"")</f>
        <v/>
      </c>
      <c r="AM33" s="14" t="n">
        <v>14.12</v>
      </c>
      <c r="AN33" s="14">
        <f>IFERROR(VLOOKUP(AM33,'CRUCE RIESGOS'!$C$8:$D$140,2,FALSE),"")</f>
        <v/>
      </c>
      <c r="AO33" s="14" t="n">
        <v>15.12</v>
      </c>
      <c r="AP33" s="14">
        <f>IFERROR(VLOOKUP(AO33,'CRUCE RIESGOS'!$C$8:$D$140,2,FALSE),"")</f>
        <v/>
      </c>
      <c r="AQ33" s="14" t="n">
        <v>16.12</v>
      </c>
      <c r="AR33" s="14">
        <f>IFERROR(VLOOKUP(AQ33,'CRUCE RIESGOS'!$C$8:$D$140,2,FALSE),"")</f>
        <v/>
      </c>
      <c r="AS33" s="14" t="n">
        <v>17.12</v>
      </c>
      <c r="AT33" s="14">
        <f>IFERROR(VLOOKUP(AS33,'CRUCE RIESGOS'!$C$8:$D$140,2,FALSE),"")</f>
        <v/>
      </c>
      <c r="AU33" s="14" t="n">
        <v>18.12</v>
      </c>
      <c r="AV33" s="14">
        <f>IFERROR(VLOOKUP(AU33,'CRUCE RIESGOS'!$C$8:$D$140,2,FALSE),"")</f>
        <v/>
      </c>
      <c r="AW33" s="14" t="n">
        <v>19.12</v>
      </c>
      <c r="AX33" s="14">
        <f>IFERROR(VLOOKUP(AW33,'CRUCE RIESGOS'!$C$8:$D$140,2,FALSE),"")</f>
        <v/>
      </c>
      <c r="AY33" s="14" t="n">
        <v>20.12</v>
      </c>
      <c r="AZ33" s="14">
        <f>IFERROR(VLOOKUP(AY33,'CRUCE RIESGOS'!$C$8:$D$140,2,FALSE),"")</f>
        <v/>
      </c>
      <c r="BA33" s="14" t="n">
        <v>21.12</v>
      </c>
      <c r="BB33" s="14">
        <f>IFERROR(VLOOKUP(BA33,'CRUCE RIESGOS'!$C$8:$D$140,2,FALSE),"")</f>
        <v/>
      </c>
      <c r="BC33" s="14" t="n">
        <v>22.12</v>
      </c>
      <c r="BD33" s="14">
        <f>IFERROR(VLOOKUP(BC33,'CRUCE RIESGOS'!$C$8:$D$140,2,FALSE),"")</f>
        <v/>
      </c>
      <c r="BE33" s="14" t="n">
        <v>23.12</v>
      </c>
      <c r="BF33" s="14">
        <f>IFERROR(VLOOKUP(BE33,'CRUCE RIESGOS'!$C$8:$D$140,2,FALSE),"")</f>
        <v/>
      </c>
      <c r="BG33" s="14" t="n">
        <v>24.12</v>
      </c>
      <c r="BH33" s="14">
        <f>IFERROR(VLOOKUP(BG33,'CRUCE RIESGOS'!$C$8:$D$140,2,FALSE),"")</f>
        <v/>
      </c>
      <c r="BI33" s="14" t="n">
        <v>25.12</v>
      </c>
      <c r="BJ33" s="14">
        <f>IFERROR(VLOOKUP(BI33,'CRUCE RIESGOS'!$C$8:$D$140,2,FALSE),"")</f>
        <v/>
      </c>
    </row>
    <row r="34">
      <c r="N34" s="14">
        <f>IF(N35&lt;&gt;""," -R","")</f>
        <v/>
      </c>
      <c r="P34" s="14">
        <f>IF(P35&lt;&gt;""," -R","")</f>
        <v/>
      </c>
      <c r="R34" s="14">
        <f>IF(R35&lt;&gt;""," -R","")</f>
        <v/>
      </c>
      <c r="T34" s="14">
        <f>IF(T35&lt;&gt;""," -R","")</f>
        <v/>
      </c>
      <c r="V34" s="14">
        <f>IF(V35&lt;&gt;""," -R","")</f>
        <v/>
      </c>
      <c r="X34" s="14">
        <f>IF(X35&lt;&gt;""," -R","")</f>
        <v/>
      </c>
      <c r="Z34" s="14">
        <f>IF(Z35&lt;&gt;""," -R","")</f>
        <v/>
      </c>
      <c r="AB34" s="14">
        <f>IF(AB35&lt;&gt;""," -R","")</f>
        <v/>
      </c>
      <c r="AD34" s="14">
        <f>IF(AD35&lt;&gt;""," -R","")</f>
        <v/>
      </c>
      <c r="AF34" s="14">
        <f>IF(AF35&lt;&gt;""," -R","")</f>
        <v/>
      </c>
      <c r="AH34" s="14">
        <f>IF(AH35&lt;&gt;""," -R","")</f>
        <v/>
      </c>
      <c r="AJ34" s="14">
        <f>IF(AJ35&lt;&gt;""," -R","")</f>
        <v/>
      </c>
      <c r="AL34" s="14">
        <f>IF(AL35&lt;&gt;""," -R","")</f>
        <v/>
      </c>
      <c r="AN34" s="14">
        <f>IF(AN35&lt;&gt;""," -R","")</f>
        <v/>
      </c>
      <c r="AP34" s="14">
        <f>IF(AP35&lt;&gt;""," -R","")</f>
        <v/>
      </c>
      <c r="AR34" s="14">
        <f>IF(AR35&lt;&gt;""," -R","")</f>
        <v/>
      </c>
      <c r="AT34" s="14">
        <f>IF(AT35&lt;&gt;""," -R","")</f>
        <v/>
      </c>
      <c r="AV34" s="14">
        <f>IF(AV35&lt;&gt;""," -R","")</f>
        <v/>
      </c>
      <c r="AX34" s="14">
        <f>IF(AX35&lt;&gt;""," -R","")</f>
        <v/>
      </c>
      <c r="AZ34" s="14">
        <f>IF(AZ35&lt;&gt;""," -R","")</f>
        <v/>
      </c>
      <c r="BB34" s="14">
        <f>IF(BB35&lt;&gt;""," -R","")</f>
        <v/>
      </c>
      <c r="BD34" s="14">
        <f>IF(BD35&lt;&gt;""," -R","")</f>
        <v/>
      </c>
      <c r="BF34" s="14">
        <f>IF(BF35&lt;&gt;""," -R","")</f>
        <v/>
      </c>
      <c r="BH34" s="14">
        <f>IF(BH35&lt;&gt;""," -R","")</f>
        <v/>
      </c>
      <c r="BJ34" s="14">
        <f>IF(BJ35&lt;&gt;""," -R","")</f>
        <v/>
      </c>
    </row>
    <row r="35">
      <c r="M35" s="14" t="n">
        <v>1.13</v>
      </c>
      <c r="N35" s="14">
        <f>IFERROR(VLOOKUP(M35,'CRUCE RIESGOS'!$C$8:$D$140,2,FALSE),"")</f>
        <v/>
      </c>
      <c r="O35" s="14" t="n">
        <v>2.13</v>
      </c>
      <c r="P35" s="14">
        <f>IFERROR(VLOOKUP(O35,'CRUCE RIESGOS'!$C$8:$D$140,2,FALSE),"")</f>
        <v/>
      </c>
      <c r="Q35" s="14" t="n">
        <v>3.13</v>
      </c>
      <c r="R35" s="14">
        <f>IFERROR(VLOOKUP(Q35,'CRUCE RIESGOS'!$C$8:$D$140,2,FALSE),"")</f>
        <v/>
      </c>
      <c r="S35" s="14" t="n">
        <v>4.13</v>
      </c>
      <c r="T35" s="14">
        <f>IFERROR(VLOOKUP(S35,'CRUCE RIESGOS'!$C$8:$D$140,2,FALSE),"")</f>
        <v/>
      </c>
      <c r="U35" s="14" t="n">
        <v>5.13</v>
      </c>
      <c r="V35" s="14">
        <f>IFERROR(VLOOKUP(U35,'CRUCE RIESGOS'!$C$8:$D$140,2,FALSE),"")</f>
        <v/>
      </c>
      <c r="W35" s="14" t="n">
        <v>6.13</v>
      </c>
      <c r="X35" s="14">
        <f>IFERROR(VLOOKUP(W35,'CRUCE RIESGOS'!$C$8:$D$140,2,FALSE),"")</f>
        <v/>
      </c>
      <c r="Y35" s="14" t="n">
        <v>7.13</v>
      </c>
      <c r="Z35" s="14">
        <f>IFERROR(VLOOKUP(Y35,'CRUCE RIESGOS'!$C$8:$D$140,2,FALSE),"")</f>
        <v/>
      </c>
      <c r="AA35" s="14" t="n">
        <v>8.130000000000001</v>
      </c>
      <c r="AB35" s="14">
        <f>IFERROR(VLOOKUP(AA35,'CRUCE RIESGOS'!$C$8:$D$140,2,FALSE),"")</f>
        <v/>
      </c>
      <c r="AC35" s="14" t="n">
        <v>9.130000000000001</v>
      </c>
      <c r="AD35" s="14">
        <f>IFERROR(VLOOKUP(AC35,'CRUCE RIESGOS'!$C$8:$D$140,2,FALSE),"")</f>
        <v/>
      </c>
      <c r="AE35" s="14" t="n">
        <v>10.13</v>
      </c>
      <c r="AF35" s="14">
        <f>IFERROR(VLOOKUP(AE35,'CRUCE RIESGOS'!$C$8:$D$140,2,FALSE),"")</f>
        <v/>
      </c>
      <c r="AG35" s="14" t="n">
        <v>11.13</v>
      </c>
      <c r="AH35" s="14">
        <f>IFERROR(VLOOKUP(AG35,'CRUCE RIESGOS'!$C$8:$D$140,2,FALSE),"")</f>
        <v/>
      </c>
      <c r="AI35" s="14" t="n">
        <v>12.13</v>
      </c>
      <c r="AJ35" s="14">
        <f>IFERROR(VLOOKUP(AI35,'CRUCE RIESGOS'!$C$8:$D$140,2,FALSE),"")</f>
        <v/>
      </c>
      <c r="AK35" s="14" t="n">
        <v>13.13</v>
      </c>
      <c r="AL35" s="14">
        <f>IFERROR(VLOOKUP(AK35,'CRUCE RIESGOS'!$C$8:$D$140,2,FALSE),"")</f>
        <v/>
      </c>
      <c r="AM35" s="14" t="n">
        <v>14.13</v>
      </c>
      <c r="AN35" s="14">
        <f>IFERROR(VLOOKUP(AM35,'CRUCE RIESGOS'!$C$8:$D$140,2,FALSE),"")</f>
        <v/>
      </c>
      <c r="AO35" s="14" t="n">
        <v>15.13</v>
      </c>
      <c r="AP35" s="14">
        <f>IFERROR(VLOOKUP(AO35,'CRUCE RIESGOS'!$C$8:$D$140,2,FALSE),"")</f>
        <v/>
      </c>
      <c r="AQ35" s="14" t="n">
        <v>16.13</v>
      </c>
      <c r="AR35" s="14">
        <f>IFERROR(VLOOKUP(AQ35,'CRUCE RIESGOS'!$C$8:$D$140,2,FALSE),"")</f>
        <v/>
      </c>
      <c r="AS35" s="14" t="n">
        <v>17.13</v>
      </c>
      <c r="AT35" s="14">
        <f>IFERROR(VLOOKUP(AS35,'CRUCE RIESGOS'!$C$8:$D$140,2,FALSE),"")</f>
        <v/>
      </c>
      <c r="AU35" s="14" t="n">
        <v>18.13</v>
      </c>
      <c r="AV35" s="14">
        <f>IFERROR(VLOOKUP(AU35,'CRUCE RIESGOS'!$C$8:$D$140,2,FALSE),"")</f>
        <v/>
      </c>
      <c r="AW35" s="14" t="n">
        <v>19.13</v>
      </c>
      <c r="AX35" s="14">
        <f>IFERROR(VLOOKUP(AW35,'CRUCE RIESGOS'!$C$8:$D$140,2,FALSE),"")</f>
        <v/>
      </c>
      <c r="AY35" s="14" t="n">
        <v>20.13</v>
      </c>
      <c r="AZ35" s="14">
        <f>IFERROR(VLOOKUP(AY35,'CRUCE RIESGOS'!$C$8:$D$140,2,FALSE),"")</f>
        <v/>
      </c>
      <c r="BA35" s="14" t="n">
        <v>21.13</v>
      </c>
      <c r="BB35" s="14">
        <f>IFERROR(VLOOKUP(BA35,'CRUCE RIESGOS'!$C$8:$D$140,2,FALSE),"")</f>
        <v/>
      </c>
      <c r="BC35" s="14" t="n">
        <v>22.13</v>
      </c>
      <c r="BD35" s="14">
        <f>IFERROR(VLOOKUP(BC35,'CRUCE RIESGOS'!$C$8:$D$140,2,FALSE),"")</f>
        <v/>
      </c>
      <c r="BE35" s="14" t="n">
        <v>23.13</v>
      </c>
      <c r="BF35" s="14">
        <f>IFERROR(VLOOKUP(BE35,'CRUCE RIESGOS'!$C$8:$D$140,2,FALSE),"")</f>
        <v/>
      </c>
      <c r="BG35" s="14" t="n">
        <v>24.13</v>
      </c>
      <c r="BH35" s="14">
        <f>IFERROR(VLOOKUP(BG35,'CRUCE RIESGOS'!$C$8:$D$140,2,FALSE),"")</f>
        <v/>
      </c>
      <c r="BI35" s="14" t="n">
        <v>25.13</v>
      </c>
      <c r="BJ35" s="14">
        <f>IFERROR(VLOOKUP(BI35,'CRUCE RIESGOS'!$C$8:$D$140,2,FALSE),"")</f>
        <v/>
      </c>
    </row>
    <row r="36">
      <c r="N36" s="14">
        <f>IF(N37&lt;&gt;""," -R","")</f>
        <v/>
      </c>
      <c r="P36" s="14">
        <f>IF(P37&lt;&gt;""," -R","")</f>
        <v/>
      </c>
      <c r="R36" s="14">
        <f>IF(R37&lt;&gt;""," -R","")</f>
        <v/>
      </c>
      <c r="T36" s="14">
        <f>IF(T37&lt;&gt;""," -R","")</f>
        <v/>
      </c>
      <c r="V36" s="14">
        <f>IF(V37&lt;&gt;""," -R","")</f>
        <v/>
      </c>
      <c r="X36" s="14">
        <f>IF(X37&lt;&gt;""," -R","")</f>
        <v/>
      </c>
      <c r="Z36" s="14">
        <f>IF(Z37&lt;&gt;""," -R","")</f>
        <v/>
      </c>
      <c r="AB36" s="14">
        <f>IF(AB37&lt;&gt;""," -R","")</f>
        <v/>
      </c>
      <c r="AD36" s="14">
        <f>IF(AD37&lt;&gt;""," -R","")</f>
        <v/>
      </c>
      <c r="AF36" s="14">
        <f>IF(AF37&lt;&gt;""," -R","")</f>
        <v/>
      </c>
      <c r="AH36" s="14">
        <f>IF(AH37&lt;&gt;""," -R","")</f>
        <v/>
      </c>
      <c r="AJ36" s="14">
        <f>IF(AJ37&lt;&gt;""," -R","")</f>
        <v/>
      </c>
      <c r="AL36" s="14">
        <f>IF(AL37&lt;&gt;""," -R","")</f>
        <v/>
      </c>
      <c r="AN36" s="14">
        <f>IF(AN37&lt;&gt;""," -R","")</f>
        <v/>
      </c>
      <c r="AP36" s="14">
        <f>IF(AP37&lt;&gt;""," -R","")</f>
        <v/>
      </c>
      <c r="AR36" s="14">
        <f>IF(AR37&lt;&gt;""," -R","")</f>
        <v/>
      </c>
      <c r="AT36" s="14">
        <f>IF(AT37&lt;&gt;""," -R","")</f>
        <v/>
      </c>
      <c r="AV36" s="14">
        <f>IF(AV37&lt;&gt;""," -R","")</f>
        <v/>
      </c>
      <c r="AX36" s="14">
        <f>IF(AX37&lt;&gt;""," -R","")</f>
        <v/>
      </c>
      <c r="AZ36" s="14">
        <f>IF(AZ37&lt;&gt;""," -R","")</f>
        <v/>
      </c>
      <c r="BB36" s="14">
        <f>IF(BB37&lt;&gt;""," -R","")</f>
        <v/>
      </c>
      <c r="BD36" s="14">
        <f>IF(BD37&lt;&gt;""," -R","")</f>
        <v/>
      </c>
      <c r="BF36" s="14">
        <f>IF(BF37&lt;&gt;""," -R","")</f>
        <v/>
      </c>
      <c r="BH36" s="14">
        <f>IF(BH37&lt;&gt;""," -R","")</f>
        <v/>
      </c>
      <c r="BJ36" s="14">
        <f>IF(BJ37&lt;&gt;""," -R","")</f>
        <v/>
      </c>
    </row>
    <row r="37">
      <c r="M37" s="14" t="n">
        <v>1.14</v>
      </c>
      <c r="N37" s="14">
        <f>IFERROR(VLOOKUP(M37,'CRUCE RIESGOS'!$C$8:$D$140,2,FALSE),"")</f>
        <v/>
      </c>
      <c r="O37" s="14" t="n">
        <v>2.14</v>
      </c>
      <c r="P37" s="14">
        <f>IFERROR(VLOOKUP(O37,'CRUCE RIESGOS'!$C$8:$D$140,2,FALSE),"")</f>
        <v/>
      </c>
      <c r="Q37" s="14" t="n">
        <v>3.14</v>
      </c>
      <c r="R37" s="14">
        <f>IFERROR(VLOOKUP(Q37,'CRUCE RIESGOS'!$C$8:$D$140,2,FALSE),"")</f>
        <v/>
      </c>
      <c r="S37" s="14" t="n">
        <v>4.14</v>
      </c>
      <c r="T37" s="14">
        <f>IFERROR(VLOOKUP(S37,'CRUCE RIESGOS'!$C$8:$D$140,2,FALSE),"")</f>
        <v/>
      </c>
      <c r="U37" s="14" t="n">
        <v>5.14</v>
      </c>
      <c r="V37" s="14">
        <f>IFERROR(VLOOKUP(U37,'CRUCE RIESGOS'!$C$8:$D$140,2,FALSE),"")</f>
        <v/>
      </c>
      <c r="W37" s="14" t="n">
        <v>6.14</v>
      </c>
      <c r="X37" s="14">
        <f>IFERROR(VLOOKUP(W37,'CRUCE RIESGOS'!$C$8:$D$140,2,FALSE),"")</f>
        <v/>
      </c>
      <c r="Y37" s="14" t="n">
        <v>7.14</v>
      </c>
      <c r="Z37" s="14">
        <f>IFERROR(VLOOKUP(Y37,'CRUCE RIESGOS'!$C$8:$D$140,2,FALSE),"")</f>
        <v/>
      </c>
      <c r="AA37" s="14" t="n">
        <v>8.140000000000001</v>
      </c>
      <c r="AB37" s="14">
        <f>IFERROR(VLOOKUP(AA37,'CRUCE RIESGOS'!$C$8:$D$140,2,FALSE),"")</f>
        <v/>
      </c>
      <c r="AC37" s="14" t="n">
        <v>9.140000000000001</v>
      </c>
      <c r="AD37" s="14">
        <f>IFERROR(VLOOKUP(AC37,'CRUCE RIESGOS'!$C$8:$D$140,2,FALSE),"")</f>
        <v/>
      </c>
      <c r="AE37" s="14" t="n">
        <v>10.14</v>
      </c>
      <c r="AF37" s="14">
        <f>IFERROR(VLOOKUP(AE37,'CRUCE RIESGOS'!$C$8:$D$140,2,FALSE),"")</f>
        <v/>
      </c>
      <c r="AG37" s="14" t="n">
        <v>11.14</v>
      </c>
      <c r="AH37" s="14">
        <f>IFERROR(VLOOKUP(AG37,'CRUCE RIESGOS'!$C$8:$D$140,2,FALSE),"")</f>
        <v/>
      </c>
      <c r="AI37" s="14" t="n">
        <v>12.14</v>
      </c>
      <c r="AJ37" s="14">
        <f>IFERROR(VLOOKUP(AI37,'CRUCE RIESGOS'!$C$8:$D$140,2,FALSE),"")</f>
        <v/>
      </c>
      <c r="AK37" s="14" t="n">
        <v>13.14</v>
      </c>
      <c r="AL37" s="14">
        <f>IFERROR(VLOOKUP(AK37,'CRUCE RIESGOS'!$C$8:$D$140,2,FALSE),"")</f>
        <v/>
      </c>
      <c r="AM37" s="14" t="n">
        <v>14.14</v>
      </c>
      <c r="AN37" s="14">
        <f>IFERROR(VLOOKUP(AM37,'CRUCE RIESGOS'!$C$8:$D$140,2,FALSE),"")</f>
        <v/>
      </c>
      <c r="AO37" s="14" t="n">
        <v>15.14</v>
      </c>
      <c r="AP37" s="14">
        <f>IFERROR(VLOOKUP(AO37,'CRUCE RIESGOS'!$C$8:$D$140,2,FALSE),"")</f>
        <v/>
      </c>
      <c r="AQ37" s="14" t="n">
        <v>16.14</v>
      </c>
      <c r="AR37" s="14">
        <f>IFERROR(VLOOKUP(AQ37,'CRUCE RIESGOS'!$C$8:$D$140,2,FALSE),"")</f>
        <v/>
      </c>
      <c r="AS37" s="14" t="n">
        <v>17.14</v>
      </c>
      <c r="AT37" s="14">
        <f>IFERROR(VLOOKUP(AS37,'CRUCE RIESGOS'!$C$8:$D$140,2,FALSE),"")</f>
        <v/>
      </c>
      <c r="AU37" s="14" t="n">
        <v>18.14</v>
      </c>
      <c r="AV37" s="14">
        <f>IFERROR(VLOOKUP(AU37,'CRUCE RIESGOS'!$C$8:$D$140,2,FALSE),"")</f>
        <v/>
      </c>
      <c r="AW37" s="14" t="n">
        <v>19.14</v>
      </c>
      <c r="AX37" s="14">
        <f>IFERROR(VLOOKUP(AW37,'CRUCE RIESGOS'!$C$8:$D$140,2,FALSE),"")</f>
        <v/>
      </c>
      <c r="AY37" s="14" t="n">
        <v>20.14</v>
      </c>
      <c r="AZ37" s="14">
        <f>IFERROR(VLOOKUP(AY37,'CRUCE RIESGOS'!$C$8:$D$140,2,FALSE),"")</f>
        <v/>
      </c>
      <c r="BA37" s="14" t="n">
        <v>21.14</v>
      </c>
      <c r="BB37" s="14">
        <f>IFERROR(VLOOKUP(BA37,'CRUCE RIESGOS'!$C$8:$D$140,2,FALSE),"")</f>
        <v/>
      </c>
      <c r="BC37" s="14" t="n">
        <v>22.14</v>
      </c>
      <c r="BD37" s="14">
        <f>IFERROR(VLOOKUP(BC37,'CRUCE RIESGOS'!$C$8:$D$140,2,FALSE),"")</f>
        <v/>
      </c>
      <c r="BE37" s="14" t="n">
        <v>23.14</v>
      </c>
      <c r="BF37" s="14">
        <f>IFERROR(VLOOKUP(BE37,'CRUCE RIESGOS'!$C$8:$D$140,2,FALSE),"")</f>
        <v/>
      </c>
      <c r="BG37" s="14" t="n">
        <v>24.14</v>
      </c>
      <c r="BH37" s="14">
        <f>IFERROR(VLOOKUP(BG37,'CRUCE RIESGOS'!$C$8:$D$140,2,FALSE),"")</f>
        <v/>
      </c>
      <c r="BI37" s="14" t="n">
        <v>25.14</v>
      </c>
      <c r="BJ37" s="14">
        <f>IFERROR(VLOOKUP(BI37,'CRUCE RIESGOS'!$C$8:$D$140,2,FALSE),"")</f>
        <v/>
      </c>
    </row>
    <row r="38">
      <c r="N38" s="14">
        <f>IF(N39&lt;&gt;""," -R","")</f>
        <v/>
      </c>
      <c r="P38" s="14">
        <f>IF(P39&lt;&gt;""," -R","")</f>
        <v/>
      </c>
      <c r="R38" s="14">
        <f>IF(R39&lt;&gt;""," -R","")</f>
        <v/>
      </c>
      <c r="T38" s="14">
        <f>IF(T39&lt;&gt;""," -R","")</f>
        <v/>
      </c>
      <c r="V38" s="14">
        <f>IF(V39&lt;&gt;""," -R","")</f>
        <v/>
      </c>
      <c r="X38" s="14">
        <f>IF(X39&lt;&gt;""," -R","")</f>
        <v/>
      </c>
      <c r="Z38" s="14">
        <f>IF(Z39&lt;&gt;""," -R","")</f>
        <v/>
      </c>
      <c r="AB38" s="14">
        <f>IF(AB39&lt;&gt;""," -R","")</f>
        <v/>
      </c>
      <c r="AD38" s="14">
        <f>IF(AD39&lt;&gt;""," -R","")</f>
        <v/>
      </c>
      <c r="AF38" s="14">
        <f>IF(AF39&lt;&gt;""," -R","")</f>
        <v/>
      </c>
      <c r="AH38" s="14">
        <f>IF(AH39&lt;&gt;""," -R","")</f>
        <v/>
      </c>
      <c r="AJ38" s="14">
        <f>IF(AJ39&lt;&gt;""," -R","")</f>
        <v/>
      </c>
      <c r="AL38" s="14">
        <f>IF(AL39&lt;&gt;""," -R","")</f>
        <v/>
      </c>
      <c r="AN38" s="14">
        <f>IF(AN39&lt;&gt;""," -R","")</f>
        <v/>
      </c>
      <c r="AP38" s="14">
        <f>IF(AP39&lt;&gt;""," -R","")</f>
        <v/>
      </c>
      <c r="AR38" s="14">
        <f>IF(AR39&lt;&gt;""," -R","")</f>
        <v/>
      </c>
      <c r="AT38" s="14">
        <f>IF(AT39&lt;&gt;""," -R","")</f>
        <v/>
      </c>
      <c r="AV38" s="14">
        <f>IF(AV39&lt;&gt;""," -R","")</f>
        <v/>
      </c>
      <c r="AX38" s="14">
        <f>IF(AX39&lt;&gt;""," -R","")</f>
        <v/>
      </c>
      <c r="AZ38" s="14">
        <f>IF(AZ39&lt;&gt;""," -R","")</f>
        <v/>
      </c>
      <c r="BB38" s="14">
        <f>IF(BB39&lt;&gt;""," -R","")</f>
        <v/>
      </c>
      <c r="BD38" s="14">
        <f>IF(BD39&lt;&gt;""," -R","")</f>
        <v/>
      </c>
      <c r="BF38" s="14">
        <f>IF(BF39&lt;&gt;""," -R","")</f>
        <v/>
      </c>
      <c r="BH38" s="14">
        <f>IF(BH39&lt;&gt;""," -R","")</f>
        <v/>
      </c>
      <c r="BJ38" s="14">
        <f>IF(BJ39&lt;&gt;""," -R","")</f>
        <v/>
      </c>
    </row>
    <row r="39">
      <c r="M39" s="14" t="n">
        <v>1.15</v>
      </c>
      <c r="N39" s="14">
        <f>IFERROR(VLOOKUP(M39,'CRUCE RIESGOS'!$C$8:$D$140,2,FALSE),"")</f>
        <v/>
      </c>
      <c r="O39" s="14" t="n">
        <v>2.15</v>
      </c>
      <c r="P39" s="14">
        <f>IFERROR(VLOOKUP(O39,'CRUCE RIESGOS'!$C$8:$D$140,2,FALSE),"")</f>
        <v/>
      </c>
      <c r="Q39" s="14" t="n">
        <v>3.15</v>
      </c>
      <c r="R39" s="14">
        <f>IFERROR(VLOOKUP(Q39,'CRUCE RIESGOS'!$C$8:$D$140,2,FALSE),"")</f>
        <v/>
      </c>
      <c r="S39" s="14" t="n">
        <v>4.15</v>
      </c>
      <c r="T39" s="14">
        <f>IFERROR(VLOOKUP(S39,'CRUCE RIESGOS'!$C$8:$D$140,2,FALSE),"")</f>
        <v/>
      </c>
      <c r="U39" s="14" t="n">
        <v>5.15</v>
      </c>
      <c r="V39" s="14">
        <f>IFERROR(VLOOKUP(U39,'CRUCE RIESGOS'!$C$8:$D$140,2,FALSE),"")</f>
        <v/>
      </c>
      <c r="W39" s="14" t="n">
        <v>6.15</v>
      </c>
      <c r="X39" s="14">
        <f>IFERROR(VLOOKUP(W39,'CRUCE RIESGOS'!$C$8:$D$140,2,FALSE),"")</f>
        <v/>
      </c>
      <c r="Y39" s="14" t="n">
        <v>7.15</v>
      </c>
      <c r="Z39" s="14">
        <f>IFERROR(VLOOKUP(Y39,'CRUCE RIESGOS'!$C$8:$D$140,2,FALSE),"")</f>
        <v/>
      </c>
      <c r="AA39" s="14" t="n">
        <v>8.15</v>
      </c>
      <c r="AB39" s="14">
        <f>IFERROR(VLOOKUP(AA39,'CRUCE RIESGOS'!$C$8:$D$140,2,FALSE),"")</f>
        <v/>
      </c>
      <c r="AC39" s="14" t="n">
        <v>9.15</v>
      </c>
      <c r="AD39" s="14">
        <f>IFERROR(VLOOKUP(AC39,'CRUCE RIESGOS'!$C$8:$D$140,2,FALSE),"")</f>
        <v/>
      </c>
      <c r="AE39" s="14" t="n">
        <v>10.15</v>
      </c>
      <c r="AF39" s="14">
        <f>IFERROR(VLOOKUP(AE39,'CRUCE RIESGOS'!$C$8:$D$140,2,FALSE),"")</f>
        <v/>
      </c>
      <c r="AG39" s="14" t="n">
        <v>11.15</v>
      </c>
      <c r="AH39" s="14">
        <f>IFERROR(VLOOKUP(AG39,'CRUCE RIESGOS'!$C$8:$D$140,2,FALSE),"")</f>
        <v/>
      </c>
      <c r="AI39" s="14" t="n">
        <v>12.15</v>
      </c>
      <c r="AJ39" s="14">
        <f>IFERROR(VLOOKUP(AI39,'CRUCE RIESGOS'!$C$8:$D$140,2,FALSE),"")</f>
        <v/>
      </c>
      <c r="AK39" s="14" t="n">
        <v>13.15</v>
      </c>
      <c r="AL39" s="14">
        <f>IFERROR(VLOOKUP(AK39,'CRUCE RIESGOS'!$C$8:$D$140,2,FALSE),"")</f>
        <v/>
      </c>
      <c r="AM39" s="14" t="n">
        <v>14.15</v>
      </c>
      <c r="AN39" s="14">
        <f>IFERROR(VLOOKUP(AM39,'CRUCE RIESGOS'!$C$8:$D$140,2,FALSE),"")</f>
        <v/>
      </c>
      <c r="AO39" s="14" t="n">
        <v>15.15</v>
      </c>
      <c r="AP39" s="14">
        <f>IFERROR(VLOOKUP(AO39,'CRUCE RIESGOS'!$C$8:$D$140,2,FALSE),"")</f>
        <v/>
      </c>
      <c r="AQ39" s="14" t="n">
        <v>16.15</v>
      </c>
      <c r="AR39" s="14">
        <f>IFERROR(VLOOKUP(AQ39,'CRUCE RIESGOS'!$C$8:$D$140,2,FALSE),"")</f>
        <v/>
      </c>
      <c r="AS39" s="14" t="n">
        <v>17.15</v>
      </c>
      <c r="AT39" s="14">
        <f>IFERROR(VLOOKUP(AS39,'CRUCE RIESGOS'!$C$8:$D$140,2,FALSE),"")</f>
        <v/>
      </c>
      <c r="AU39" s="14" t="n">
        <v>18.15</v>
      </c>
      <c r="AV39" s="14">
        <f>IFERROR(VLOOKUP(AU39,'CRUCE RIESGOS'!$C$8:$D$140,2,FALSE),"")</f>
        <v/>
      </c>
      <c r="AW39" s="14" t="n">
        <v>19.15</v>
      </c>
      <c r="AX39" s="14">
        <f>IFERROR(VLOOKUP(AW39,'CRUCE RIESGOS'!$C$8:$D$140,2,FALSE),"")</f>
        <v/>
      </c>
      <c r="AY39" s="14" t="n">
        <v>20.15</v>
      </c>
      <c r="AZ39" s="14">
        <f>IFERROR(VLOOKUP(AY39,'CRUCE RIESGOS'!$C$8:$D$140,2,FALSE),"")</f>
        <v/>
      </c>
      <c r="BA39" s="14" t="n">
        <v>21.15</v>
      </c>
      <c r="BB39" s="14">
        <f>IFERROR(VLOOKUP(BA39,'CRUCE RIESGOS'!$C$8:$D$140,2,FALSE),"")</f>
        <v/>
      </c>
      <c r="BC39" s="14" t="n">
        <v>22.15</v>
      </c>
      <c r="BD39" s="14">
        <f>IFERROR(VLOOKUP(BC39,'CRUCE RIESGOS'!$C$8:$D$140,2,FALSE),"")</f>
        <v/>
      </c>
      <c r="BE39" s="14" t="n">
        <v>23.15</v>
      </c>
      <c r="BF39" s="14">
        <f>IFERROR(VLOOKUP(BE39,'CRUCE RIESGOS'!$C$8:$D$140,2,FALSE),"")</f>
        <v/>
      </c>
      <c r="BG39" s="14" t="n">
        <v>24.15</v>
      </c>
      <c r="BH39" s="14">
        <f>IFERROR(VLOOKUP(BG39,'CRUCE RIESGOS'!$C$8:$D$140,2,FALSE),"")</f>
        <v/>
      </c>
      <c r="BI39" s="14" t="n">
        <v>25.15</v>
      </c>
      <c r="BJ39" s="14">
        <f>IFERROR(VLOOKUP(BI39,'CRUCE RIESGOS'!$C$8:$D$140,2,FALSE),"")</f>
        <v/>
      </c>
    </row>
    <row r="40">
      <c r="N40" s="14">
        <f>IF(N41&lt;&gt;""," -R","")</f>
        <v/>
      </c>
      <c r="P40" s="14">
        <f>IF(P41&lt;&gt;""," -R","")</f>
        <v/>
      </c>
      <c r="R40" s="14">
        <f>IF(R41&lt;&gt;""," -R","")</f>
        <v/>
      </c>
      <c r="T40" s="14">
        <f>IF(T41&lt;&gt;""," -R","")</f>
        <v/>
      </c>
      <c r="V40" s="14">
        <f>IF(V41&lt;&gt;""," -R","")</f>
        <v/>
      </c>
      <c r="X40" s="14">
        <f>IF(X41&lt;&gt;""," -R","")</f>
        <v/>
      </c>
      <c r="Z40" s="14">
        <f>IF(Z41&lt;&gt;""," -R","")</f>
        <v/>
      </c>
      <c r="AB40" s="14">
        <f>IF(AB41&lt;&gt;""," -R","")</f>
        <v/>
      </c>
      <c r="AD40" s="14">
        <f>IF(AD41&lt;&gt;""," -R","")</f>
        <v/>
      </c>
      <c r="AF40" s="14">
        <f>IF(AF41&lt;&gt;""," -R","")</f>
        <v/>
      </c>
      <c r="AH40" s="14">
        <f>IF(AH41&lt;&gt;""," -R","")</f>
        <v/>
      </c>
      <c r="AJ40" s="14">
        <f>IF(AJ41&lt;&gt;""," -R","")</f>
        <v/>
      </c>
      <c r="AL40" s="14">
        <f>IF(AL41&lt;&gt;""," -R","")</f>
        <v/>
      </c>
      <c r="AN40" s="14">
        <f>IF(AN41&lt;&gt;""," -R","")</f>
        <v/>
      </c>
      <c r="AP40" s="14">
        <f>IF(AP41&lt;&gt;""," -R","")</f>
        <v/>
      </c>
      <c r="AR40" s="14">
        <f>IF(AR41&lt;&gt;""," -R","")</f>
        <v/>
      </c>
      <c r="AT40" s="14">
        <f>IF(AT41&lt;&gt;""," -R","")</f>
        <v/>
      </c>
      <c r="AV40" s="14">
        <f>IF(AV41&lt;&gt;""," -R","")</f>
        <v/>
      </c>
      <c r="AX40" s="14">
        <f>IF(AX41&lt;&gt;""," -R","")</f>
        <v/>
      </c>
      <c r="AZ40" s="14">
        <f>IF(AZ41&lt;&gt;""," -R","")</f>
        <v/>
      </c>
      <c r="BB40" s="14">
        <f>IF(BB41&lt;&gt;""," -R","")</f>
        <v/>
      </c>
      <c r="BD40" s="14">
        <f>IF(BD41&lt;&gt;""," -R","")</f>
        <v/>
      </c>
      <c r="BF40" s="14">
        <f>IF(BF41&lt;&gt;""," -R","")</f>
        <v/>
      </c>
      <c r="BH40" s="14">
        <f>IF(BH41&lt;&gt;""," -R","")</f>
        <v/>
      </c>
      <c r="BJ40" s="14">
        <f>IF(BJ41&lt;&gt;""," -R","")</f>
        <v/>
      </c>
    </row>
    <row r="41">
      <c r="M41" s="14" t="n">
        <v>1.16</v>
      </c>
      <c r="N41" s="14">
        <f>IFERROR(VLOOKUP(M41,'CRUCE RIESGOS'!$C$8:$D$140,2,FALSE),"")</f>
        <v/>
      </c>
      <c r="O41" s="14" t="n">
        <v>2.16</v>
      </c>
      <c r="P41" s="14">
        <f>IFERROR(VLOOKUP(O41,'CRUCE RIESGOS'!$C$8:$D$140,2,FALSE),"")</f>
        <v/>
      </c>
      <c r="Q41" s="14" t="n">
        <v>3.16</v>
      </c>
      <c r="R41" s="14">
        <f>IFERROR(VLOOKUP(Q41,'CRUCE RIESGOS'!$C$8:$D$140,2,FALSE),"")</f>
        <v/>
      </c>
      <c r="S41" s="14" t="n">
        <v>4.16</v>
      </c>
      <c r="T41" s="14">
        <f>IFERROR(VLOOKUP(S41,'CRUCE RIESGOS'!$C$8:$D$140,2,FALSE),"")</f>
        <v/>
      </c>
      <c r="U41" s="14" t="n">
        <v>5.16</v>
      </c>
      <c r="V41" s="14">
        <f>IFERROR(VLOOKUP(U41,'CRUCE RIESGOS'!$C$8:$D$140,2,FALSE),"")</f>
        <v/>
      </c>
      <c r="W41" s="14" t="n">
        <v>6.16</v>
      </c>
      <c r="X41" s="14">
        <f>IFERROR(VLOOKUP(W41,'CRUCE RIESGOS'!$C$8:$D$140,2,FALSE),"")</f>
        <v/>
      </c>
      <c r="Y41" s="14" t="n">
        <v>7.16</v>
      </c>
      <c r="Z41" s="14">
        <f>IFERROR(VLOOKUP(Y41,'CRUCE RIESGOS'!$C$8:$D$140,2,FALSE),"")</f>
        <v/>
      </c>
      <c r="AA41" s="14" t="n">
        <v>8.16</v>
      </c>
      <c r="AB41" s="14">
        <f>IFERROR(VLOOKUP(AA41,'CRUCE RIESGOS'!$C$8:$D$140,2,FALSE),"")</f>
        <v/>
      </c>
      <c r="AC41" s="14" t="n">
        <v>9.16</v>
      </c>
      <c r="AD41" s="14">
        <f>IFERROR(VLOOKUP(AC41,'CRUCE RIESGOS'!$C$8:$D$140,2,FALSE),"")</f>
        <v/>
      </c>
      <c r="AE41" s="14" t="n">
        <v>10.16</v>
      </c>
      <c r="AF41" s="14">
        <f>IFERROR(VLOOKUP(AE41,'CRUCE RIESGOS'!$C$8:$D$140,2,FALSE),"")</f>
        <v/>
      </c>
      <c r="AG41" s="14" t="n">
        <v>11.16</v>
      </c>
      <c r="AH41" s="14">
        <f>IFERROR(VLOOKUP(AG41,'CRUCE RIESGOS'!$C$8:$D$140,2,FALSE),"")</f>
        <v/>
      </c>
      <c r="AI41" s="14" t="n">
        <v>12.16</v>
      </c>
      <c r="AJ41" s="14">
        <f>IFERROR(VLOOKUP(AI41,'CRUCE RIESGOS'!$C$8:$D$140,2,FALSE),"")</f>
        <v/>
      </c>
      <c r="AK41" s="14" t="n">
        <v>13.16</v>
      </c>
      <c r="AL41" s="14">
        <f>IFERROR(VLOOKUP(AK41,'CRUCE RIESGOS'!$C$8:$D$140,2,FALSE),"")</f>
        <v/>
      </c>
      <c r="AM41" s="14" t="n">
        <v>14.16</v>
      </c>
      <c r="AN41" s="14">
        <f>IFERROR(VLOOKUP(AM41,'CRUCE RIESGOS'!$C$8:$D$140,2,FALSE),"")</f>
        <v/>
      </c>
      <c r="AO41" s="14" t="n">
        <v>15.16</v>
      </c>
      <c r="AP41" s="14">
        <f>IFERROR(VLOOKUP(AO41,'CRUCE RIESGOS'!$C$8:$D$140,2,FALSE),"")</f>
        <v/>
      </c>
      <c r="AQ41" s="14" t="n">
        <v>16.16</v>
      </c>
      <c r="AR41" s="14">
        <f>IFERROR(VLOOKUP(AQ41,'CRUCE RIESGOS'!$C$8:$D$140,2,FALSE),"")</f>
        <v/>
      </c>
      <c r="AS41" s="14" t="n">
        <v>17.16</v>
      </c>
      <c r="AT41" s="14">
        <f>IFERROR(VLOOKUP(AS41,'CRUCE RIESGOS'!$C$8:$D$140,2,FALSE),"")</f>
        <v/>
      </c>
      <c r="AU41" s="14" t="n">
        <v>18.16</v>
      </c>
      <c r="AV41" s="14">
        <f>IFERROR(VLOOKUP(AU41,'CRUCE RIESGOS'!$C$8:$D$140,2,FALSE),"")</f>
        <v/>
      </c>
      <c r="AW41" s="14" t="n">
        <v>19.16</v>
      </c>
      <c r="AX41" s="14">
        <f>IFERROR(VLOOKUP(AW41,'CRUCE RIESGOS'!$C$8:$D$140,2,FALSE),"")</f>
        <v/>
      </c>
      <c r="AY41" s="14" t="n">
        <v>20.16</v>
      </c>
      <c r="AZ41" s="14">
        <f>IFERROR(VLOOKUP(AY41,'CRUCE RIESGOS'!$C$8:$D$140,2,FALSE),"")</f>
        <v/>
      </c>
      <c r="BA41" s="14" t="n">
        <v>21.16</v>
      </c>
      <c r="BB41" s="14">
        <f>IFERROR(VLOOKUP(BA41,'CRUCE RIESGOS'!$C$8:$D$140,2,FALSE),"")</f>
        <v/>
      </c>
      <c r="BC41" s="14" t="n">
        <v>22.16</v>
      </c>
      <c r="BD41" s="14">
        <f>IFERROR(VLOOKUP(BC41,'CRUCE RIESGOS'!$C$8:$D$140,2,FALSE),"")</f>
        <v/>
      </c>
      <c r="BE41" s="14" t="n">
        <v>23.16</v>
      </c>
      <c r="BF41" s="14">
        <f>IFERROR(VLOOKUP(BE41,'CRUCE RIESGOS'!$C$8:$D$140,2,FALSE),"")</f>
        <v/>
      </c>
      <c r="BG41" s="14" t="n">
        <v>24.16</v>
      </c>
      <c r="BH41" s="14">
        <f>IFERROR(VLOOKUP(BG41,'CRUCE RIESGOS'!$C$8:$D$140,2,FALSE),"")</f>
        <v/>
      </c>
      <c r="BI41" s="14" t="n">
        <v>25.16</v>
      </c>
      <c r="BJ41" s="14">
        <f>IFERROR(VLOOKUP(BI41,'CRUCE RIESGOS'!$C$8:$D$140,2,FALSE),"")</f>
        <v/>
      </c>
    </row>
    <row r="42">
      <c r="N42" s="14">
        <f>IF(N43&lt;&gt;""," -R","")</f>
        <v/>
      </c>
      <c r="P42" s="14">
        <f>IF(P43&lt;&gt;""," -R","")</f>
        <v/>
      </c>
      <c r="R42" s="14">
        <f>IF(R43&lt;&gt;""," -R","")</f>
        <v/>
      </c>
      <c r="T42" s="14">
        <f>IF(T43&lt;&gt;""," -R","")</f>
        <v/>
      </c>
      <c r="V42" s="14">
        <f>IF(V43&lt;&gt;""," -R","")</f>
        <v/>
      </c>
      <c r="X42" s="14">
        <f>IF(X43&lt;&gt;""," -R","")</f>
        <v/>
      </c>
      <c r="Z42" s="14">
        <f>IF(Z43&lt;&gt;""," -R","")</f>
        <v/>
      </c>
      <c r="AB42" s="14">
        <f>IF(AB43&lt;&gt;""," -R","")</f>
        <v/>
      </c>
      <c r="AD42" s="14">
        <f>IF(AD43&lt;&gt;""," -R","")</f>
        <v/>
      </c>
      <c r="AF42" s="14">
        <f>IF(AF43&lt;&gt;""," -R","")</f>
        <v/>
      </c>
      <c r="AH42" s="14">
        <f>IF(AH43&lt;&gt;""," -R","")</f>
        <v/>
      </c>
      <c r="AJ42" s="14">
        <f>IF(AJ43&lt;&gt;""," -R","")</f>
        <v/>
      </c>
      <c r="AL42" s="14">
        <f>IF(AL43&lt;&gt;""," -R","")</f>
        <v/>
      </c>
      <c r="AN42" s="14">
        <f>IF(AN43&lt;&gt;""," -R","")</f>
        <v/>
      </c>
      <c r="AP42" s="14">
        <f>IF(AP43&lt;&gt;""," -R","")</f>
        <v/>
      </c>
      <c r="AR42" s="14">
        <f>IF(AR43&lt;&gt;""," -R","")</f>
        <v/>
      </c>
      <c r="AT42" s="14">
        <f>IF(AT43&lt;&gt;""," -R","")</f>
        <v/>
      </c>
      <c r="AV42" s="14">
        <f>IF(AV43&lt;&gt;""," -R","")</f>
        <v/>
      </c>
      <c r="AX42" s="14">
        <f>IF(AX43&lt;&gt;""," -R","")</f>
        <v/>
      </c>
      <c r="AZ42" s="14">
        <f>IF(AZ43&lt;&gt;""," -R","")</f>
        <v/>
      </c>
      <c r="BB42" s="14">
        <f>IF(BB43&lt;&gt;""," -R","")</f>
        <v/>
      </c>
      <c r="BD42" s="14">
        <f>IF(BD43&lt;&gt;""," -R","")</f>
        <v/>
      </c>
      <c r="BF42" s="14">
        <f>IF(BF43&lt;&gt;""," -R","")</f>
        <v/>
      </c>
      <c r="BH42" s="14">
        <f>IF(BH43&lt;&gt;""," -R","")</f>
        <v/>
      </c>
      <c r="BJ42" s="14">
        <f>IF(BJ43&lt;&gt;""," -R","")</f>
        <v/>
      </c>
    </row>
    <row r="43">
      <c r="M43" s="14" t="n">
        <v>1.17</v>
      </c>
      <c r="N43" s="14">
        <f>IFERROR(VLOOKUP(M43,'CRUCE RIESGOS'!$C$8:$D$140,2,FALSE),"")</f>
        <v/>
      </c>
      <c r="O43" s="14" t="n">
        <v>2.17</v>
      </c>
      <c r="P43" s="14">
        <f>IFERROR(VLOOKUP(O43,'CRUCE RIESGOS'!$C$8:$D$140,2,FALSE),"")</f>
        <v/>
      </c>
      <c r="Q43" s="14" t="n">
        <v>3.17</v>
      </c>
      <c r="R43" s="14">
        <f>IFERROR(VLOOKUP(Q43,'CRUCE RIESGOS'!$C$8:$D$140,2,FALSE),"")</f>
        <v/>
      </c>
      <c r="S43" s="14" t="n">
        <v>4.17</v>
      </c>
      <c r="T43" s="14">
        <f>IFERROR(VLOOKUP(S43,'CRUCE RIESGOS'!$C$8:$D$140,2,FALSE),"")</f>
        <v/>
      </c>
      <c r="U43" s="14" t="n">
        <v>5.17</v>
      </c>
      <c r="V43" s="14">
        <f>IFERROR(VLOOKUP(U43,'CRUCE RIESGOS'!$C$8:$D$140,2,FALSE),"")</f>
        <v/>
      </c>
      <c r="W43" s="14" t="n">
        <v>6.17</v>
      </c>
      <c r="X43" s="14">
        <f>IFERROR(VLOOKUP(W43,'CRUCE RIESGOS'!$C$8:$D$140,2,FALSE),"")</f>
        <v/>
      </c>
      <c r="Y43" s="14" t="n">
        <v>7.17</v>
      </c>
      <c r="Z43" s="14">
        <f>IFERROR(VLOOKUP(Y43,'CRUCE RIESGOS'!$C$8:$D$140,2,FALSE),"")</f>
        <v/>
      </c>
      <c r="AA43" s="14" t="n">
        <v>8.17</v>
      </c>
      <c r="AB43" s="14">
        <f>IFERROR(VLOOKUP(AA43,'CRUCE RIESGOS'!$C$8:$D$140,2,FALSE),"")</f>
        <v/>
      </c>
      <c r="AC43" s="14" t="n">
        <v>9.17</v>
      </c>
      <c r="AD43" s="14">
        <f>IFERROR(VLOOKUP(AC43,'CRUCE RIESGOS'!$C$8:$D$140,2,FALSE),"")</f>
        <v/>
      </c>
      <c r="AE43" s="14" t="n">
        <v>10.17</v>
      </c>
      <c r="AF43" s="14">
        <f>IFERROR(VLOOKUP(AE43,'CRUCE RIESGOS'!$C$8:$D$140,2,FALSE),"")</f>
        <v/>
      </c>
      <c r="AG43" s="14" t="n">
        <v>11.17</v>
      </c>
      <c r="AH43" s="14">
        <f>IFERROR(VLOOKUP(AG43,'CRUCE RIESGOS'!$C$8:$D$140,2,FALSE),"")</f>
        <v/>
      </c>
      <c r="AI43" s="14" t="n">
        <v>12.17</v>
      </c>
      <c r="AJ43" s="14">
        <f>IFERROR(VLOOKUP(AI43,'CRUCE RIESGOS'!$C$8:$D$140,2,FALSE),"")</f>
        <v/>
      </c>
      <c r="AK43" s="14" t="n">
        <v>13.17</v>
      </c>
      <c r="AL43" s="14">
        <f>IFERROR(VLOOKUP(AK43,'CRUCE RIESGOS'!$C$8:$D$140,2,FALSE),"")</f>
        <v/>
      </c>
      <c r="AM43" s="14" t="n">
        <v>14.17</v>
      </c>
      <c r="AN43" s="14">
        <f>IFERROR(VLOOKUP(AM43,'CRUCE RIESGOS'!$C$8:$D$140,2,FALSE),"")</f>
        <v/>
      </c>
      <c r="AO43" s="14" t="n">
        <v>15.17</v>
      </c>
      <c r="AP43" s="14">
        <f>IFERROR(VLOOKUP(AO43,'CRUCE RIESGOS'!$C$8:$D$140,2,FALSE),"")</f>
        <v/>
      </c>
      <c r="AQ43" s="14" t="n">
        <v>16.17</v>
      </c>
      <c r="AR43" s="14">
        <f>IFERROR(VLOOKUP(AQ43,'CRUCE RIESGOS'!$C$8:$D$140,2,FALSE),"")</f>
        <v/>
      </c>
      <c r="AS43" s="14" t="n">
        <v>17.17</v>
      </c>
      <c r="AT43" s="14">
        <f>IFERROR(VLOOKUP(AS43,'CRUCE RIESGOS'!$C$8:$D$140,2,FALSE),"")</f>
        <v/>
      </c>
      <c r="AU43" s="14" t="n">
        <v>18.17</v>
      </c>
      <c r="AV43" s="14">
        <f>IFERROR(VLOOKUP(AU43,'CRUCE RIESGOS'!$C$8:$D$140,2,FALSE),"")</f>
        <v/>
      </c>
      <c r="AW43" s="14" t="n">
        <v>19.17</v>
      </c>
      <c r="AX43" s="14">
        <f>IFERROR(VLOOKUP(AW43,'CRUCE RIESGOS'!$C$8:$D$140,2,FALSE),"")</f>
        <v/>
      </c>
      <c r="AY43" s="14" t="n">
        <v>20.17</v>
      </c>
      <c r="AZ43" s="14">
        <f>IFERROR(VLOOKUP(AY43,'CRUCE RIESGOS'!$C$8:$D$140,2,FALSE),"")</f>
        <v/>
      </c>
      <c r="BA43" s="14" t="n">
        <v>21.17</v>
      </c>
      <c r="BB43" s="14">
        <f>IFERROR(VLOOKUP(BA43,'CRUCE RIESGOS'!$C$8:$D$140,2,FALSE),"")</f>
        <v/>
      </c>
      <c r="BC43" s="14" t="n">
        <v>22.17</v>
      </c>
      <c r="BD43" s="14">
        <f>IFERROR(VLOOKUP(BC43,'CRUCE RIESGOS'!$C$8:$D$140,2,FALSE),"")</f>
        <v/>
      </c>
      <c r="BE43" s="14" t="n">
        <v>23.17</v>
      </c>
      <c r="BF43" s="14">
        <f>IFERROR(VLOOKUP(BE43,'CRUCE RIESGOS'!$C$8:$D$140,2,FALSE),"")</f>
        <v/>
      </c>
      <c r="BG43" s="14" t="n">
        <v>24.17</v>
      </c>
      <c r="BH43" s="14">
        <f>IFERROR(VLOOKUP(BG43,'CRUCE RIESGOS'!$C$8:$D$140,2,FALSE),"")</f>
        <v/>
      </c>
      <c r="BI43" s="14" t="n">
        <v>25.17</v>
      </c>
      <c r="BJ43" s="14">
        <f>IFERROR(VLOOKUP(BI43,'CRUCE RIESGOS'!$C$8:$D$140,2,FALSE),"")</f>
        <v/>
      </c>
    </row>
    <row r="44">
      <c r="N44" s="14">
        <f>IF(N45&lt;&gt;""," -R","")</f>
        <v/>
      </c>
      <c r="P44" s="14">
        <f>IF(P45&lt;&gt;""," -R","")</f>
        <v/>
      </c>
      <c r="R44" s="14">
        <f>IF(R45&lt;&gt;""," -R","")</f>
        <v/>
      </c>
      <c r="T44" s="14">
        <f>IF(T45&lt;&gt;""," -R","")</f>
        <v/>
      </c>
      <c r="V44" s="14">
        <f>IF(V45&lt;&gt;""," -R","")</f>
        <v/>
      </c>
      <c r="X44" s="14">
        <f>IF(X45&lt;&gt;""," -R","")</f>
        <v/>
      </c>
      <c r="Z44" s="14">
        <f>IF(Z45&lt;&gt;""," -R","")</f>
        <v/>
      </c>
      <c r="AB44" s="14">
        <f>IF(AB45&lt;&gt;""," -R","")</f>
        <v/>
      </c>
      <c r="AD44" s="14">
        <f>IF(AD45&lt;&gt;""," -R","")</f>
        <v/>
      </c>
      <c r="AF44" s="14">
        <f>IF(AF45&lt;&gt;""," -R","")</f>
        <v/>
      </c>
      <c r="AH44" s="14">
        <f>IF(AH45&lt;&gt;""," -R","")</f>
        <v/>
      </c>
      <c r="AJ44" s="14">
        <f>IF(AJ45&lt;&gt;""," -R","")</f>
        <v/>
      </c>
      <c r="AL44" s="14">
        <f>IF(AL45&lt;&gt;""," -R","")</f>
        <v/>
      </c>
      <c r="AN44" s="14">
        <f>IF(AN45&lt;&gt;""," -R","")</f>
        <v/>
      </c>
      <c r="AP44" s="14">
        <f>IF(AP45&lt;&gt;""," -R","")</f>
        <v/>
      </c>
      <c r="AR44" s="14">
        <f>IF(AR45&lt;&gt;""," -R","")</f>
        <v/>
      </c>
      <c r="AT44" s="14">
        <f>IF(AT45&lt;&gt;""," -R","")</f>
        <v/>
      </c>
      <c r="AV44" s="14">
        <f>IF(AV45&lt;&gt;""," -R","")</f>
        <v/>
      </c>
      <c r="AX44" s="14">
        <f>IF(AX45&lt;&gt;""," -R","")</f>
        <v/>
      </c>
      <c r="AZ44" s="14">
        <f>IF(AZ45&lt;&gt;""," -R","")</f>
        <v/>
      </c>
      <c r="BB44" s="14">
        <f>IF(BB45&lt;&gt;""," -R","")</f>
        <v/>
      </c>
      <c r="BD44" s="14">
        <f>IF(BD45&lt;&gt;""," -R","")</f>
        <v/>
      </c>
      <c r="BF44" s="14">
        <f>IF(BF45&lt;&gt;""," -R","")</f>
        <v/>
      </c>
      <c r="BH44" s="14">
        <f>IF(BH45&lt;&gt;""," -R","")</f>
        <v/>
      </c>
      <c r="BJ44" s="14">
        <f>IF(BJ45&lt;&gt;""," -R","")</f>
        <v/>
      </c>
    </row>
    <row r="45">
      <c r="M45" s="14" t="n">
        <v>1.18</v>
      </c>
      <c r="N45" s="14">
        <f>IFERROR(VLOOKUP(M45,'CRUCE RIESGOS'!$C$8:$D$140,2,FALSE),"")</f>
        <v/>
      </c>
      <c r="O45" s="14" t="n">
        <v>2.18</v>
      </c>
      <c r="P45" s="14">
        <f>IFERROR(VLOOKUP(O45,'CRUCE RIESGOS'!$C$8:$D$140,2,FALSE),"")</f>
        <v/>
      </c>
      <c r="Q45" s="14" t="n">
        <v>3.18</v>
      </c>
      <c r="R45" s="14">
        <f>IFERROR(VLOOKUP(Q45,'CRUCE RIESGOS'!$C$8:$D$140,2,FALSE),"")</f>
        <v/>
      </c>
      <c r="S45" s="14" t="n">
        <v>4.18</v>
      </c>
      <c r="T45" s="14">
        <f>IFERROR(VLOOKUP(S45,'CRUCE RIESGOS'!$C$8:$D$140,2,FALSE),"")</f>
        <v/>
      </c>
      <c r="U45" s="14" t="n">
        <v>5.18</v>
      </c>
      <c r="V45" s="14">
        <f>IFERROR(VLOOKUP(U45,'CRUCE RIESGOS'!$C$8:$D$140,2,FALSE),"")</f>
        <v/>
      </c>
      <c r="W45" s="14" t="n">
        <v>6.18</v>
      </c>
      <c r="X45" s="14">
        <f>IFERROR(VLOOKUP(W45,'CRUCE RIESGOS'!$C$8:$D$140,2,FALSE),"")</f>
        <v/>
      </c>
      <c r="Y45" s="14" t="n">
        <v>7.18</v>
      </c>
      <c r="Z45" s="14">
        <f>IFERROR(VLOOKUP(Y45,'CRUCE RIESGOS'!$C$8:$D$140,2,FALSE),"")</f>
        <v/>
      </c>
      <c r="AA45" s="14" t="n">
        <v>8.18</v>
      </c>
      <c r="AB45" s="14">
        <f>IFERROR(VLOOKUP(AA45,'CRUCE RIESGOS'!$C$8:$D$140,2,FALSE),"")</f>
        <v/>
      </c>
      <c r="AC45" s="14" t="n">
        <v>9.18</v>
      </c>
      <c r="AD45" s="14">
        <f>IFERROR(VLOOKUP(AC45,'CRUCE RIESGOS'!$C$8:$D$140,2,FALSE),"")</f>
        <v/>
      </c>
      <c r="AE45" s="14" t="n">
        <v>10.18</v>
      </c>
      <c r="AF45" s="14">
        <f>IFERROR(VLOOKUP(AE45,'CRUCE RIESGOS'!$C$8:$D$140,2,FALSE),"")</f>
        <v/>
      </c>
      <c r="AG45" s="14" t="n">
        <v>11.18</v>
      </c>
      <c r="AH45" s="14">
        <f>IFERROR(VLOOKUP(AG45,'CRUCE RIESGOS'!$C$8:$D$140,2,FALSE),"")</f>
        <v/>
      </c>
      <c r="AI45" s="14" t="n">
        <v>12.18</v>
      </c>
      <c r="AJ45" s="14">
        <f>IFERROR(VLOOKUP(AI45,'CRUCE RIESGOS'!$C$8:$D$140,2,FALSE),"")</f>
        <v/>
      </c>
      <c r="AK45" s="14" t="n">
        <v>13.18</v>
      </c>
      <c r="AL45" s="14">
        <f>IFERROR(VLOOKUP(AK45,'CRUCE RIESGOS'!$C$8:$D$140,2,FALSE),"")</f>
        <v/>
      </c>
      <c r="AM45" s="14" t="n">
        <v>14.18</v>
      </c>
      <c r="AN45" s="14">
        <f>IFERROR(VLOOKUP(AM45,'CRUCE RIESGOS'!$C$8:$D$140,2,FALSE),"")</f>
        <v/>
      </c>
      <c r="AO45" s="14" t="n">
        <v>15.18</v>
      </c>
      <c r="AP45" s="14">
        <f>IFERROR(VLOOKUP(AO45,'CRUCE RIESGOS'!$C$8:$D$140,2,FALSE),"")</f>
        <v/>
      </c>
      <c r="AQ45" s="14" t="n">
        <v>16.18</v>
      </c>
      <c r="AR45" s="14">
        <f>IFERROR(VLOOKUP(AQ45,'CRUCE RIESGOS'!$C$8:$D$140,2,FALSE),"")</f>
        <v/>
      </c>
      <c r="AS45" s="14" t="n">
        <v>17.18</v>
      </c>
      <c r="AT45" s="14">
        <f>IFERROR(VLOOKUP(AS45,'CRUCE RIESGOS'!$C$8:$D$140,2,FALSE),"")</f>
        <v/>
      </c>
      <c r="AU45" s="14" t="n">
        <v>18.18</v>
      </c>
      <c r="AV45" s="14">
        <f>IFERROR(VLOOKUP(AU45,'CRUCE RIESGOS'!$C$8:$D$140,2,FALSE),"")</f>
        <v/>
      </c>
      <c r="AW45" s="14" t="n">
        <v>19.18</v>
      </c>
      <c r="AX45" s="14">
        <f>IFERROR(VLOOKUP(AW45,'CRUCE RIESGOS'!$C$8:$D$140,2,FALSE),"")</f>
        <v/>
      </c>
      <c r="AY45" s="14" t="n">
        <v>20.18</v>
      </c>
      <c r="AZ45" s="14">
        <f>IFERROR(VLOOKUP(AY45,'CRUCE RIESGOS'!$C$8:$D$140,2,FALSE),"")</f>
        <v/>
      </c>
      <c r="BA45" s="14" t="n">
        <v>21.18</v>
      </c>
      <c r="BB45" s="14">
        <f>IFERROR(VLOOKUP(BA45,'CRUCE RIESGOS'!$C$8:$D$140,2,FALSE),"")</f>
        <v/>
      </c>
      <c r="BC45" s="14" t="n">
        <v>22.18</v>
      </c>
      <c r="BD45" s="14">
        <f>IFERROR(VLOOKUP(BC45,'CRUCE RIESGOS'!$C$8:$D$140,2,FALSE),"")</f>
        <v/>
      </c>
      <c r="BE45" s="14" t="n">
        <v>23.18</v>
      </c>
      <c r="BF45" s="14">
        <f>IFERROR(VLOOKUP(BE45,'CRUCE RIESGOS'!$C$8:$D$140,2,FALSE),"")</f>
        <v/>
      </c>
      <c r="BG45" s="14" t="n">
        <v>24.18</v>
      </c>
      <c r="BH45" s="14">
        <f>IFERROR(VLOOKUP(BG45,'CRUCE RIESGOS'!$C$8:$D$140,2,FALSE),"")</f>
        <v/>
      </c>
      <c r="BI45" s="14" t="n">
        <v>25.18</v>
      </c>
      <c r="BJ45" s="14">
        <f>IFERROR(VLOOKUP(BI45,'CRUCE RIESGOS'!$C$8:$D$140,2,FALSE),"")</f>
        <v/>
      </c>
    </row>
    <row r="46">
      <c r="N46" s="14">
        <f>IF(N47&lt;&gt;""," -R","")</f>
        <v/>
      </c>
      <c r="P46" s="14">
        <f>IF(P47&lt;&gt;""," -R","")</f>
        <v/>
      </c>
      <c r="R46" s="14">
        <f>IF(R47&lt;&gt;""," -R","")</f>
        <v/>
      </c>
      <c r="T46" s="14">
        <f>IF(T47&lt;&gt;""," -R","")</f>
        <v/>
      </c>
      <c r="V46" s="14">
        <f>IF(V47&lt;&gt;""," -R","")</f>
        <v/>
      </c>
      <c r="X46" s="14">
        <f>IF(X47&lt;&gt;""," -R","")</f>
        <v/>
      </c>
      <c r="Z46" s="14">
        <f>IF(Z47&lt;&gt;""," -R","")</f>
        <v/>
      </c>
      <c r="AB46" s="14">
        <f>IF(AB47&lt;&gt;""," -R","")</f>
        <v/>
      </c>
      <c r="AD46" s="14">
        <f>IF(AD47&lt;&gt;""," -R","")</f>
        <v/>
      </c>
      <c r="AF46" s="14">
        <f>IF(AF47&lt;&gt;""," -R","")</f>
        <v/>
      </c>
      <c r="AH46" s="14">
        <f>IF(AH47&lt;&gt;""," -R","")</f>
        <v/>
      </c>
      <c r="AJ46" s="14">
        <f>IF(AJ47&lt;&gt;""," -R","")</f>
        <v/>
      </c>
      <c r="AL46" s="14">
        <f>IF(AL47&lt;&gt;""," -R","")</f>
        <v/>
      </c>
      <c r="AN46" s="14">
        <f>IF(AN47&lt;&gt;""," -R","")</f>
        <v/>
      </c>
      <c r="AP46" s="14">
        <f>IF(AP47&lt;&gt;""," -R","")</f>
        <v/>
      </c>
      <c r="AR46" s="14">
        <f>IF(AR47&lt;&gt;""," -R","")</f>
        <v/>
      </c>
      <c r="AT46" s="14">
        <f>IF(AT47&lt;&gt;""," -R","")</f>
        <v/>
      </c>
      <c r="AV46" s="14">
        <f>IF(AV47&lt;&gt;""," -R","")</f>
        <v/>
      </c>
      <c r="AX46" s="14">
        <f>IF(AX47&lt;&gt;""," -R","")</f>
        <v/>
      </c>
      <c r="AZ46" s="14">
        <f>IF(AZ47&lt;&gt;""," -R","")</f>
        <v/>
      </c>
      <c r="BB46" s="14">
        <f>IF(BB47&lt;&gt;""," -R","")</f>
        <v/>
      </c>
      <c r="BD46" s="14">
        <f>IF(BD47&lt;&gt;""," -R","")</f>
        <v/>
      </c>
      <c r="BF46" s="14">
        <f>IF(BF47&lt;&gt;""," -R","")</f>
        <v/>
      </c>
      <c r="BH46" s="14">
        <f>IF(BH47&lt;&gt;""," -R","")</f>
        <v/>
      </c>
      <c r="BJ46" s="14">
        <f>IF(BJ47&lt;&gt;""," -R","")</f>
        <v/>
      </c>
    </row>
    <row r="47">
      <c r="M47" s="14" t="n">
        <v>1.19</v>
      </c>
      <c r="N47" s="14">
        <f>IFERROR(VLOOKUP(M47,'CRUCE RIESGOS'!$C$8:$D$140,2,FALSE),"")</f>
        <v/>
      </c>
      <c r="O47" s="14" t="n">
        <v>2.19</v>
      </c>
      <c r="P47" s="14">
        <f>IFERROR(VLOOKUP(O47,'CRUCE RIESGOS'!$C$8:$D$140,2,FALSE),"")</f>
        <v/>
      </c>
      <c r="Q47" s="14" t="n">
        <v>3.19</v>
      </c>
      <c r="R47" s="14">
        <f>IFERROR(VLOOKUP(Q47,'CRUCE RIESGOS'!$C$8:$D$140,2,FALSE),"")</f>
        <v/>
      </c>
      <c r="S47" s="14" t="n">
        <v>4.19</v>
      </c>
      <c r="T47" s="14">
        <f>IFERROR(VLOOKUP(S47,'CRUCE RIESGOS'!$C$8:$D$140,2,FALSE),"")</f>
        <v/>
      </c>
      <c r="U47" s="14" t="n">
        <v>5.19</v>
      </c>
      <c r="V47" s="14">
        <f>IFERROR(VLOOKUP(U47,'CRUCE RIESGOS'!$C$8:$D$140,2,FALSE),"")</f>
        <v/>
      </c>
      <c r="W47" s="14" t="n">
        <v>6.19</v>
      </c>
      <c r="X47" s="14">
        <f>IFERROR(VLOOKUP(W47,'CRUCE RIESGOS'!$C$8:$D$140,2,FALSE),"")</f>
        <v/>
      </c>
      <c r="Y47" s="14" t="n">
        <v>7.19</v>
      </c>
      <c r="Z47" s="14">
        <f>IFERROR(VLOOKUP(Y47,'CRUCE RIESGOS'!$C$8:$D$140,2,FALSE),"")</f>
        <v/>
      </c>
      <c r="AA47" s="14" t="n">
        <v>8.19</v>
      </c>
      <c r="AB47" s="14">
        <f>IFERROR(VLOOKUP(AA47,'CRUCE RIESGOS'!$C$8:$D$140,2,FALSE),"")</f>
        <v/>
      </c>
      <c r="AC47" s="14" t="n">
        <v>9.19</v>
      </c>
      <c r="AD47" s="14">
        <f>IFERROR(VLOOKUP(AC47,'CRUCE RIESGOS'!$C$8:$D$140,2,FALSE),"")</f>
        <v/>
      </c>
      <c r="AE47" s="14" t="n">
        <v>10.19</v>
      </c>
      <c r="AF47" s="14">
        <f>IFERROR(VLOOKUP(AE47,'CRUCE RIESGOS'!$C$8:$D$140,2,FALSE),"")</f>
        <v/>
      </c>
      <c r="AG47" s="14" t="n">
        <v>11.19</v>
      </c>
      <c r="AH47" s="14">
        <f>IFERROR(VLOOKUP(AG47,'CRUCE RIESGOS'!$C$8:$D$140,2,FALSE),"")</f>
        <v/>
      </c>
      <c r="AI47" s="14" t="n">
        <v>12.19</v>
      </c>
      <c r="AJ47" s="14">
        <f>IFERROR(VLOOKUP(AI47,'CRUCE RIESGOS'!$C$8:$D$140,2,FALSE),"")</f>
        <v/>
      </c>
      <c r="AK47" s="14" t="n">
        <v>13.19</v>
      </c>
      <c r="AL47" s="14">
        <f>IFERROR(VLOOKUP(AK47,'CRUCE RIESGOS'!$C$8:$D$140,2,FALSE),"")</f>
        <v/>
      </c>
      <c r="AM47" s="14" t="n">
        <v>14.19</v>
      </c>
      <c r="AN47" s="14">
        <f>IFERROR(VLOOKUP(AM47,'CRUCE RIESGOS'!$C$8:$D$140,2,FALSE),"")</f>
        <v/>
      </c>
      <c r="AO47" s="14" t="n">
        <v>15.19</v>
      </c>
      <c r="AP47" s="14">
        <f>IFERROR(VLOOKUP(AO47,'CRUCE RIESGOS'!$C$8:$D$140,2,FALSE),"")</f>
        <v/>
      </c>
      <c r="AQ47" s="14" t="n">
        <v>16.19</v>
      </c>
      <c r="AR47" s="14">
        <f>IFERROR(VLOOKUP(AQ47,'CRUCE RIESGOS'!$C$8:$D$140,2,FALSE),"")</f>
        <v/>
      </c>
      <c r="AS47" s="14" t="n">
        <v>17.19</v>
      </c>
      <c r="AT47" s="14">
        <f>IFERROR(VLOOKUP(AS47,'CRUCE RIESGOS'!$C$8:$D$140,2,FALSE),"")</f>
        <v/>
      </c>
      <c r="AU47" s="14" t="n">
        <v>18.19</v>
      </c>
      <c r="AV47" s="14">
        <f>IFERROR(VLOOKUP(AU47,'CRUCE RIESGOS'!$C$8:$D$140,2,FALSE),"")</f>
        <v/>
      </c>
      <c r="AW47" s="14" t="n">
        <v>19.19</v>
      </c>
      <c r="AX47" s="14">
        <f>IFERROR(VLOOKUP(AW47,'CRUCE RIESGOS'!$C$8:$D$140,2,FALSE),"")</f>
        <v/>
      </c>
      <c r="AY47" s="14" t="n">
        <v>20.19</v>
      </c>
      <c r="AZ47" s="14">
        <f>IFERROR(VLOOKUP(AY47,'CRUCE RIESGOS'!$C$8:$D$140,2,FALSE),"")</f>
        <v/>
      </c>
      <c r="BA47" s="14" t="n">
        <v>21.19</v>
      </c>
      <c r="BB47" s="14">
        <f>IFERROR(VLOOKUP(BA47,'CRUCE RIESGOS'!$C$8:$D$140,2,FALSE),"")</f>
        <v/>
      </c>
      <c r="BC47" s="14" t="n">
        <v>22.19</v>
      </c>
      <c r="BD47" s="14">
        <f>IFERROR(VLOOKUP(BC47,'CRUCE RIESGOS'!$C$8:$D$140,2,FALSE),"")</f>
        <v/>
      </c>
      <c r="BE47" s="14" t="n">
        <v>23.19</v>
      </c>
      <c r="BF47" s="14">
        <f>IFERROR(VLOOKUP(BE47,'CRUCE RIESGOS'!$C$8:$D$140,2,FALSE),"")</f>
        <v/>
      </c>
      <c r="BG47" s="14" t="n">
        <v>24.19</v>
      </c>
      <c r="BH47" s="14">
        <f>IFERROR(VLOOKUP(BG47,'CRUCE RIESGOS'!$C$8:$D$140,2,FALSE),"")</f>
        <v/>
      </c>
      <c r="BI47" s="14" t="n">
        <v>25.19</v>
      </c>
      <c r="BJ47" s="14">
        <f>IFERROR(VLOOKUP(BI47,'CRUCE RIESGOS'!$C$8:$D$140,2,FALSE),"")</f>
        <v/>
      </c>
    </row>
    <row r="48">
      <c r="N48" s="14">
        <f>IF(N49&lt;&gt;""," -R","")</f>
        <v/>
      </c>
      <c r="P48" s="14">
        <f>IF(P49&lt;&gt;""," -R","")</f>
        <v/>
      </c>
      <c r="R48" s="14">
        <f>IF(R49&lt;&gt;""," -R","")</f>
        <v/>
      </c>
      <c r="T48" s="14">
        <f>IF(T49&lt;&gt;""," -R","")</f>
        <v/>
      </c>
      <c r="V48" s="14">
        <f>IF(V49&lt;&gt;""," -R","")</f>
        <v/>
      </c>
      <c r="X48" s="14">
        <f>IF(X49&lt;&gt;""," -R","")</f>
        <v/>
      </c>
      <c r="Z48" s="14">
        <f>IF(Z49&lt;&gt;""," -R","")</f>
        <v/>
      </c>
      <c r="AB48" s="14">
        <f>IF(AB49&lt;&gt;""," -R","")</f>
        <v/>
      </c>
      <c r="AD48" s="14">
        <f>IF(AD49&lt;&gt;""," -R","")</f>
        <v/>
      </c>
      <c r="AF48" s="14">
        <f>IF(AF49&lt;&gt;""," -R","")</f>
        <v/>
      </c>
      <c r="AH48" s="14">
        <f>IF(AH49&lt;&gt;""," -R","")</f>
        <v/>
      </c>
      <c r="AJ48" s="14">
        <f>IF(AJ49&lt;&gt;""," -R","")</f>
        <v/>
      </c>
      <c r="AL48" s="14">
        <f>IF(AL49&lt;&gt;""," -R","")</f>
        <v/>
      </c>
      <c r="AN48" s="14">
        <f>IF(AN49&lt;&gt;""," -R","")</f>
        <v/>
      </c>
      <c r="AP48" s="14">
        <f>IF(AP49&lt;&gt;""," -R","")</f>
        <v/>
      </c>
      <c r="AR48" s="14">
        <f>IF(AR49&lt;&gt;""," -R","")</f>
        <v/>
      </c>
      <c r="AT48" s="14">
        <f>IF(AT49&lt;&gt;""," -R","")</f>
        <v/>
      </c>
      <c r="AV48" s="14">
        <f>IF(AV49&lt;&gt;""," -R","")</f>
        <v/>
      </c>
      <c r="AX48" s="14">
        <f>IF(AX49&lt;&gt;""," -R","")</f>
        <v/>
      </c>
      <c r="AZ48" s="14">
        <f>IF(AZ49&lt;&gt;""," -R","")</f>
        <v/>
      </c>
      <c r="BB48" s="14">
        <f>IF(BB49&lt;&gt;""," -R","")</f>
        <v/>
      </c>
      <c r="BD48" s="14">
        <f>IF(BD49&lt;&gt;""," -R","")</f>
        <v/>
      </c>
      <c r="BF48" s="14">
        <f>IF(BF49&lt;&gt;""," -R","")</f>
        <v/>
      </c>
      <c r="BH48" s="14">
        <f>IF(BH49&lt;&gt;""," -R","")</f>
        <v/>
      </c>
      <c r="BJ48" s="14">
        <f>IF(BJ49&lt;&gt;""," -R","")</f>
        <v/>
      </c>
    </row>
    <row r="49">
      <c r="M49" s="14" t="n">
        <v>1.2</v>
      </c>
      <c r="N49" s="14">
        <f>IFERROR(VLOOKUP(M49,'CRUCE RIESGOS'!$C$8:$D$140,2,FALSE),"")</f>
        <v/>
      </c>
      <c r="O49" s="14" t="n">
        <v>2.2</v>
      </c>
      <c r="P49" s="14">
        <f>IFERROR(VLOOKUP(O49,'CRUCE RIESGOS'!$C$8:$D$140,2,FALSE),"")</f>
        <v/>
      </c>
      <c r="Q49" s="14" t="n">
        <v>3.2</v>
      </c>
      <c r="R49" s="14">
        <f>IFERROR(VLOOKUP(Q49,'CRUCE RIESGOS'!$C$8:$D$140,2,FALSE),"")</f>
        <v/>
      </c>
      <c r="S49" s="14" t="n">
        <v>4.2</v>
      </c>
      <c r="T49" s="14">
        <f>IFERROR(VLOOKUP(S49,'CRUCE RIESGOS'!$C$8:$D$140,2,FALSE),"")</f>
        <v/>
      </c>
      <c r="U49" s="14" t="n">
        <v>5.2</v>
      </c>
      <c r="V49" s="14">
        <f>IFERROR(VLOOKUP(U49,'CRUCE RIESGOS'!$C$8:$D$140,2,FALSE),"")</f>
        <v/>
      </c>
      <c r="W49" s="14" t="n">
        <v>6.2</v>
      </c>
      <c r="X49" s="14">
        <f>IFERROR(VLOOKUP(W49,'CRUCE RIESGOS'!$C$8:$D$140,2,FALSE),"")</f>
        <v/>
      </c>
      <c r="Y49" s="14" t="n">
        <v>7.2</v>
      </c>
      <c r="Z49" s="14">
        <f>IFERROR(VLOOKUP(Y49,'CRUCE RIESGOS'!$C$8:$D$140,2,FALSE),"")</f>
        <v/>
      </c>
      <c r="AA49" s="14" t="n">
        <v>8.199999999999999</v>
      </c>
      <c r="AB49" s="14">
        <f>IFERROR(VLOOKUP(AA49,'CRUCE RIESGOS'!$C$8:$D$140,2,FALSE),"")</f>
        <v/>
      </c>
      <c r="AC49" s="14" t="n">
        <v>9.199999999999999</v>
      </c>
      <c r="AD49" s="14">
        <f>IFERROR(VLOOKUP(AC49,'CRUCE RIESGOS'!$C$8:$D$140,2,FALSE),"")</f>
        <v/>
      </c>
      <c r="AE49" s="14" t="n">
        <v>10.2</v>
      </c>
      <c r="AF49" s="14">
        <f>IFERROR(VLOOKUP(AE49,'CRUCE RIESGOS'!$C$8:$D$140,2,FALSE),"")</f>
        <v/>
      </c>
      <c r="AG49" s="14" t="n">
        <v>11.2</v>
      </c>
      <c r="AH49" s="14">
        <f>IFERROR(VLOOKUP(AG49,'CRUCE RIESGOS'!$C$8:$D$140,2,FALSE),"")</f>
        <v/>
      </c>
      <c r="AI49" s="14" t="n">
        <v>12.2</v>
      </c>
      <c r="AJ49" s="14">
        <f>IFERROR(VLOOKUP(AI49,'CRUCE RIESGOS'!$C$8:$D$140,2,FALSE),"")</f>
        <v/>
      </c>
      <c r="AK49" s="14" t="n">
        <v>13.2</v>
      </c>
      <c r="AL49" s="14">
        <f>IFERROR(VLOOKUP(AK49,'CRUCE RIESGOS'!$C$8:$D$140,2,FALSE),"")</f>
        <v/>
      </c>
      <c r="AM49" s="14" t="n">
        <v>14.2</v>
      </c>
      <c r="AN49" s="14">
        <f>IFERROR(VLOOKUP(AM49,'CRUCE RIESGOS'!$C$8:$D$140,2,FALSE),"")</f>
        <v/>
      </c>
      <c r="AO49" s="14" t="n">
        <v>15.2</v>
      </c>
      <c r="AP49" s="14">
        <f>IFERROR(VLOOKUP(AO49,'CRUCE RIESGOS'!$C$8:$D$140,2,FALSE),"")</f>
        <v/>
      </c>
      <c r="AQ49" s="14" t="n">
        <v>16.2</v>
      </c>
      <c r="AR49" s="14">
        <f>IFERROR(VLOOKUP(AQ49,'CRUCE RIESGOS'!$C$8:$D$140,2,FALSE),"")</f>
        <v/>
      </c>
      <c r="AS49" s="14" t="n">
        <v>17.2</v>
      </c>
      <c r="AT49" s="14">
        <f>IFERROR(VLOOKUP(AS49,'CRUCE RIESGOS'!$C$8:$D$140,2,FALSE),"")</f>
        <v/>
      </c>
      <c r="AU49" s="14" t="n">
        <v>18.2</v>
      </c>
      <c r="AV49" s="14">
        <f>IFERROR(VLOOKUP(AU49,'CRUCE RIESGOS'!$C$8:$D$140,2,FALSE),"")</f>
        <v/>
      </c>
      <c r="AW49" s="14" t="n">
        <v>19.2</v>
      </c>
      <c r="AX49" s="14">
        <f>IFERROR(VLOOKUP(AW49,'CRUCE RIESGOS'!$C$8:$D$140,2,FALSE),"")</f>
        <v/>
      </c>
      <c r="AY49" s="14" t="n">
        <v>20.2</v>
      </c>
      <c r="AZ49" s="14">
        <f>IFERROR(VLOOKUP(AY49,'CRUCE RIESGOS'!$C$8:$D$140,2,FALSE),"")</f>
        <v/>
      </c>
      <c r="BA49" s="14" t="n">
        <v>21.2</v>
      </c>
      <c r="BB49" s="14">
        <f>IFERROR(VLOOKUP(BA49,'CRUCE RIESGOS'!$C$8:$D$140,2,FALSE),"")</f>
        <v/>
      </c>
      <c r="BC49" s="14" t="n">
        <v>22.2</v>
      </c>
      <c r="BD49" s="14">
        <f>IFERROR(VLOOKUP(BC49,'CRUCE RIESGOS'!$C$8:$D$140,2,FALSE),"")</f>
        <v/>
      </c>
      <c r="BE49" s="14" t="n">
        <v>23.2</v>
      </c>
      <c r="BF49" s="14">
        <f>IFERROR(VLOOKUP(BE49,'CRUCE RIESGOS'!$C$8:$D$140,2,FALSE),"")</f>
        <v/>
      </c>
      <c r="BG49" s="14" t="n">
        <v>24.2</v>
      </c>
      <c r="BH49" s="14">
        <f>IFERROR(VLOOKUP(BG49,'CRUCE RIESGOS'!$C$8:$D$140,2,FALSE),"")</f>
        <v/>
      </c>
      <c r="BI49" s="14" t="n">
        <v>25.2</v>
      </c>
      <c r="BJ49" s="14">
        <f>IFERROR(VLOOKUP(BI49,'CRUCE RIESGOS'!$C$8:$D$140,2,FALSE),"")</f>
        <v/>
      </c>
    </row>
    <row r="50">
      <c r="N50" s="14">
        <f>IF(N51&lt;&gt;""," -R","")</f>
        <v/>
      </c>
      <c r="P50" s="14">
        <f>IF(P51&lt;&gt;""," -R","")</f>
        <v/>
      </c>
      <c r="R50" s="14">
        <f>IF(R51&lt;&gt;""," -R","")</f>
        <v/>
      </c>
      <c r="T50" s="14">
        <f>IF(T51&lt;&gt;""," -R","")</f>
        <v/>
      </c>
      <c r="V50" s="14">
        <f>IF(V51&lt;&gt;""," -R","")</f>
        <v/>
      </c>
      <c r="X50" s="14">
        <f>IF(X51&lt;&gt;""," -R","")</f>
        <v/>
      </c>
      <c r="Z50" s="14">
        <f>IF(Z51&lt;&gt;""," -R","")</f>
        <v/>
      </c>
      <c r="AB50" s="14">
        <f>IF(AB51&lt;&gt;""," -R","")</f>
        <v/>
      </c>
      <c r="AD50" s="14">
        <f>IF(AD51&lt;&gt;""," -R","")</f>
        <v/>
      </c>
      <c r="AF50" s="14">
        <f>IF(AF51&lt;&gt;""," -R","")</f>
        <v/>
      </c>
      <c r="AH50" s="14">
        <f>IF(AH51&lt;&gt;""," -R","")</f>
        <v/>
      </c>
      <c r="AJ50" s="14">
        <f>IF(AJ51&lt;&gt;""," -R","")</f>
        <v/>
      </c>
      <c r="AL50" s="14">
        <f>IF(AL51&lt;&gt;""," -R","")</f>
        <v/>
      </c>
      <c r="AN50" s="14">
        <f>IF(AN51&lt;&gt;""," -R","")</f>
        <v/>
      </c>
      <c r="AP50" s="14">
        <f>IF(AP51&lt;&gt;""," -R","")</f>
        <v/>
      </c>
      <c r="AR50" s="14">
        <f>IF(AR51&lt;&gt;""," -R","")</f>
        <v/>
      </c>
      <c r="AT50" s="14">
        <f>IF(AT51&lt;&gt;""," -R","")</f>
        <v/>
      </c>
      <c r="AV50" s="14">
        <f>IF(AV51&lt;&gt;""," -R","")</f>
        <v/>
      </c>
      <c r="AX50" s="14">
        <f>IF(AX51&lt;&gt;""," -R","")</f>
        <v/>
      </c>
      <c r="AZ50" s="14">
        <f>IF(AZ51&lt;&gt;""," -R","")</f>
        <v/>
      </c>
      <c r="BB50" s="14">
        <f>IF(BB51&lt;&gt;""," -R","")</f>
        <v/>
      </c>
      <c r="BD50" s="14">
        <f>IF(BD51&lt;&gt;""," -R","")</f>
        <v/>
      </c>
      <c r="BF50" s="14">
        <f>IF(BF51&lt;&gt;""," -R","")</f>
        <v/>
      </c>
      <c r="BH50" s="14">
        <f>IF(BH51&lt;&gt;""," -R","")</f>
        <v/>
      </c>
      <c r="BJ50" s="14">
        <f>IF(BJ51&lt;&gt;""," -R","")</f>
        <v/>
      </c>
    </row>
    <row r="51">
      <c r="M51" s="14" t="n">
        <v>1.21</v>
      </c>
      <c r="N51" s="14">
        <f>IFERROR(VLOOKUP(M51,'CRUCE RIESGOS'!$C$8:$D$140,2,FALSE),"")</f>
        <v/>
      </c>
      <c r="O51" s="14" t="n">
        <v>2.21</v>
      </c>
      <c r="P51" s="14">
        <f>IFERROR(VLOOKUP(O51,'CRUCE RIESGOS'!$C$8:$D$140,2,FALSE),"")</f>
        <v/>
      </c>
      <c r="Q51" s="14" t="n">
        <v>3.21</v>
      </c>
      <c r="R51" s="14">
        <f>IFERROR(VLOOKUP(Q51,'CRUCE RIESGOS'!$C$8:$D$140,2,FALSE),"")</f>
        <v/>
      </c>
      <c r="S51" s="14" t="n">
        <v>4.21</v>
      </c>
      <c r="T51" s="14">
        <f>IFERROR(VLOOKUP(S51,'CRUCE RIESGOS'!$C$8:$D$140,2,FALSE),"")</f>
        <v/>
      </c>
      <c r="U51" s="14" t="n">
        <v>5.21</v>
      </c>
      <c r="V51" s="14">
        <f>IFERROR(VLOOKUP(U51,'CRUCE RIESGOS'!$C$8:$D$140,2,FALSE),"")</f>
        <v/>
      </c>
      <c r="W51" s="14" t="n">
        <v>6.21</v>
      </c>
      <c r="X51" s="14">
        <f>IFERROR(VLOOKUP(W51,'CRUCE RIESGOS'!$C$8:$D$140,2,FALSE),"")</f>
        <v/>
      </c>
      <c r="Y51" s="14" t="n">
        <v>7.21</v>
      </c>
      <c r="Z51" s="14">
        <f>IFERROR(VLOOKUP(Y51,'CRUCE RIESGOS'!$C$8:$D$140,2,FALSE),"")</f>
        <v/>
      </c>
      <c r="AA51" s="14" t="n">
        <v>8.210000000000001</v>
      </c>
      <c r="AB51" s="14">
        <f>IFERROR(VLOOKUP(AA51,'CRUCE RIESGOS'!$C$8:$D$140,2,FALSE),"")</f>
        <v/>
      </c>
      <c r="AC51" s="14" t="n">
        <v>9.210000000000001</v>
      </c>
      <c r="AD51" s="14">
        <f>IFERROR(VLOOKUP(AC51,'CRUCE RIESGOS'!$C$8:$D$140,2,FALSE),"")</f>
        <v/>
      </c>
      <c r="AE51" s="14" t="n">
        <v>10.21</v>
      </c>
      <c r="AF51" s="14">
        <f>IFERROR(VLOOKUP(AE51,'CRUCE RIESGOS'!$C$8:$D$140,2,FALSE),"")</f>
        <v/>
      </c>
      <c r="AG51" s="14" t="n">
        <v>11.21</v>
      </c>
      <c r="AH51" s="14">
        <f>IFERROR(VLOOKUP(AG51,'CRUCE RIESGOS'!$C$8:$D$140,2,FALSE),"")</f>
        <v/>
      </c>
      <c r="AI51" s="14" t="n">
        <v>12.21</v>
      </c>
      <c r="AJ51" s="14">
        <f>IFERROR(VLOOKUP(AI51,'CRUCE RIESGOS'!$C$8:$D$140,2,FALSE),"")</f>
        <v/>
      </c>
      <c r="AK51" s="14" t="n">
        <v>13.21</v>
      </c>
      <c r="AL51" s="14">
        <f>IFERROR(VLOOKUP(AK51,'CRUCE RIESGOS'!$C$8:$D$140,2,FALSE),"")</f>
        <v/>
      </c>
      <c r="AM51" s="14" t="n">
        <v>14.21</v>
      </c>
      <c r="AN51" s="14">
        <f>IFERROR(VLOOKUP(AM51,'CRUCE RIESGOS'!$C$8:$D$140,2,FALSE),"")</f>
        <v/>
      </c>
      <c r="AO51" s="14" t="n">
        <v>15.21</v>
      </c>
      <c r="AP51" s="14">
        <f>IFERROR(VLOOKUP(AO51,'CRUCE RIESGOS'!$C$8:$D$140,2,FALSE),"")</f>
        <v/>
      </c>
      <c r="AQ51" s="14" t="n">
        <v>16.21</v>
      </c>
      <c r="AR51" s="14">
        <f>IFERROR(VLOOKUP(AQ51,'CRUCE RIESGOS'!$C$8:$D$140,2,FALSE),"")</f>
        <v/>
      </c>
      <c r="AS51" s="14" t="n">
        <v>17.21</v>
      </c>
      <c r="AT51" s="14">
        <f>IFERROR(VLOOKUP(AS51,'CRUCE RIESGOS'!$C$8:$D$140,2,FALSE),"")</f>
        <v/>
      </c>
      <c r="AU51" s="14" t="n">
        <v>18.21</v>
      </c>
      <c r="AV51" s="14">
        <f>IFERROR(VLOOKUP(AU51,'CRUCE RIESGOS'!$C$8:$D$140,2,FALSE),"")</f>
        <v/>
      </c>
      <c r="AW51" s="14" t="n">
        <v>19.21</v>
      </c>
      <c r="AX51" s="14">
        <f>IFERROR(VLOOKUP(AW51,'CRUCE RIESGOS'!$C$8:$D$140,2,FALSE),"")</f>
        <v/>
      </c>
      <c r="AY51" s="14" t="n">
        <v>20.21</v>
      </c>
      <c r="AZ51" s="14">
        <f>IFERROR(VLOOKUP(AY51,'CRUCE RIESGOS'!$C$8:$D$140,2,FALSE),"")</f>
        <v/>
      </c>
      <c r="BA51" s="14" t="n">
        <v>21.21</v>
      </c>
      <c r="BB51" s="14">
        <f>IFERROR(VLOOKUP(BA51,'CRUCE RIESGOS'!$C$8:$D$140,2,FALSE),"")</f>
        <v/>
      </c>
      <c r="BC51" s="14" t="n">
        <v>22.21</v>
      </c>
      <c r="BD51" s="14">
        <f>IFERROR(VLOOKUP(BC51,'CRUCE RIESGOS'!$C$8:$D$140,2,FALSE),"")</f>
        <v/>
      </c>
      <c r="BE51" s="14" t="n">
        <v>23.21</v>
      </c>
      <c r="BF51" s="14">
        <f>IFERROR(VLOOKUP(BE51,'CRUCE RIESGOS'!$C$8:$D$140,2,FALSE),"")</f>
        <v/>
      </c>
      <c r="BG51" s="14" t="n">
        <v>24.21</v>
      </c>
      <c r="BH51" s="14">
        <f>IFERROR(VLOOKUP(BG51,'CRUCE RIESGOS'!$C$8:$D$140,2,FALSE),"")</f>
        <v/>
      </c>
      <c r="BI51" s="14" t="n">
        <v>25.21</v>
      </c>
      <c r="BJ51" s="14">
        <f>IFERROR(VLOOKUP(BI51,'CRUCE RIESGOS'!$C$8:$D$140,2,FALSE),"")</f>
        <v/>
      </c>
    </row>
    <row r="52">
      <c r="N52" s="14">
        <f>IF(N53&lt;&gt;""," -R","")</f>
        <v/>
      </c>
      <c r="P52" s="14">
        <f>IF(P53&lt;&gt;""," -R","")</f>
        <v/>
      </c>
      <c r="R52" s="14">
        <f>IF(R53&lt;&gt;""," -R","")</f>
        <v/>
      </c>
      <c r="T52" s="14">
        <f>IF(T53&lt;&gt;""," -R","")</f>
        <v/>
      </c>
      <c r="V52" s="14">
        <f>IF(V53&lt;&gt;""," -R","")</f>
        <v/>
      </c>
      <c r="X52" s="14">
        <f>IF(X53&lt;&gt;""," -R","")</f>
        <v/>
      </c>
      <c r="Z52" s="14">
        <f>IF(Z53&lt;&gt;""," -R","")</f>
        <v/>
      </c>
      <c r="AB52" s="14">
        <f>IF(AB53&lt;&gt;""," -R","")</f>
        <v/>
      </c>
      <c r="AD52" s="14">
        <f>IF(AD53&lt;&gt;""," -R","")</f>
        <v/>
      </c>
      <c r="AF52" s="14">
        <f>IF(AF53&lt;&gt;""," -R","")</f>
        <v/>
      </c>
      <c r="AH52" s="14">
        <f>IF(AH53&lt;&gt;""," -R","")</f>
        <v/>
      </c>
      <c r="AJ52" s="14">
        <f>IF(AJ53&lt;&gt;""," -R","")</f>
        <v/>
      </c>
      <c r="AL52" s="14">
        <f>IF(AL53&lt;&gt;""," -R","")</f>
        <v/>
      </c>
      <c r="AN52" s="14">
        <f>IF(AN53&lt;&gt;""," -R","")</f>
        <v/>
      </c>
      <c r="AP52" s="14">
        <f>IF(AP53&lt;&gt;""," -R","")</f>
        <v/>
      </c>
      <c r="AR52" s="14">
        <f>IF(AR53&lt;&gt;""," -R","")</f>
        <v/>
      </c>
      <c r="AT52" s="14">
        <f>IF(AT53&lt;&gt;""," -R","")</f>
        <v/>
      </c>
      <c r="AV52" s="14">
        <f>IF(AV53&lt;&gt;""," -R","")</f>
        <v/>
      </c>
      <c r="AX52" s="14">
        <f>IF(AX53&lt;&gt;""," -R","")</f>
        <v/>
      </c>
      <c r="AZ52" s="14">
        <f>IF(AZ53&lt;&gt;""," -R","")</f>
        <v/>
      </c>
      <c r="BB52" s="14">
        <f>IF(BB53&lt;&gt;""," -R","")</f>
        <v/>
      </c>
      <c r="BD52" s="14">
        <f>IF(BD53&lt;&gt;""," -R","")</f>
        <v/>
      </c>
      <c r="BF52" s="14">
        <f>IF(BF53&lt;&gt;""," -R","")</f>
        <v/>
      </c>
      <c r="BH52" s="14">
        <f>IF(BH53&lt;&gt;""," -R","")</f>
        <v/>
      </c>
      <c r="BJ52" s="14">
        <f>IF(BJ53&lt;&gt;""," -R","")</f>
        <v/>
      </c>
    </row>
    <row r="53">
      <c r="M53" s="14" t="n">
        <v>1.22</v>
      </c>
      <c r="N53" s="14">
        <f>IFERROR(VLOOKUP(M53,'CRUCE RIESGOS'!$C$8:$D$140,2,FALSE),"")</f>
        <v/>
      </c>
      <c r="O53" s="14" t="n">
        <v>2.22</v>
      </c>
      <c r="P53" s="14">
        <f>IFERROR(VLOOKUP(O53,'CRUCE RIESGOS'!$C$8:$D$140,2,FALSE),"")</f>
        <v/>
      </c>
      <c r="Q53" s="14" t="n">
        <v>3.22</v>
      </c>
      <c r="R53" s="14">
        <f>IFERROR(VLOOKUP(Q53,'CRUCE RIESGOS'!$C$8:$D$140,2,FALSE),"")</f>
        <v/>
      </c>
      <c r="S53" s="14" t="n">
        <v>4.22</v>
      </c>
      <c r="T53" s="14">
        <f>IFERROR(VLOOKUP(S53,'CRUCE RIESGOS'!$C$8:$D$140,2,FALSE),"")</f>
        <v/>
      </c>
      <c r="U53" s="14" t="n">
        <v>5.22</v>
      </c>
      <c r="V53" s="14">
        <f>IFERROR(VLOOKUP(U53,'CRUCE RIESGOS'!$C$8:$D$140,2,FALSE),"")</f>
        <v/>
      </c>
      <c r="W53" s="14" t="n">
        <v>6.22</v>
      </c>
      <c r="X53" s="14">
        <f>IFERROR(VLOOKUP(W53,'CRUCE RIESGOS'!$C$8:$D$140,2,FALSE),"")</f>
        <v/>
      </c>
      <c r="Y53" s="14" t="n">
        <v>7.22</v>
      </c>
      <c r="Z53" s="14">
        <f>IFERROR(VLOOKUP(Y53,'CRUCE RIESGOS'!$C$8:$D$140,2,FALSE),"")</f>
        <v/>
      </c>
      <c r="AA53" s="14" t="n">
        <v>8.220000000000001</v>
      </c>
      <c r="AB53" s="14">
        <f>IFERROR(VLOOKUP(AA53,'CRUCE RIESGOS'!$C$8:$D$140,2,FALSE),"")</f>
        <v/>
      </c>
      <c r="AC53" s="14" t="n">
        <v>9.220000000000001</v>
      </c>
      <c r="AD53" s="14">
        <f>IFERROR(VLOOKUP(AC53,'CRUCE RIESGOS'!$C$8:$D$140,2,FALSE),"")</f>
        <v/>
      </c>
      <c r="AE53" s="14" t="n">
        <v>10.22</v>
      </c>
      <c r="AF53" s="14">
        <f>IFERROR(VLOOKUP(AE53,'CRUCE RIESGOS'!$C$8:$D$140,2,FALSE),"")</f>
        <v/>
      </c>
      <c r="AG53" s="14" t="n">
        <v>11.22</v>
      </c>
      <c r="AH53" s="14">
        <f>IFERROR(VLOOKUP(AG53,'CRUCE RIESGOS'!$C$8:$D$140,2,FALSE),"")</f>
        <v/>
      </c>
      <c r="AI53" s="14" t="n">
        <v>12.22</v>
      </c>
      <c r="AJ53" s="14">
        <f>IFERROR(VLOOKUP(AI53,'CRUCE RIESGOS'!$C$8:$D$140,2,FALSE),"")</f>
        <v/>
      </c>
      <c r="AK53" s="14" t="n">
        <v>13.22</v>
      </c>
      <c r="AL53" s="14">
        <f>IFERROR(VLOOKUP(AK53,'CRUCE RIESGOS'!$C$8:$D$140,2,FALSE),"")</f>
        <v/>
      </c>
      <c r="AM53" s="14" t="n">
        <v>14.22</v>
      </c>
      <c r="AN53" s="14">
        <f>IFERROR(VLOOKUP(AM53,'CRUCE RIESGOS'!$C$8:$D$140,2,FALSE),"")</f>
        <v/>
      </c>
      <c r="AO53" s="14" t="n">
        <v>15.22</v>
      </c>
      <c r="AP53" s="14">
        <f>IFERROR(VLOOKUP(AO53,'CRUCE RIESGOS'!$C$8:$D$140,2,FALSE),"")</f>
        <v/>
      </c>
      <c r="AQ53" s="14" t="n">
        <v>16.22</v>
      </c>
      <c r="AR53" s="14">
        <f>IFERROR(VLOOKUP(AQ53,'CRUCE RIESGOS'!$C$8:$D$140,2,FALSE),"")</f>
        <v/>
      </c>
      <c r="AS53" s="14" t="n">
        <v>17.22</v>
      </c>
      <c r="AT53" s="14">
        <f>IFERROR(VLOOKUP(AS53,'CRUCE RIESGOS'!$C$8:$D$140,2,FALSE),"")</f>
        <v/>
      </c>
      <c r="AU53" s="14" t="n">
        <v>18.22</v>
      </c>
      <c r="AV53" s="14">
        <f>IFERROR(VLOOKUP(AU53,'CRUCE RIESGOS'!$C$8:$D$140,2,FALSE),"")</f>
        <v/>
      </c>
      <c r="AW53" s="14" t="n">
        <v>19.22</v>
      </c>
      <c r="AX53" s="14">
        <f>IFERROR(VLOOKUP(AW53,'CRUCE RIESGOS'!$C$8:$D$140,2,FALSE),"")</f>
        <v/>
      </c>
      <c r="AY53" s="14" t="n">
        <v>20.22</v>
      </c>
      <c r="AZ53" s="14">
        <f>IFERROR(VLOOKUP(AY53,'CRUCE RIESGOS'!$C$8:$D$140,2,FALSE),"")</f>
        <v/>
      </c>
      <c r="BA53" s="14" t="n">
        <v>21.22</v>
      </c>
      <c r="BB53" s="14">
        <f>IFERROR(VLOOKUP(BA53,'CRUCE RIESGOS'!$C$8:$D$140,2,FALSE),"")</f>
        <v/>
      </c>
      <c r="BC53" s="14" t="n">
        <v>22.22</v>
      </c>
      <c r="BD53" s="14">
        <f>IFERROR(VLOOKUP(BC53,'CRUCE RIESGOS'!$C$8:$D$140,2,FALSE),"")</f>
        <v/>
      </c>
      <c r="BE53" s="14" t="n">
        <v>23.22</v>
      </c>
      <c r="BF53" s="14">
        <f>IFERROR(VLOOKUP(BE53,'CRUCE RIESGOS'!$C$8:$D$140,2,FALSE),"")</f>
        <v/>
      </c>
      <c r="BG53" s="14" t="n">
        <v>24.22</v>
      </c>
      <c r="BH53" s="14">
        <f>IFERROR(VLOOKUP(BG53,'CRUCE RIESGOS'!$C$8:$D$140,2,FALSE),"")</f>
        <v/>
      </c>
      <c r="BI53" s="14" t="n">
        <v>25.22</v>
      </c>
      <c r="BJ53" s="14">
        <f>IFERROR(VLOOKUP(BI53,'CRUCE RIESGOS'!$C$8:$D$140,2,FALSE),"")</f>
        <v/>
      </c>
    </row>
    <row r="54">
      <c r="N54" s="14">
        <f>IF(N55&lt;&gt;""," -R","")</f>
        <v/>
      </c>
      <c r="P54" s="14">
        <f>IF(P55&lt;&gt;""," -R","")</f>
        <v/>
      </c>
      <c r="R54" s="14">
        <f>IF(R55&lt;&gt;""," -R","")</f>
        <v/>
      </c>
      <c r="T54" s="14">
        <f>IF(T55&lt;&gt;""," -R","")</f>
        <v/>
      </c>
      <c r="V54" s="14">
        <f>IF(V55&lt;&gt;""," -R","")</f>
        <v/>
      </c>
      <c r="X54" s="14">
        <f>IF(X55&lt;&gt;""," -R","")</f>
        <v/>
      </c>
      <c r="Z54" s="14">
        <f>IF(Z55&lt;&gt;""," -R","")</f>
        <v/>
      </c>
      <c r="AB54" s="14">
        <f>IF(AB55&lt;&gt;""," -R","")</f>
        <v/>
      </c>
      <c r="AD54" s="14">
        <f>IF(AD55&lt;&gt;""," -R","")</f>
        <v/>
      </c>
      <c r="AF54" s="14">
        <f>IF(AF55&lt;&gt;""," -R","")</f>
        <v/>
      </c>
      <c r="AH54" s="14">
        <f>IF(AH55&lt;&gt;""," -R","")</f>
        <v/>
      </c>
      <c r="AJ54" s="14">
        <f>IF(AJ55&lt;&gt;""," -R","")</f>
        <v/>
      </c>
      <c r="AL54" s="14">
        <f>IF(AL55&lt;&gt;""," -R","")</f>
        <v/>
      </c>
      <c r="AN54" s="14">
        <f>IF(AN55&lt;&gt;""," -R","")</f>
        <v/>
      </c>
      <c r="AP54" s="14">
        <f>IF(AP55&lt;&gt;""," -R","")</f>
        <v/>
      </c>
      <c r="AR54" s="14">
        <f>IF(AR55&lt;&gt;""," -R","")</f>
        <v/>
      </c>
      <c r="AT54" s="14">
        <f>IF(AT55&lt;&gt;""," -R","")</f>
        <v/>
      </c>
      <c r="AV54" s="14">
        <f>IF(AV55&lt;&gt;""," -R","")</f>
        <v/>
      </c>
      <c r="AX54" s="14">
        <f>IF(AX55&lt;&gt;""," -R","")</f>
        <v/>
      </c>
      <c r="AZ54" s="14">
        <f>IF(AZ55&lt;&gt;""," -R","")</f>
        <v/>
      </c>
      <c r="BB54" s="14">
        <f>IF(BB55&lt;&gt;""," -R","")</f>
        <v/>
      </c>
      <c r="BD54" s="14">
        <f>IF(BD55&lt;&gt;""," -R","")</f>
        <v/>
      </c>
      <c r="BF54" s="14">
        <f>IF(BF55&lt;&gt;""," -R","")</f>
        <v/>
      </c>
      <c r="BH54" s="14">
        <f>IF(BH55&lt;&gt;""," -R","")</f>
        <v/>
      </c>
      <c r="BJ54" s="14">
        <f>IF(BJ55&lt;&gt;""," -R","")</f>
        <v/>
      </c>
    </row>
    <row r="55">
      <c r="M55" s="14" t="n">
        <v>1.23</v>
      </c>
      <c r="N55" s="14">
        <f>IFERROR(VLOOKUP(M55,'CRUCE RIESGOS'!$C$8:$D$140,2,FALSE),"")</f>
        <v/>
      </c>
      <c r="O55" s="14" t="n">
        <v>2.23</v>
      </c>
      <c r="P55" s="14">
        <f>IFERROR(VLOOKUP(O55,'CRUCE RIESGOS'!$C$8:$D$140,2,FALSE),"")</f>
        <v/>
      </c>
      <c r="Q55" s="14" t="n">
        <v>3.23</v>
      </c>
      <c r="R55" s="14">
        <f>IFERROR(VLOOKUP(Q55,'CRUCE RIESGOS'!$C$8:$D$140,2,FALSE),"")</f>
        <v/>
      </c>
      <c r="S55" s="14" t="n">
        <v>4.23</v>
      </c>
      <c r="T55" s="14">
        <f>IFERROR(VLOOKUP(S55,'CRUCE RIESGOS'!$C$8:$D$140,2,FALSE),"")</f>
        <v/>
      </c>
      <c r="U55" s="14" t="n">
        <v>5.23</v>
      </c>
      <c r="V55" s="14">
        <f>IFERROR(VLOOKUP(U55,'CRUCE RIESGOS'!$C$8:$D$140,2,FALSE),"")</f>
        <v/>
      </c>
      <c r="W55" s="14" t="n">
        <v>6.23</v>
      </c>
      <c r="X55" s="14">
        <f>IFERROR(VLOOKUP(W55,'CRUCE RIESGOS'!$C$8:$D$140,2,FALSE),"")</f>
        <v/>
      </c>
      <c r="Y55" s="14" t="n">
        <v>7.23</v>
      </c>
      <c r="Z55" s="14">
        <f>IFERROR(VLOOKUP(Y55,'CRUCE RIESGOS'!$C$8:$D$140,2,FALSE),"")</f>
        <v/>
      </c>
      <c r="AA55" s="14" t="n">
        <v>8.23</v>
      </c>
      <c r="AB55" s="14">
        <f>IFERROR(VLOOKUP(AA55,'CRUCE RIESGOS'!$C$8:$D$140,2,FALSE),"")</f>
        <v/>
      </c>
      <c r="AC55" s="14" t="n">
        <v>9.23</v>
      </c>
      <c r="AD55" s="14">
        <f>IFERROR(VLOOKUP(AC55,'CRUCE RIESGOS'!$C$8:$D$140,2,FALSE),"")</f>
        <v/>
      </c>
      <c r="AE55" s="14" t="n">
        <v>10.23</v>
      </c>
      <c r="AF55" s="14">
        <f>IFERROR(VLOOKUP(AE55,'CRUCE RIESGOS'!$C$8:$D$140,2,FALSE),"")</f>
        <v/>
      </c>
      <c r="AG55" s="14" t="n">
        <v>11.23</v>
      </c>
      <c r="AH55" s="14">
        <f>IFERROR(VLOOKUP(AG55,'CRUCE RIESGOS'!$C$8:$D$140,2,FALSE),"")</f>
        <v/>
      </c>
      <c r="AI55" s="14" t="n">
        <v>12.23</v>
      </c>
      <c r="AJ55" s="14">
        <f>IFERROR(VLOOKUP(AI55,'CRUCE RIESGOS'!$C$8:$D$140,2,FALSE),"")</f>
        <v/>
      </c>
      <c r="AK55" s="14" t="n">
        <v>13.23</v>
      </c>
      <c r="AL55" s="14">
        <f>IFERROR(VLOOKUP(AK55,'CRUCE RIESGOS'!$C$8:$D$140,2,FALSE),"")</f>
        <v/>
      </c>
      <c r="AM55" s="14" t="n">
        <v>14.23</v>
      </c>
      <c r="AN55" s="14">
        <f>IFERROR(VLOOKUP(AM55,'CRUCE RIESGOS'!$C$8:$D$140,2,FALSE),"")</f>
        <v/>
      </c>
      <c r="AO55" s="14" t="n">
        <v>15.23</v>
      </c>
      <c r="AP55" s="14">
        <f>IFERROR(VLOOKUP(AO55,'CRUCE RIESGOS'!$C$8:$D$140,2,FALSE),"")</f>
        <v/>
      </c>
      <c r="AQ55" s="14" t="n">
        <v>16.23</v>
      </c>
      <c r="AR55" s="14">
        <f>IFERROR(VLOOKUP(AQ55,'CRUCE RIESGOS'!$C$8:$D$140,2,FALSE),"")</f>
        <v/>
      </c>
      <c r="AS55" s="14" t="n">
        <v>17.23</v>
      </c>
      <c r="AT55" s="14">
        <f>IFERROR(VLOOKUP(AS55,'CRUCE RIESGOS'!$C$8:$D$140,2,FALSE),"")</f>
        <v/>
      </c>
      <c r="AU55" s="14" t="n">
        <v>18.23</v>
      </c>
      <c r="AV55" s="14">
        <f>IFERROR(VLOOKUP(AU55,'CRUCE RIESGOS'!$C$8:$D$140,2,FALSE),"")</f>
        <v/>
      </c>
      <c r="AW55" s="14" t="n">
        <v>19.23</v>
      </c>
      <c r="AX55" s="14">
        <f>IFERROR(VLOOKUP(AW55,'CRUCE RIESGOS'!$C$8:$D$140,2,FALSE),"")</f>
        <v/>
      </c>
      <c r="AY55" s="14" t="n">
        <v>20.23</v>
      </c>
      <c r="AZ55" s="14">
        <f>IFERROR(VLOOKUP(AY55,'CRUCE RIESGOS'!$C$8:$D$140,2,FALSE),"")</f>
        <v/>
      </c>
      <c r="BA55" s="14" t="n">
        <v>21.23</v>
      </c>
      <c r="BB55" s="14">
        <f>IFERROR(VLOOKUP(BA55,'CRUCE RIESGOS'!$C$8:$D$140,2,FALSE),"")</f>
        <v/>
      </c>
      <c r="BC55" s="14" t="n">
        <v>22.23</v>
      </c>
      <c r="BD55" s="14">
        <f>IFERROR(VLOOKUP(BC55,'CRUCE RIESGOS'!$C$8:$D$140,2,FALSE),"")</f>
        <v/>
      </c>
      <c r="BE55" s="14" t="n">
        <v>23.23</v>
      </c>
      <c r="BF55" s="14">
        <f>IFERROR(VLOOKUP(BE55,'CRUCE RIESGOS'!$C$8:$D$140,2,FALSE),"")</f>
        <v/>
      </c>
      <c r="BG55" s="14" t="n">
        <v>24.23</v>
      </c>
      <c r="BH55" s="14">
        <f>IFERROR(VLOOKUP(BG55,'CRUCE RIESGOS'!$C$8:$D$140,2,FALSE),"")</f>
        <v/>
      </c>
      <c r="BI55" s="14" t="n">
        <v>25.23</v>
      </c>
      <c r="BJ55" s="14">
        <f>IFERROR(VLOOKUP(BI55,'CRUCE RIESGOS'!$C$8:$D$140,2,FALSE),"")</f>
        <v/>
      </c>
    </row>
    <row r="56">
      <c r="N56" s="14">
        <f>IF(N57&lt;&gt;""," -R","")</f>
        <v/>
      </c>
      <c r="P56" s="14">
        <f>IF(P57&lt;&gt;""," -R","")</f>
        <v/>
      </c>
      <c r="R56" s="14">
        <f>IF(R57&lt;&gt;""," -R","")</f>
        <v/>
      </c>
      <c r="T56" s="14">
        <f>IF(T57&lt;&gt;""," -R","")</f>
        <v/>
      </c>
      <c r="V56" s="14">
        <f>IF(V57&lt;&gt;""," -R","")</f>
        <v/>
      </c>
      <c r="X56" s="14">
        <f>IF(X57&lt;&gt;""," -R","")</f>
        <v/>
      </c>
      <c r="Z56" s="14">
        <f>IF(Z57&lt;&gt;""," -R","")</f>
        <v/>
      </c>
      <c r="AB56" s="14">
        <f>IF(AB57&lt;&gt;""," -R","")</f>
        <v/>
      </c>
      <c r="AD56" s="14">
        <f>IF(AD57&lt;&gt;""," -R","")</f>
        <v/>
      </c>
      <c r="AF56" s="14">
        <f>IF(AF57&lt;&gt;""," -R","")</f>
        <v/>
      </c>
      <c r="AH56" s="14">
        <f>IF(AH57&lt;&gt;""," -R","")</f>
        <v/>
      </c>
      <c r="AJ56" s="14">
        <f>IF(AJ57&lt;&gt;""," -R","")</f>
        <v/>
      </c>
      <c r="AL56" s="14">
        <f>IF(AL57&lt;&gt;""," -R","")</f>
        <v/>
      </c>
      <c r="AN56" s="14">
        <f>IF(AN57&lt;&gt;""," -R","")</f>
        <v/>
      </c>
      <c r="AP56" s="14">
        <f>IF(AP57&lt;&gt;""," -R","")</f>
        <v/>
      </c>
      <c r="AR56" s="14">
        <f>IF(AR57&lt;&gt;""," -R","")</f>
        <v/>
      </c>
      <c r="AT56" s="14">
        <f>IF(AT57&lt;&gt;""," -R","")</f>
        <v/>
      </c>
      <c r="AV56" s="14">
        <f>IF(AV57&lt;&gt;""," -R","")</f>
        <v/>
      </c>
      <c r="AX56" s="14">
        <f>IF(AX57&lt;&gt;""," -R","")</f>
        <v/>
      </c>
      <c r="AZ56" s="14">
        <f>IF(AZ57&lt;&gt;""," -R","")</f>
        <v/>
      </c>
      <c r="BB56" s="14">
        <f>IF(BB57&lt;&gt;""," -R","")</f>
        <v/>
      </c>
      <c r="BD56" s="14">
        <f>IF(BD57&lt;&gt;""," -R","")</f>
        <v/>
      </c>
      <c r="BF56" s="14">
        <f>IF(BF57&lt;&gt;""," -R","")</f>
        <v/>
      </c>
      <c r="BH56" s="14">
        <f>IF(BH57&lt;&gt;""," -R","")</f>
        <v/>
      </c>
      <c r="BJ56" s="14">
        <f>IF(BJ57&lt;&gt;""," -R","")</f>
        <v/>
      </c>
    </row>
    <row r="57">
      <c r="M57" s="14" t="n">
        <v>1.24</v>
      </c>
      <c r="N57" s="14">
        <f>IFERROR(VLOOKUP(M57,'CRUCE RIESGOS'!$C$8:$D$140,2,FALSE),"")</f>
        <v/>
      </c>
      <c r="O57" s="14" t="n">
        <v>2.24</v>
      </c>
      <c r="P57" s="14">
        <f>IFERROR(VLOOKUP(O57,'CRUCE RIESGOS'!$C$8:$D$140,2,FALSE),"")</f>
        <v/>
      </c>
      <c r="Q57" s="14" t="n">
        <v>3.24</v>
      </c>
      <c r="R57" s="14">
        <f>IFERROR(VLOOKUP(Q57,'CRUCE RIESGOS'!$C$8:$D$140,2,FALSE),"")</f>
        <v/>
      </c>
      <c r="S57" s="14" t="n">
        <v>4.24</v>
      </c>
      <c r="T57" s="14">
        <f>IFERROR(VLOOKUP(S57,'CRUCE RIESGOS'!$C$8:$D$140,2,FALSE),"")</f>
        <v/>
      </c>
      <c r="U57" s="14" t="n">
        <v>5.24</v>
      </c>
      <c r="V57" s="14">
        <f>IFERROR(VLOOKUP(U57,'CRUCE RIESGOS'!$C$8:$D$140,2,FALSE),"")</f>
        <v/>
      </c>
      <c r="W57" s="14" t="n">
        <v>6.24</v>
      </c>
      <c r="X57" s="14">
        <f>IFERROR(VLOOKUP(W57,'CRUCE RIESGOS'!$C$8:$D$140,2,FALSE),"")</f>
        <v/>
      </c>
      <c r="Y57" s="14" t="n">
        <v>7.24</v>
      </c>
      <c r="Z57" s="14">
        <f>IFERROR(VLOOKUP(Y57,'CRUCE RIESGOS'!$C$8:$D$140,2,FALSE),"")</f>
        <v/>
      </c>
      <c r="AA57" s="14" t="n">
        <v>8.24</v>
      </c>
      <c r="AB57" s="14">
        <f>IFERROR(VLOOKUP(AA57,'CRUCE RIESGOS'!$C$8:$D$140,2,FALSE),"")</f>
        <v/>
      </c>
      <c r="AC57" s="14" t="n">
        <v>9.24</v>
      </c>
      <c r="AD57" s="14">
        <f>IFERROR(VLOOKUP(AC57,'CRUCE RIESGOS'!$C$8:$D$140,2,FALSE),"")</f>
        <v/>
      </c>
      <c r="AE57" s="14" t="n">
        <v>10.24</v>
      </c>
      <c r="AF57" s="14">
        <f>IFERROR(VLOOKUP(AE57,'CRUCE RIESGOS'!$C$8:$D$140,2,FALSE),"")</f>
        <v/>
      </c>
      <c r="AG57" s="14" t="n">
        <v>11.24</v>
      </c>
      <c r="AH57" s="14">
        <f>IFERROR(VLOOKUP(AG57,'CRUCE RIESGOS'!$C$8:$D$140,2,FALSE),"")</f>
        <v/>
      </c>
      <c r="AI57" s="14" t="n">
        <v>12.24</v>
      </c>
      <c r="AJ57" s="14">
        <f>IFERROR(VLOOKUP(AI57,'CRUCE RIESGOS'!$C$8:$D$140,2,FALSE),"")</f>
        <v/>
      </c>
      <c r="AK57" s="14" t="n">
        <v>13.24</v>
      </c>
      <c r="AL57" s="14">
        <f>IFERROR(VLOOKUP(AK57,'CRUCE RIESGOS'!$C$8:$D$140,2,FALSE),"")</f>
        <v/>
      </c>
      <c r="AM57" s="14" t="n">
        <v>14.24</v>
      </c>
      <c r="AN57" s="14">
        <f>IFERROR(VLOOKUP(AM57,'CRUCE RIESGOS'!$C$8:$D$140,2,FALSE),"")</f>
        <v/>
      </c>
      <c r="AO57" s="14" t="n">
        <v>15.24</v>
      </c>
      <c r="AP57" s="14">
        <f>IFERROR(VLOOKUP(AO57,'CRUCE RIESGOS'!$C$8:$D$140,2,FALSE),"")</f>
        <v/>
      </c>
      <c r="AQ57" s="14" t="n">
        <v>16.24</v>
      </c>
      <c r="AR57" s="14">
        <f>IFERROR(VLOOKUP(AQ57,'CRUCE RIESGOS'!$C$8:$D$140,2,FALSE),"")</f>
        <v/>
      </c>
      <c r="AS57" s="14" t="n">
        <v>17.24</v>
      </c>
      <c r="AT57" s="14">
        <f>IFERROR(VLOOKUP(AS57,'CRUCE RIESGOS'!$C$8:$D$140,2,FALSE),"")</f>
        <v/>
      </c>
      <c r="AU57" s="14" t="n">
        <v>18.24</v>
      </c>
      <c r="AV57" s="14">
        <f>IFERROR(VLOOKUP(AU57,'CRUCE RIESGOS'!$C$8:$D$140,2,FALSE),"")</f>
        <v/>
      </c>
      <c r="AW57" s="14" t="n">
        <v>19.24</v>
      </c>
      <c r="AX57" s="14">
        <f>IFERROR(VLOOKUP(AW57,'CRUCE RIESGOS'!$C$8:$D$140,2,FALSE),"")</f>
        <v/>
      </c>
      <c r="AY57" s="14" t="n">
        <v>20.24</v>
      </c>
      <c r="AZ57" s="14">
        <f>IFERROR(VLOOKUP(AY57,'CRUCE RIESGOS'!$C$8:$D$140,2,FALSE),"")</f>
        <v/>
      </c>
      <c r="BA57" s="14" t="n">
        <v>21.24</v>
      </c>
      <c r="BB57" s="14">
        <f>IFERROR(VLOOKUP(BA57,'CRUCE RIESGOS'!$C$8:$D$140,2,FALSE),"")</f>
        <v/>
      </c>
      <c r="BC57" s="14" t="n">
        <v>22.24</v>
      </c>
      <c r="BD57" s="14">
        <f>IFERROR(VLOOKUP(BC57,'CRUCE RIESGOS'!$C$8:$D$140,2,FALSE),"")</f>
        <v/>
      </c>
      <c r="BE57" s="14" t="n">
        <v>23.24</v>
      </c>
      <c r="BF57" s="14">
        <f>IFERROR(VLOOKUP(BE57,'CRUCE RIESGOS'!$C$8:$D$140,2,FALSE),"")</f>
        <v/>
      </c>
      <c r="BG57" s="14" t="n">
        <v>24.24</v>
      </c>
      <c r="BH57" s="14">
        <f>IFERROR(VLOOKUP(BG57,'CRUCE RIESGOS'!$C$8:$D$140,2,FALSE),"")</f>
        <v/>
      </c>
      <c r="BI57" s="14" t="n">
        <v>25.24</v>
      </c>
      <c r="BJ57" s="14">
        <f>IFERROR(VLOOKUP(BI57,'CRUCE RIESGOS'!$C$8:$D$140,2,FALSE),"")</f>
        <v/>
      </c>
    </row>
    <row r="58">
      <c r="N58" s="14">
        <f>IF(N59&lt;&gt;""," -R","")</f>
        <v/>
      </c>
      <c r="P58" s="14">
        <f>IF(P59&lt;&gt;""," -R","")</f>
        <v/>
      </c>
      <c r="R58" s="14">
        <f>IF(R59&lt;&gt;""," -R","")</f>
        <v/>
      </c>
      <c r="T58" s="14">
        <f>IF(T59&lt;&gt;""," -R","")</f>
        <v/>
      </c>
      <c r="V58" s="14">
        <f>IF(V59&lt;&gt;""," -R","")</f>
        <v/>
      </c>
      <c r="X58" s="14">
        <f>IF(X59&lt;&gt;""," -R","")</f>
        <v/>
      </c>
      <c r="Z58" s="14">
        <f>IF(Z59&lt;&gt;""," -R","")</f>
        <v/>
      </c>
      <c r="AB58" s="14">
        <f>IF(AB59&lt;&gt;""," -R","")</f>
        <v/>
      </c>
      <c r="AD58" s="14">
        <f>IF(AD59&lt;&gt;""," -R","")</f>
        <v/>
      </c>
      <c r="AF58" s="14">
        <f>IF(AF59&lt;&gt;""," -R","")</f>
        <v/>
      </c>
      <c r="AH58" s="14">
        <f>IF(AH59&lt;&gt;""," -R","")</f>
        <v/>
      </c>
      <c r="AJ58" s="14">
        <f>IF(AJ59&lt;&gt;""," -R","")</f>
        <v/>
      </c>
      <c r="AL58" s="14">
        <f>IF(AL59&lt;&gt;""," -R","")</f>
        <v/>
      </c>
      <c r="AN58" s="14">
        <f>IF(AN59&lt;&gt;""," -R","")</f>
        <v/>
      </c>
      <c r="AP58" s="14">
        <f>IF(AP59&lt;&gt;""," -R","")</f>
        <v/>
      </c>
      <c r="AR58" s="14">
        <f>IF(AR59&lt;&gt;""," -R","")</f>
        <v/>
      </c>
      <c r="AT58" s="14">
        <f>IF(AT59&lt;&gt;""," -R","")</f>
        <v/>
      </c>
      <c r="AV58" s="14">
        <f>IF(AV59&lt;&gt;""," -R","")</f>
        <v/>
      </c>
      <c r="AX58" s="14">
        <f>IF(AX59&lt;&gt;""," -R","")</f>
        <v/>
      </c>
      <c r="AZ58" s="14">
        <f>IF(AZ59&lt;&gt;""," -R","")</f>
        <v/>
      </c>
      <c r="BB58" s="14">
        <f>IF(BB59&lt;&gt;""," -R","")</f>
        <v/>
      </c>
      <c r="BD58" s="14">
        <f>IF(BD59&lt;&gt;""," -R","")</f>
        <v/>
      </c>
      <c r="BF58" s="14">
        <f>IF(BF59&lt;&gt;""," -R","")</f>
        <v/>
      </c>
      <c r="BH58" s="14">
        <f>IF(BH59&lt;&gt;""," -R","")</f>
        <v/>
      </c>
      <c r="BJ58" s="14">
        <f>IF(BJ59&lt;&gt;""," -R","")</f>
        <v/>
      </c>
    </row>
    <row r="59">
      <c r="M59" s="14" t="n">
        <v>1.25</v>
      </c>
      <c r="N59" s="14">
        <f>IFERROR(VLOOKUP(M59,'CRUCE RIESGOS'!$C$8:$D$140,2,FALSE),"")</f>
        <v/>
      </c>
      <c r="O59" s="14" t="n">
        <v>2.25</v>
      </c>
      <c r="P59" s="14">
        <f>IFERROR(VLOOKUP(O59,'CRUCE RIESGOS'!$C$8:$D$140,2,FALSE),"")</f>
        <v/>
      </c>
      <c r="Q59" s="14" t="n">
        <v>3.25</v>
      </c>
      <c r="R59" s="14">
        <f>IFERROR(VLOOKUP(Q59,'CRUCE RIESGOS'!$C$8:$D$140,2,FALSE),"")</f>
        <v/>
      </c>
      <c r="S59" s="14" t="n">
        <v>4.25</v>
      </c>
      <c r="T59" s="14">
        <f>IFERROR(VLOOKUP(S59,'CRUCE RIESGOS'!$C$8:$D$140,2,FALSE),"")</f>
        <v/>
      </c>
      <c r="U59" s="14" t="n">
        <v>5.25</v>
      </c>
      <c r="V59" s="14">
        <f>IFERROR(VLOOKUP(U59,'CRUCE RIESGOS'!$C$8:$D$140,2,FALSE),"")</f>
        <v/>
      </c>
      <c r="W59" s="14" t="n">
        <v>6.25</v>
      </c>
      <c r="X59" s="14">
        <f>IFERROR(VLOOKUP(W59,'CRUCE RIESGOS'!$C$8:$D$140,2,FALSE),"")</f>
        <v/>
      </c>
      <c r="Y59" s="14" t="n">
        <v>7.25</v>
      </c>
      <c r="Z59" s="14">
        <f>IFERROR(VLOOKUP(Y59,'CRUCE RIESGOS'!$C$8:$D$140,2,FALSE),"")</f>
        <v/>
      </c>
      <c r="AA59" s="14" t="n">
        <v>8.25</v>
      </c>
      <c r="AB59" s="14">
        <f>IFERROR(VLOOKUP(AA59,'CRUCE RIESGOS'!$C$8:$D$140,2,FALSE),"")</f>
        <v/>
      </c>
      <c r="AC59" s="14" t="n">
        <v>9.25</v>
      </c>
      <c r="AD59" s="14">
        <f>IFERROR(VLOOKUP(AC59,'CRUCE RIESGOS'!$C$8:$D$140,2,FALSE),"")</f>
        <v/>
      </c>
      <c r="AE59" s="14" t="n">
        <v>10.25</v>
      </c>
      <c r="AF59" s="14">
        <f>IFERROR(VLOOKUP(AE59,'CRUCE RIESGOS'!$C$8:$D$140,2,FALSE),"")</f>
        <v/>
      </c>
      <c r="AG59" s="14" t="n">
        <v>11.25</v>
      </c>
      <c r="AH59" s="14">
        <f>IFERROR(VLOOKUP(AG59,'CRUCE RIESGOS'!$C$8:$D$140,2,FALSE),"")</f>
        <v/>
      </c>
      <c r="AI59" s="14" t="n">
        <v>12.25</v>
      </c>
      <c r="AJ59" s="14">
        <f>IFERROR(VLOOKUP(AI59,'CRUCE RIESGOS'!$C$8:$D$140,2,FALSE),"")</f>
        <v/>
      </c>
      <c r="AK59" s="14" t="n">
        <v>13.25</v>
      </c>
      <c r="AL59" s="14">
        <f>IFERROR(VLOOKUP(AK59,'CRUCE RIESGOS'!$C$8:$D$140,2,FALSE),"")</f>
        <v/>
      </c>
      <c r="AM59" s="14" t="n">
        <v>14.25</v>
      </c>
      <c r="AN59" s="14">
        <f>IFERROR(VLOOKUP(AM59,'CRUCE RIESGOS'!$C$8:$D$140,2,FALSE),"")</f>
        <v/>
      </c>
      <c r="AO59" s="14" t="n">
        <v>15.25</v>
      </c>
      <c r="AP59" s="14">
        <f>IFERROR(VLOOKUP(AO59,'CRUCE RIESGOS'!$C$8:$D$140,2,FALSE),"")</f>
        <v/>
      </c>
      <c r="AQ59" s="14" t="n">
        <v>16.25</v>
      </c>
      <c r="AR59" s="14">
        <f>IFERROR(VLOOKUP(AQ59,'CRUCE RIESGOS'!$C$8:$D$140,2,FALSE),"")</f>
        <v/>
      </c>
      <c r="AS59" s="14" t="n">
        <v>17.25</v>
      </c>
      <c r="AT59" s="14">
        <f>IFERROR(VLOOKUP(AS59,'CRUCE RIESGOS'!$C$8:$D$140,2,FALSE),"")</f>
        <v/>
      </c>
      <c r="AU59" s="14" t="n">
        <v>18.25</v>
      </c>
      <c r="AV59" s="14">
        <f>IFERROR(VLOOKUP(AU59,'CRUCE RIESGOS'!$C$8:$D$140,2,FALSE),"")</f>
        <v/>
      </c>
      <c r="AW59" s="14" t="n">
        <v>19.25</v>
      </c>
      <c r="AX59" s="14">
        <f>IFERROR(VLOOKUP(AW59,'CRUCE RIESGOS'!$C$8:$D$140,2,FALSE),"")</f>
        <v/>
      </c>
      <c r="AY59" s="14" t="n">
        <v>20.25</v>
      </c>
      <c r="AZ59" s="14">
        <f>IFERROR(VLOOKUP(AY59,'CRUCE RIESGOS'!$C$8:$D$140,2,FALSE),"")</f>
        <v/>
      </c>
      <c r="BA59" s="14" t="n">
        <v>21.25</v>
      </c>
      <c r="BB59" s="14">
        <f>IFERROR(VLOOKUP(BA59,'CRUCE RIESGOS'!$C$8:$D$140,2,FALSE),"")</f>
        <v/>
      </c>
      <c r="BC59" s="14" t="n">
        <v>22.25</v>
      </c>
      <c r="BD59" s="14">
        <f>IFERROR(VLOOKUP(BC59,'CRUCE RIESGOS'!$C$8:$D$140,2,FALSE),"")</f>
        <v/>
      </c>
      <c r="BE59" s="14" t="n">
        <v>23.25</v>
      </c>
      <c r="BF59" s="14">
        <f>IFERROR(VLOOKUP(BE59,'CRUCE RIESGOS'!$C$8:$D$140,2,FALSE),"")</f>
        <v/>
      </c>
      <c r="BG59" s="14" t="n">
        <v>24.25</v>
      </c>
      <c r="BH59" s="14">
        <f>IFERROR(VLOOKUP(BG59,'CRUCE RIESGOS'!$C$8:$D$140,2,FALSE),"")</f>
        <v/>
      </c>
      <c r="BI59" s="14" t="n">
        <v>25.25</v>
      </c>
      <c r="BJ59" s="14">
        <f>IFERROR(VLOOKUP(BI59,'CRUCE RIESGOS'!$C$8:$D$140,2,FALSE),"")</f>
        <v/>
      </c>
    </row>
    <row r="60">
      <c r="N60" s="14">
        <f>IF(N61&lt;&gt;""," -R","")</f>
        <v/>
      </c>
      <c r="P60" s="14">
        <f>IF(P61&lt;&gt;""," -R","")</f>
        <v/>
      </c>
      <c r="R60" s="14">
        <f>IF(R61&lt;&gt;""," -R","")</f>
        <v/>
      </c>
      <c r="T60" s="14">
        <f>IF(T61&lt;&gt;""," -R","")</f>
        <v/>
      </c>
      <c r="V60" s="14">
        <f>IF(V61&lt;&gt;""," -R","")</f>
        <v/>
      </c>
      <c r="X60" s="14">
        <f>IF(X61&lt;&gt;""," -R","")</f>
        <v/>
      </c>
      <c r="Z60" s="14">
        <f>IF(Z61&lt;&gt;""," -R","")</f>
        <v/>
      </c>
      <c r="AB60" s="14">
        <f>IF(AB61&lt;&gt;""," -R","")</f>
        <v/>
      </c>
      <c r="AD60" s="14">
        <f>IF(AD61&lt;&gt;""," -R","")</f>
        <v/>
      </c>
      <c r="AF60" s="14">
        <f>IF(AF61&lt;&gt;""," -R","")</f>
        <v/>
      </c>
      <c r="AH60" s="14">
        <f>IF(AH61&lt;&gt;""," -R","")</f>
        <v/>
      </c>
      <c r="AJ60" s="14">
        <f>IF(AJ61&lt;&gt;""," -R","")</f>
        <v/>
      </c>
      <c r="AL60" s="14">
        <f>IF(AL61&lt;&gt;""," -R","")</f>
        <v/>
      </c>
      <c r="AN60" s="14">
        <f>IF(AN61&lt;&gt;""," -R","")</f>
        <v/>
      </c>
      <c r="AP60" s="14">
        <f>IF(AP61&lt;&gt;""," -R","")</f>
        <v/>
      </c>
      <c r="AR60" s="14">
        <f>IF(AR61&lt;&gt;""," -R","")</f>
        <v/>
      </c>
      <c r="AT60" s="14">
        <f>IF(AT61&lt;&gt;""," -R","")</f>
        <v/>
      </c>
      <c r="AV60" s="14">
        <f>IF(AV61&lt;&gt;""," -R","")</f>
        <v/>
      </c>
      <c r="AX60" s="14">
        <f>IF(AX61&lt;&gt;""," -R","")</f>
        <v/>
      </c>
      <c r="AZ60" s="14">
        <f>IF(AZ61&lt;&gt;""," -R","")</f>
        <v/>
      </c>
      <c r="BB60" s="14">
        <f>IF(BB61&lt;&gt;""," -R","")</f>
        <v/>
      </c>
      <c r="BD60" s="14">
        <f>IF(BD61&lt;&gt;""," -R","")</f>
        <v/>
      </c>
      <c r="BF60" s="14">
        <f>IF(BF61&lt;&gt;""," -R","")</f>
        <v/>
      </c>
      <c r="BH60" s="14">
        <f>IF(BH61&lt;&gt;""," -R","")</f>
        <v/>
      </c>
      <c r="BJ60" s="14">
        <f>IF(BJ61&lt;&gt;""," -R","")</f>
        <v/>
      </c>
    </row>
    <row r="61">
      <c r="M61" s="14" t="n">
        <v>1.26</v>
      </c>
      <c r="N61" s="14">
        <f>IFERROR(VLOOKUP(M61,'CRUCE RIESGOS'!$C$8:$D$140,2,FALSE),"")</f>
        <v/>
      </c>
      <c r="O61" s="14" t="n">
        <v>2.26</v>
      </c>
      <c r="P61" s="14">
        <f>IFERROR(VLOOKUP(O61,'CRUCE RIESGOS'!$C$8:$D$140,2,FALSE),"")</f>
        <v/>
      </c>
      <c r="Q61" s="14" t="n">
        <v>3.26</v>
      </c>
      <c r="R61" s="14">
        <f>IFERROR(VLOOKUP(Q61,'CRUCE RIESGOS'!$C$8:$D$140,2,FALSE),"")</f>
        <v/>
      </c>
      <c r="S61" s="14" t="n">
        <v>4.26</v>
      </c>
      <c r="T61" s="14">
        <f>IFERROR(VLOOKUP(S61,'CRUCE RIESGOS'!$C$8:$D$140,2,FALSE),"")</f>
        <v/>
      </c>
      <c r="U61" s="14" t="n">
        <v>5.26</v>
      </c>
      <c r="V61" s="14">
        <f>IFERROR(VLOOKUP(U61,'CRUCE RIESGOS'!$C$8:$D$140,2,FALSE),"")</f>
        <v/>
      </c>
      <c r="W61" s="14" t="n">
        <v>6.26</v>
      </c>
      <c r="X61" s="14">
        <f>IFERROR(VLOOKUP(W61,'CRUCE RIESGOS'!$C$8:$D$140,2,FALSE),"")</f>
        <v/>
      </c>
      <c r="Y61" s="14" t="n">
        <v>7.26</v>
      </c>
      <c r="Z61" s="14">
        <f>IFERROR(VLOOKUP(Y61,'CRUCE RIESGOS'!$C$8:$D$140,2,FALSE),"")</f>
        <v/>
      </c>
      <c r="AA61" s="14" t="n">
        <v>8.26</v>
      </c>
      <c r="AB61" s="14">
        <f>IFERROR(VLOOKUP(AA61,'CRUCE RIESGOS'!$C$8:$D$140,2,FALSE),"")</f>
        <v/>
      </c>
      <c r="AC61" s="14" t="n">
        <v>9.26</v>
      </c>
      <c r="AD61" s="14">
        <f>IFERROR(VLOOKUP(AC61,'CRUCE RIESGOS'!$C$8:$D$140,2,FALSE),"")</f>
        <v/>
      </c>
      <c r="AE61" s="14" t="n">
        <v>10.26</v>
      </c>
      <c r="AF61" s="14">
        <f>IFERROR(VLOOKUP(AE61,'CRUCE RIESGOS'!$C$8:$D$140,2,FALSE),"")</f>
        <v/>
      </c>
      <c r="AG61" s="14" t="n">
        <v>11.26</v>
      </c>
      <c r="AH61" s="14">
        <f>IFERROR(VLOOKUP(AG61,'CRUCE RIESGOS'!$C$8:$D$140,2,FALSE),"")</f>
        <v/>
      </c>
      <c r="AI61" s="14" t="n">
        <v>12.26</v>
      </c>
      <c r="AJ61" s="14">
        <f>IFERROR(VLOOKUP(AI61,'CRUCE RIESGOS'!$C$8:$D$140,2,FALSE),"")</f>
        <v/>
      </c>
      <c r="AK61" s="14" t="n">
        <v>13.26</v>
      </c>
      <c r="AL61" s="14">
        <f>IFERROR(VLOOKUP(AK61,'CRUCE RIESGOS'!$C$8:$D$140,2,FALSE),"")</f>
        <v/>
      </c>
      <c r="AM61" s="14" t="n">
        <v>14.26</v>
      </c>
      <c r="AN61" s="14">
        <f>IFERROR(VLOOKUP(AM61,'CRUCE RIESGOS'!$C$8:$D$140,2,FALSE),"")</f>
        <v/>
      </c>
      <c r="AO61" s="14" t="n">
        <v>15.26</v>
      </c>
      <c r="AP61" s="14">
        <f>IFERROR(VLOOKUP(AO61,'CRUCE RIESGOS'!$C$8:$D$140,2,FALSE),"")</f>
        <v/>
      </c>
      <c r="AQ61" s="14" t="n">
        <v>16.26</v>
      </c>
      <c r="AR61" s="14">
        <f>IFERROR(VLOOKUP(AQ61,'CRUCE RIESGOS'!$C$8:$D$140,2,FALSE),"")</f>
        <v/>
      </c>
      <c r="AS61" s="14" t="n">
        <v>17.26</v>
      </c>
      <c r="AT61" s="14">
        <f>IFERROR(VLOOKUP(AS61,'CRUCE RIESGOS'!$C$8:$D$140,2,FALSE),"")</f>
        <v/>
      </c>
      <c r="AU61" s="14" t="n">
        <v>18.26</v>
      </c>
      <c r="AV61" s="14">
        <f>IFERROR(VLOOKUP(AU61,'CRUCE RIESGOS'!$C$8:$D$140,2,FALSE),"")</f>
        <v/>
      </c>
      <c r="AW61" s="14" t="n">
        <v>19.26</v>
      </c>
      <c r="AX61" s="14">
        <f>IFERROR(VLOOKUP(AW61,'CRUCE RIESGOS'!$C$8:$D$140,2,FALSE),"")</f>
        <v/>
      </c>
      <c r="AY61" s="14" t="n">
        <v>20.26</v>
      </c>
      <c r="AZ61" s="14">
        <f>IFERROR(VLOOKUP(AY61,'CRUCE RIESGOS'!$C$8:$D$140,2,FALSE),"")</f>
        <v/>
      </c>
      <c r="BA61" s="14" t="n">
        <v>21.26</v>
      </c>
      <c r="BB61" s="14">
        <f>IFERROR(VLOOKUP(BA61,'CRUCE RIESGOS'!$C$8:$D$140,2,FALSE),"")</f>
        <v/>
      </c>
      <c r="BC61" s="14" t="n">
        <v>22.26</v>
      </c>
      <c r="BD61" s="14">
        <f>IFERROR(VLOOKUP(BC61,'CRUCE RIESGOS'!$C$8:$D$140,2,FALSE),"")</f>
        <v/>
      </c>
      <c r="BE61" s="14" t="n">
        <v>23.26</v>
      </c>
      <c r="BF61" s="14">
        <f>IFERROR(VLOOKUP(BE61,'CRUCE RIESGOS'!$C$8:$D$140,2,FALSE),"")</f>
        <v/>
      </c>
      <c r="BG61" s="14" t="n">
        <v>24.26</v>
      </c>
      <c r="BH61" s="14">
        <f>IFERROR(VLOOKUP(BG61,'CRUCE RIESGOS'!$C$8:$D$140,2,FALSE),"")</f>
        <v/>
      </c>
      <c r="BI61" s="14" t="n">
        <v>25.26</v>
      </c>
      <c r="BJ61" s="14">
        <f>IFERROR(VLOOKUP(BI61,'CRUCE RIESGOS'!$C$8:$D$140,2,FALSE),"")</f>
        <v/>
      </c>
    </row>
    <row r="62">
      <c r="N62" s="14">
        <f>IF(N63&lt;&gt;""," -R","")</f>
        <v/>
      </c>
      <c r="P62" s="14">
        <f>IF(P63&lt;&gt;""," -R","")</f>
        <v/>
      </c>
      <c r="R62" s="14">
        <f>IF(R63&lt;&gt;""," -R","")</f>
        <v/>
      </c>
      <c r="T62" s="14">
        <f>IF(T63&lt;&gt;""," -R","")</f>
        <v/>
      </c>
      <c r="V62" s="14">
        <f>IF(V63&lt;&gt;""," -R","")</f>
        <v/>
      </c>
      <c r="X62" s="14">
        <f>IF(X63&lt;&gt;""," -R","")</f>
        <v/>
      </c>
      <c r="Z62" s="14">
        <f>IF(Z63&lt;&gt;""," -R","")</f>
        <v/>
      </c>
      <c r="AB62" s="14">
        <f>IF(AB63&lt;&gt;""," -R","")</f>
        <v/>
      </c>
      <c r="AD62" s="14">
        <f>IF(AD63&lt;&gt;""," -R","")</f>
        <v/>
      </c>
      <c r="AF62" s="14">
        <f>IF(AF63&lt;&gt;""," -R","")</f>
        <v/>
      </c>
      <c r="AH62" s="14">
        <f>IF(AH63&lt;&gt;""," -R","")</f>
        <v/>
      </c>
      <c r="AJ62" s="14">
        <f>IF(AJ63&lt;&gt;""," -R","")</f>
        <v/>
      </c>
      <c r="AL62" s="14">
        <f>IF(AL63&lt;&gt;""," -R","")</f>
        <v/>
      </c>
      <c r="AN62" s="14">
        <f>IF(AN63&lt;&gt;""," -R","")</f>
        <v/>
      </c>
      <c r="AP62" s="14">
        <f>IF(AP63&lt;&gt;""," -R","")</f>
        <v/>
      </c>
      <c r="AR62" s="14">
        <f>IF(AR63&lt;&gt;""," -R","")</f>
        <v/>
      </c>
      <c r="AT62" s="14">
        <f>IF(AT63&lt;&gt;""," -R","")</f>
        <v/>
      </c>
      <c r="AV62" s="14">
        <f>IF(AV63&lt;&gt;""," -R","")</f>
        <v/>
      </c>
      <c r="AX62" s="14">
        <f>IF(AX63&lt;&gt;""," -R","")</f>
        <v/>
      </c>
      <c r="AZ62" s="14">
        <f>IF(AZ63&lt;&gt;""," -R","")</f>
        <v/>
      </c>
      <c r="BB62" s="14">
        <f>IF(BB63&lt;&gt;""," -R","")</f>
        <v/>
      </c>
      <c r="BD62" s="14">
        <f>IF(BD63&lt;&gt;""," -R","")</f>
        <v/>
      </c>
      <c r="BF62" s="14">
        <f>IF(BF63&lt;&gt;""," -R","")</f>
        <v/>
      </c>
      <c r="BH62" s="14">
        <f>IF(BH63&lt;&gt;""," -R","")</f>
        <v/>
      </c>
      <c r="BJ62" s="14">
        <f>IF(BJ63&lt;&gt;""," -R","")</f>
        <v/>
      </c>
    </row>
    <row r="63">
      <c r="M63" s="14" t="n">
        <v>1.27</v>
      </c>
      <c r="N63" s="14">
        <f>IFERROR(VLOOKUP(M63,'CRUCE RIESGOS'!$C$8:$D$140,2,FALSE),"")</f>
        <v/>
      </c>
      <c r="O63" s="14" t="n">
        <v>2.27000000000001</v>
      </c>
      <c r="P63" s="14">
        <f>IFERROR(VLOOKUP(O63,'CRUCE RIESGOS'!$C$8:$D$140,2,FALSE),"")</f>
        <v/>
      </c>
      <c r="Q63" s="14" t="n">
        <v>3.27000000000002</v>
      </c>
      <c r="R63" s="14">
        <f>IFERROR(VLOOKUP(Q63,'CRUCE RIESGOS'!$C$8:$D$140,2,FALSE),"")</f>
        <v/>
      </c>
      <c r="S63" s="14" t="n">
        <v>4.27000000000003</v>
      </c>
      <c r="T63" s="14">
        <f>IFERROR(VLOOKUP(S63,'CRUCE RIESGOS'!$C$8:$D$140,2,FALSE),"")</f>
        <v/>
      </c>
      <c r="U63" s="14" t="n">
        <v>5.27000000000004</v>
      </c>
      <c r="V63" s="14">
        <f>IFERROR(VLOOKUP(U63,'CRUCE RIESGOS'!$C$8:$D$140,2,FALSE),"")</f>
        <v/>
      </c>
      <c r="W63" s="14" t="n">
        <v>6.27000000000005</v>
      </c>
      <c r="X63" s="14">
        <f>IFERROR(VLOOKUP(W63,'CRUCE RIESGOS'!$C$8:$D$140,2,FALSE),"")</f>
        <v/>
      </c>
      <c r="Y63" s="14" t="n">
        <v>7.27000000000006</v>
      </c>
      <c r="Z63" s="14">
        <f>IFERROR(VLOOKUP(Y63,'CRUCE RIESGOS'!$C$8:$D$140,2,FALSE),"")</f>
        <v/>
      </c>
      <c r="AA63" s="14" t="n">
        <v>8.270000000000071</v>
      </c>
      <c r="AB63" s="14">
        <f>IFERROR(VLOOKUP(AA63,'CRUCE RIESGOS'!$C$8:$D$140,2,FALSE),"")</f>
        <v/>
      </c>
      <c r="AC63" s="14" t="n">
        <v>9.27000000000008</v>
      </c>
      <c r="AD63" s="14">
        <f>IFERROR(VLOOKUP(AC63,'CRUCE RIESGOS'!$C$8:$D$140,2,FALSE),"")</f>
        <v/>
      </c>
      <c r="AE63" s="14" t="n">
        <v>10.2700000000001</v>
      </c>
      <c r="AF63" s="14">
        <f>IFERROR(VLOOKUP(AE63,'CRUCE RIESGOS'!$C$8:$D$140,2,FALSE),"")</f>
        <v/>
      </c>
      <c r="AG63" s="14" t="n">
        <v>11.2700000000001</v>
      </c>
      <c r="AH63" s="14">
        <f>IFERROR(VLOOKUP(AG63,'CRUCE RIESGOS'!$C$8:$D$140,2,FALSE),"")</f>
        <v/>
      </c>
      <c r="AI63" s="14" t="n">
        <v>12.2700000000001</v>
      </c>
      <c r="AJ63" s="14">
        <f>IFERROR(VLOOKUP(AI63,'CRUCE RIESGOS'!$C$8:$D$140,2,FALSE),"")</f>
        <v/>
      </c>
      <c r="AK63" s="14" t="n">
        <v>13.2700000000001</v>
      </c>
      <c r="AL63" s="14">
        <f>IFERROR(VLOOKUP(AK63,'CRUCE RIESGOS'!$C$8:$D$140,2,FALSE),"")</f>
        <v/>
      </c>
      <c r="AM63" s="14" t="n">
        <v>14.2700000000001</v>
      </c>
      <c r="AN63" s="14">
        <f>IFERROR(VLOOKUP(AM63,'CRUCE RIESGOS'!$C$8:$D$140,2,FALSE),"")</f>
        <v/>
      </c>
      <c r="AO63" s="14" t="n">
        <v>15.2700000000001</v>
      </c>
      <c r="AP63" s="14">
        <f>IFERROR(VLOOKUP(AO63,'CRUCE RIESGOS'!$C$8:$D$140,2,FALSE),"")</f>
        <v/>
      </c>
      <c r="AQ63" s="14" t="n">
        <v>16.2700000000001</v>
      </c>
      <c r="AR63" s="14">
        <f>IFERROR(VLOOKUP(AQ63,'CRUCE RIESGOS'!$C$8:$D$140,2,FALSE),"")</f>
        <v/>
      </c>
      <c r="AS63" s="14" t="n">
        <v>17.2700000000002</v>
      </c>
      <c r="AT63" s="14">
        <f>IFERROR(VLOOKUP(AS63,'CRUCE RIESGOS'!$C$8:$D$140,2,FALSE),"")</f>
        <v/>
      </c>
      <c r="AU63" s="14" t="n">
        <v>18.2700000000002</v>
      </c>
      <c r="AV63" s="14">
        <f>IFERROR(VLOOKUP(AU63,'CRUCE RIESGOS'!$C$8:$D$140,2,FALSE),"")</f>
        <v/>
      </c>
      <c r="AW63" s="14" t="n">
        <v>19.2700000000002</v>
      </c>
      <c r="AX63" s="14">
        <f>IFERROR(VLOOKUP(AW63,'CRUCE RIESGOS'!$C$8:$D$140,2,FALSE),"")</f>
        <v/>
      </c>
      <c r="AY63" s="14" t="n">
        <v>20.2700000000002</v>
      </c>
      <c r="AZ63" s="14">
        <f>IFERROR(VLOOKUP(AY63,'CRUCE RIESGOS'!$C$8:$D$140,2,FALSE),"")</f>
        <v/>
      </c>
      <c r="BA63" s="14" t="n">
        <v>21.2700000000002</v>
      </c>
      <c r="BB63" s="14">
        <f>IFERROR(VLOOKUP(BA63,'CRUCE RIESGOS'!$C$8:$D$140,2,FALSE),"")</f>
        <v/>
      </c>
      <c r="BC63" s="14" t="n">
        <v>22.2700000000002</v>
      </c>
      <c r="BD63" s="14">
        <f>IFERROR(VLOOKUP(BC63,'CRUCE RIESGOS'!$C$8:$D$140,2,FALSE),"")</f>
        <v/>
      </c>
      <c r="BE63" s="14" t="n">
        <v>23.2700000000002</v>
      </c>
      <c r="BF63" s="14">
        <f>IFERROR(VLOOKUP(BE63,'CRUCE RIESGOS'!$C$8:$D$140,2,FALSE),"")</f>
        <v/>
      </c>
      <c r="BG63" s="14" t="n">
        <v>24.2700000000002</v>
      </c>
      <c r="BH63" s="14">
        <f>IFERROR(VLOOKUP(BG63,'CRUCE RIESGOS'!$C$8:$D$140,2,FALSE),"")</f>
        <v/>
      </c>
      <c r="BI63" s="14" t="n">
        <v>25.2700000000002</v>
      </c>
      <c r="BJ63" s="14">
        <f>IFERROR(VLOOKUP(BI63,'CRUCE RIESGOS'!$C$8:$D$140,2,FALSE),"")</f>
        <v/>
      </c>
    </row>
    <row r="64">
      <c r="N64" s="14">
        <f>IF(N65&lt;&gt;""," -R","")</f>
        <v/>
      </c>
      <c r="P64" s="14">
        <f>IF(P65&lt;&gt;""," -R","")</f>
        <v/>
      </c>
      <c r="R64" s="14">
        <f>IF(R65&lt;&gt;""," -R","")</f>
        <v/>
      </c>
      <c r="T64" s="14">
        <f>IF(T65&lt;&gt;""," -R","")</f>
        <v/>
      </c>
      <c r="V64" s="14">
        <f>IF(V65&lt;&gt;""," -R","")</f>
        <v/>
      </c>
      <c r="X64" s="14">
        <f>IF(X65&lt;&gt;""," -R","")</f>
        <v/>
      </c>
      <c r="Z64" s="14">
        <f>IF(Z65&lt;&gt;""," -R","")</f>
        <v/>
      </c>
      <c r="AB64" s="14">
        <f>IF(AB65&lt;&gt;""," -R","")</f>
        <v/>
      </c>
      <c r="AD64" s="14">
        <f>IF(AD65&lt;&gt;""," -R","")</f>
        <v/>
      </c>
      <c r="AF64" s="14">
        <f>IF(AF65&lt;&gt;""," -R","")</f>
        <v/>
      </c>
      <c r="AH64" s="14">
        <f>IF(AH65&lt;&gt;""," -R","")</f>
        <v/>
      </c>
      <c r="AJ64" s="14">
        <f>IF(AJ65&lt;&gt;""," -R","")</f>
        <v/>
      </c>
      <c r="AL64" s="14">
        <f>IF(AL65&lt;&gt;""," -R","")</f>
        <v/>
      </c>
      <c r="AN64" s="14">
        <f>IF(AN65&lt;&gt;""," -R","")</f>
        <v/>
      </c>
      <c r="AP64" s="14">
        <f>IF(AP65&lt;&gt;""," -R","")</f>
        <v/>
      </c>
      <c r="AR64" s="14">
        <f>IF(AR65&lt;&gt;""," -R","")</f>
        <v/>
      </c>
      <c r="AT64" s="14">
        <f>IF(AT65&lt;&gt;""," -R","")</f>
        <v/>
      </c>
      <c r="AV64" s="14">
        <f>IF(AV65&lt;&gt;""," -R","")</f>
        <v/>
      </c>
      <c r="AX64" s="14">
        <f>IF(AX65&lt;&gt;""," -R","")</f>
        <v/>
      </c>
      <c r="AZ64" s="14">
        <f>IF(AZ65&lt;&gt;""," -R","")</f>
        <v/>
      </c>
      <c r="BB64" s="14">
        <f>IF(BB65&lt;&gt;""," -R","")</f>
        <v/>
      </c>
      <c r="BD64" s="14">
        <f>IF(BD65&lt;&gt;""," -R","")</f>
        <v/>
      </c>
      <c r="BF64" s="14">
        <f>IF(BF65&lt;&gt;""," -R","")</f>
        <v/>
      </c>
      <c r="BH64" s="14">
        <f>IF(BH65&lt;&gt;""," -R","")</f>
        <v/>
      </c>
      <c r="BJ64" s="14">
        <f>IF(BJ65&lt;&gt;""," -R","")</f>
        <v/>
      </c>
    </row>
    <row r="65">
      <c r="M65" s="14" t="n">
        <v>1.28</v>
      </c>
      <c r="N65" s="14">
        <f>IFERROR(VLOOKUP(M65,'CRUCE RIESGOS'!$C$8:$D$140,2,FALSE),"")</f>
        <v/>
      </c>
      <c r="O65" s="14" t="n">
        <v>2.28000000000001</v>
      </c>
      <c r="P65" s="14">
        <f>IFERROR(VLOOKUP(O65,'CRUCE RIESGOS'!$C$8:$D$140,2,FALSE),"")</f>
        <v/>
      </c>
      <c r="Q65" s="14" t="n">
        <v>3.28000000000002</v>
      </c>
      <c r="R65" s="14">
        <f>IFERROR(VLOOKUP(Q65,'CRUCE RIESGOS'!$C$8:$D$140,2,FALSE),"")</f>
        <v/>
      </c>
      <c r="S65" s="14" t="n">
        <v>4.28000000000003</v>
      </c>
      <c r="T65" s="14">
        <f>IFERROR(VLOOKUP(S65,'CRUCE RIESGOS'!$C$8:$D$140,2,FALSE),"")</f>
        <v/>
      </c>
      <c r="U65" s="14" t="n">
        <v>5.28000000000004</v>
      </c>
      <c r="V65" s="14">
        <f>IFERROR(VLOOKUP(U65,'CRUCE RIESGOS'!$C$8:$D$140,2,FALSE),"")</f>
        <v/>
      </c>
      <c r="W65" s="14" t="n">
        <v>6.28000000000005</v>
      </c>
      <c r="X65" s="14">
        <f>IFERROR(VLOOKUP(W65,'CRUCE RIESGOS'!$C$8:$D$140,2,FALSE),"")</f>
        <v/>
      </c>
      <c r="Y65" s="14" t="n">
        <v>7.28000000000006</v>
      </c>
      <c r="Z65" s="14">
        <f>IFERROR(VLOOKUP(Y65,'CRUCE RIESGOS'!$C$8:$D$140,2,FALSE),"")</f>
        <v/>
      </c>
      <c r="AA65" s="14" t="n">
        <v>8.28000000000007</v>
      </c>
      <c r="AB65" s="14">
        <f>IFERROR(VLOOKUP(AA65,'CRUCE RIESGOS'!$C$8:$D$140,2,FALSE),"")</f>
        <v/>
      </c>
      <c r="AC65" s="14" t="n">
        <v>9.280000000000079</v>
      </c>
      <c r="AD65" s="14">
        <f>IFERROR(VLOOKUP(AC65,'CRUCE RIESGOS'!$C$8:$D$140,2,FALSE),"")</f>
        <v/>
      </c>
      <c r="AE65" s="14" t="n">
        <v>10.2800000000001</v>
      </c>
      <c r="AF65" s="14">
        <f>IFERROR(VLOOKUP(AE65,'CRUCE RIESGOS'!$C$8:$D$140,2,FALSE),"")</f>
        <v/>
      </c>
      <c r="AG65" s="14" t="n">
        <v>11.2800000000001</v>
      </c>
      <c r="AH65" s="14">
        <f>IFERROR(VLOOKUP(AG65,'CRUCE RIESGOS'!$C$8:$D$140,2,FALSE),"")</f>
        <v/>
      </c>
      <c r="AI65" s="14" t="n">
        <v>12.2800000000001</v>
      </c>
      <c r="AJ65" s="14">
        <f>IFERROR(VLOOKUP(AI65,'CRUCE RIESGOS'!$C$8:$D$140,2,FALSE),"")</f>
        <v/>
      </c>
      <c r="AK65" s="14" t="n">
        <v>13.2800000000001</v>
      </c>
      <c r="AL65" s="14">
        <f>IFERROR(VLOOKUP(AK65,'CRUCE RIESGOS'!$C$8:$D$140,2,FALSE),"")</f>
        <v/>
      </c>
      <c r="AM65" s="14" t="n">
        <v>14.2800000000001</v>
      </c>
      <c r="AN65" s="14">
        <f>IFERROR(VLOOKUP(AM65,'CRUCE RIESGOS'!$C$8:$D$140,2,FALSE),"")</f>
        <v/>
      </c>
      <c r="AO65" s="14" t="n">
        <v>15.2800000000001</v>
      </c>
      <c r="AP65" s="14">
        <f>IFERROR(VLOOKUP(AO65,'CRUCE RIESGOS'!$C$8:$D$140,2,FALSE),"")</f>
        <v/>
      </c>
      <c r="AQ65" s="14" t="n">
        <v>16.2800000000001</v>
      </c>
      <c r="AR65" s="14">
        <f>IFERROR(VLOOKUP(AQ65,'CRUCE RIESGOS'!$C$8:$D$140,2,FALSE),"")</f>
        <v/>
      </c>
      <c r="AS65" s="14" t="n">
        <v>17.2800000000002</v>
      </c>
      <c r="AT65" s="14">
        <f>IFERROR(VLOOKUP(AS65,'CRUCE RIESGOS'!$C$8:$D$140,2,FALSE),"")</f>
        <v/>
      </c>
      <c r="AU65" s="14" t="n">
        <v>18.2800000000002</v>
      </c>
      <c r="AV65" s="14">
        <f>IFERROR(VLOOKUP(AU65,'CRUCE RIESGOS'!$C$8:$D$140,2,FALSE),"")</f>
        <v/>
      </c>
      <c r="AW65" s="14" t="n">
        <v>19.2800000000002</v>
      </c>
      <c r="AX65" s="14">
        <f>IFERROR(VLOOKUP(AW65,'CRUCE RIESGOS'!$C$8:$D$140,2,FALSE),"")</f>
        <v/>
      </c>
      <c r="AY65" s="14" t="n">
        <v>20.2800000000002</v>
      </c>
      <c r="AZ65" s="14">
        <f>IFERROR(VLOOKUP(AY65,'CRUCE RIESGOS'!$C$8:$D$140,2,FALSE),"")</f>
        <v/>
      </c>
      <c r="BA65" s="14" t="n">
        <v>21.2800000000002</v>
      </c>
      <c r="BB65" s="14">
        <f>IFERROR(VLOOKUP(BA65,'CRUCE RIESGOS'!$C$8:$D$140,2,FALSE),"")</f>
        <v/>
      </c>
      <c r="BC65" s="14" t="n">
        <v>22.2800000000002</v>
      </c>
      <c r="BD65" s="14">
        <f>IFERROR(VLOOKUP(BC65,'CRUCE RIESGOS'!$C$8:$D$140,2,FALSE),"")</f>
        <v/>
      </c>
      <c r="BE65" s="14" t="n">
        <v>23.2800000000002</v>
      </c>
      <c r="BF65" s="14">
        <f>IFERROR(VLOOKUP(BE65,'CRUCE RIESGOS'!$C$8:$D$140,2,FALSE),"")</f>
        <v/>
      </c>
      <c r="BG65" s="14" t="n">
        <v>24.2800000000002</v>
      </c>
      <c r="BH65" s="14">
        <f>IFERROR(VLOOKUP(BG65,'CRUCE RIESGOS'!$C$8:$D$140,2,FALSE),"")</f>
        <v/>
      </c>
      <c r="BI65" s="14" t="n">
        <v>25.2800000000002</v>
      </c>
      <c r="BJ65" s="14">
        <f>IFERROR(VLOOKUP(BI65,'CRUCE RIESGOS'!$C$8:$D$140,2,FALSE),"")</f>
        <v/>
      </c>
    </row>
    <row r="66">
      <c r="N66" s="14">
        <f>IF(N67&lt;&gt;""," -R","")</f>
        <v/>
      </c>
      <c r="P66" s="14">
        <f>IF(P67&lt;&gt;""," -R","")</f>
        <v/>
      </c>
      <c r="R66" s="14">
        <f>IF(R67&lt;&gt;""," -R","")</f>
        <v/>
      </c>
      <c r="T66" s="14">
        <f>IF(T67&lt;&gt;""," -R","")</f>
        <v/>
      </c>
      <c r="V66" s="14">
        <f>IF(V67&lt;&gt;""," -R","")</f>
        <v/>
      </c>
      <c r="X66" s="14">
        <f>IF(X67&lt;&gt;""," -R","")</f>
        <v/>
      </c>
      <c r="Z66" s="14">
        <f>IF(Z67&lt;&gt;""," -R","")</f>
        <v/>
      </c>
      <c r="AB66" s="14">
        <f>IF(AB67&lt;&gt;""," -R","")</f>
        <v/>
      </c>
      <c r="AD66" s="14">
        <f>IF(AD67&lt;&gt;""," -R","")</f>
        <v/>
      </c>
      <c r="AF66" s="14">
        <f>IF(AF67&lt;&gt;""," -R","")</f>
        <v/>
      </c>
      <c r="AH66" s="14">
        <f>IF(AH67&lt;&gt;""," -R","")</f>
        <v/>
      </c>
      <c r="AJ66" s="14">
        <f>IF(AJ67&lt;&gt;""," -R","")</f>
        <v/>
      </c>
      <c r="AL66" s="14">
        <f>IF(AL67&lt;&gt;""," -R","")</f>
        <v/>
      </c>
      <c r="AN66" s="14">
        <f>IF(AN67&lt;&gt;""," -R","")</f>
        <v/>
      </c>
      <c r="AP66" s="14">
        <f>IF(AP67&lt;&gt;""," -R","")</f>
        <v/>
      </c>
      <c r="AR66" s="14">
        <f>IF(AR67&lt;&gt;""," -R","")</f>
        <v/>
      </c>
      <c r="AT66" s="14">
        <f>IF(AT67&lt;&gt;""," -R","")</f>
        <v/>
      </c>
      <c r="AV66" s="14">
        <f>IF(AV67&lt;&gt;""," -R","")</f>
        <v/>
      </c>
      <c r="AX66" s="14">
        <f>IF(AX67&lt;&gt;""," -R","")</f>
        <v/>
      </c>
      <c r="AZ66" s="14">
        <f>IF(AZ67&lt;&gt;""," -R","")</f>
        <v/>
      </c>
      <c r="BB66" s="14">
        <f>IF(BB67&lt;&gt;""," -R","")</f>
        <v/>
      </c>
      <c r="BD66" s="14">
        <f>IF(BD67&lt;&gt;""," -R","")</f>
        <v/>
      </c>
      <c r="BF66" s="14">
        <f>IF(BF67&lt;&gt;""," -R","")</f>
        <v/>
      </c>
      <c r="BH66" s="14">
        <f>IF(BH67&lt;&gt;""," -R","")</f>
        <v/>
      </c>
      <c r="BJ66" s="14">
        <f>IF(BJ67&lt;&gt;""," -R","")</f>
        <v/>
      </c>
    </row>
    <row r="67">
      <c r="M67" s="14" t="n">
        <v>1.29</v>
      </c>
      <c r="N67" s="14">
        <f>IFERROR(VLOOKUP(M67,'CRUCE RIESGOS'!$C$8:$D$140,2,FALSE),"")</f>
        <v/>
      </c>
      <c r="O67" s="14" t="n">
        <v>2.29000000000001</v>
      </c>
      <c r="P67" s="14">
        <f>IFERROR(VLOOKUP(O67,'CRUCE RIESGOS'!$C$8:$D$140,2,FALSE),"")</f>
        <v/>
      </c>
      <c r="Q67" s="14" t="n">
        <v>3.29000000000002</v>
      </c>
      <c r="R67" s="14">
        <f>IFERROR(VLOOKUP(Q67,'CRUCE RIESGOS'!$C$8:$D$140,2,FALSE),"")</f>
        <v/>
      </c>
      <c r="S67" s="14" t="n">
        <v>4.29000000000003</v>
      </c>
      <c r="T67" s="14">
        <f>IFERROR(VLOOKUP(S67,'CRUCE RIESGOS'!$C$8:$D$140,2,FALSE),"")</f>
        <v/>
      </c>
      <c r="U67" s="14" t="n">
        <v>5.29000000000004</v>
      </c>
      <c r="V67" s="14">
        <f>IFERROR(VLOOKUP(U67,'CRUCE RIESGOS'!$C$8:$D$140,2,FALSE),"")</f>
        <v/>
      </c>
      <c r="W67" s="14" t="n">
        <v>6.29000000000005</v>
      </c>
      <c r="X67" s="14">
        <f>IFERROR(VLOOKUP(W67,'CRUCE RIESGOS'!$C$8:$D$140,2,FALSE),"")</f>
        <v/>
      </c>
      <c r="Y67" s="14" t="n">
        <v>7.29000000000006</v>
      </c>
      <c r="Z67" s="14">
        <f>IFERROR(VLOOKUP(Y67,'CRUCE RIESGOS'!$C$8:$D$140,2,FALSE),"")</f>
        <v/>
      </c>
      <c r="AA67" s="14" t="n">
        <v>8.29000000000007</v>
      </c>
      <c r="AB67" s="14">
        <f>IFERROR(VLOOKUP(AA67,'CRUCE RIESGOS'!$C$8:$D$140,2,FALSE),"")</f>
        <v/>
      </c>
      <c r="AC67" s="14" t="n">
        <v>9.290000000000081</v>
      </c>
      <c r="AD67" s="14">
        <f>IFERROR(VLOOKUP(AC67,'CRUCE RIESGOS'!$C$8:$D$140,2,FALSE),"")</f>
        <v/>
      </c>
      <c r="AE67" s="14" t="n">
        <v>10.2900000000001</v>
      </c>
      <c r="AF67" s="14">
        <f>IFERROR(VLOOKUP(AE67,'CRUCE RIESGOS'!$C$8:$D$140,2,FALSE),"")</f>
        <v/>
      </c>
      <c r="AG67" s="14" t="n">
        <v>11.2900000000001</v>
      </c>
      <c r="AH67" s="14">
        <f>IFERROR(VLOOKUP(AG67,'CRUCE RIESGOS'!$C$8:$D$140,2,FALSE),"")</f>
        <v/>
      </c>
      <c r="AI67" s="14" t="n">
        <v>12.2900000000001</v>
      </c>
      <c r="AJ67" s="14">
        <f>IFERROR(VLOOKUP(AI67,'CRUCE RIESGOS'!$C$8:$D$140,2,FALSE),"")</f>
        <v/>
      </c>
      <c r="AK67" s="14" t="n">
        <v>13.2900000000001</v>
      </c>
      <c r="AL67" s="14">
        <f>IFERROR(VLOOKUP(AK67,'CRUCE RIESGOS'!$C$8:$D$140,2,FALSE),"")</f>
        <v/>
      </c>
      <c r="AM67" s="14" t="n">
        <v>14.2900000000001</v>
      </c>
      <c r="AN67" s="14">
        <f>IFERROR(VLOOKUP(AM67,'CRUCE RIESGOS'!$C$8:$D$140,2,FALSE),"")</f>
        <v/>
      </c>
      <c r="AO67" s="14" t="n">
        <v>15.2900000000001</v>
      </c>
      <c r="AP67" s="14">
        <f>IFERROR(VLOOKUP(AO67,'CRUCE RIESGOS'!$C$8:$D$140,2,FALSE),"")</f>
        <v/>
      </c>
      <c r="AQ67" s="14" t="n">
        <v>16.2900000000001</v>
      </c>
      <c r="AR67" s="14">
        <f>IFERROR(VLOOKUP(AQ67,'CRUCE RIESGOS'!$C$8:$D$140,2,FALSE),"")</f>
        <v/>
      </c>
      <c r="AS67" s="14" t="n">
        <v>17.2900000000002</v>
      </c>
      <c r="AT67" s="14">
        <f>IFERROR(VLOOKUP(AS67,'CRUCE RIESGOS'!$C$8:$D$140,2,FALSE),"")</f>
        <v/>
      </c>
      <c r="AU67" s="14" t="n">
        <v>18.2900000000002</v>
      </c>
      <c r="AV67" s="14">
        <f>IFERROR(VLOOKUP(AU67,'CRUCE RIESGOS'!$C$8:$D$140,2,FALSE),"")</f>
        <v/>
      </c>
      <c r="AW67" s="14" t="n">
        <v>19.2900000000002</v>
      </c>
      <c r="AX67" s="14">
        <f>IFERROR(VLOOKUP(AW67,'CRUCE RIESGOS'!$C$8:$D$140,2,FALSE),"")</f>
        <v/>
      </c>
      <c r="AY67" s="14" t="n">
        <v>20.2900000000002</v>
      </c>
      <c r="AZ67" s="14">
        <f>IFERROR(VLOOKUP(AY67,'CRUCE RIESGOS'!$C$8:$D$140,2,FALSE),"")</f>
        <v/>
      </c>
      <c r="BA67" s="14" t="n">
        <v>21.2900000000002</v>
      </c>
      <c r="BB67" s="14">
        <f>IFERROR(VLOOKUP(BA67,'CRUCE RIESGOS'!$C$8:$D$140,2,FALSE),"")</f>
        <v/>
      </c>
      <c r="BC67" s="14" t="n">
        <v>22.2900000000002</v>
      </c>
      <c r="BD67" s="14">
        <f>IFERROR(VLOOKUP(BC67,'CRUCE RIESGOS'!$C$8:$D$140,2,FALSE),"")</f>
        <v/>
      </c>
      <c r="BE67" s="14" t="n">
        <v>23.2900000000002</v>
      </c>
      <c r="BF67" s="14">
        <f>IFERROR(VLOOKUP(BE67,'CRUCE RIESGOS'!$C$8:$D$140,2,FALSE),"")</f>
        <v/>
      </c>
      <c r="BG67" s="14" t="n">
        <v>24.2900000000002</v>
      </c>
      <c r="BH67" s="14">
        <f>IFERROR(VLOOKUP(BG67,'CRUCE RIESGOS'!$C$8:$D$140,2,FALSE),"")</f>
        <v/>
      </c>
      <c r="BI67" s="14" t="n">
        <v>25.2900000000002</v>
      </c>
      <c r="BJ67" s="14">
        <f>IFERROR(VLOOKUP(BI67,'CRUCE RIESGOS'!$C$8:$D$140,2,FALSE),"")</f>
        <v/>
      </c>
    </row>
    <row r="68">
      <c r="N68" s="14">
        <f>IF(N69&lt;&gt;""," -R","")</f>
        <v/>
      </c>
      <c r="P68" s="14">
        <f>IF(P69&lt;&gt;""," -R","")</f>
        <v/>
      </c>
      <c r="R68" s="14">
        <f>IF(R69&lt;&gt;""," -R","")</f>
        <v/>
      </c>
      <c r="T68" s="14">
        <f>IF(T69&lt;&gt;""," -R","")</f>
        <v/>
      </c>
      <c r="V68" s="14">
        <f>IF(V69&lt;&gt;""," -R","")</f>
        <v/>
      </c>
      <c r="X68" s="14">
        <f>IF(X69&lt;&gt;""," -R","")</f>
        <v/>
      </c>
      <c r="Z68" s="14">
        <f>IF(Z69&lt;&gt;""," -R","")</f>
        <v/>
      </c>
      <c r="AB68" s="14">
        <f>IF(AB69&lt;&gt;""," -R","")</f>
        <v/>
      </c>
      <c r="AD68" s="14">
        <f>IF(AD69&lt;&gt;""," -R","")</f>
        <v/>
      </c>
      <c r="AF68" s="14">
        <f>IF(AF69&lt;&gt;""," -R","")</f>
        <v/>
      </c>
      <c r="AH68" s="14">
        <f>IF(AH69&lt;&gt;""," -R","")</f>
        <v/>
      </c>
      <c r="AJ68" s="14">
        <f>IF(AJ69&lt;&gt;""," -R","")</f>
        <v/>
      </c>
      <c r="AL68" s="14">
        <f>IF(AL69&lt;&gt;""," -R","")</f>
        <v/>
      </c>
      <c r="AN68" s="14">
        <f>IF(AN69&lt;&gt;""," -R","")</f>
        <v/>
      </c>
      <c r="AP68" s="14">
        <f>IF(AP69&lt;&gt;""," -R","")</f>
        <v/>
      </c>
      <c r="AR68" s="14">
        <f>IF(AR69&lt;&gt;""," -R","")</f>
        <v/>
      </c>
      <c r="AT68" s="14">
        <f>IF(AT69&lt;&gt;""," -R","")</f>
        <v/>
      </c>
      <c r="AV68" s="14">
        <f>IF(AV69&lt;&gt;""," -R","")</f>
        <v/>
      </c>
      <c r="AX68" s="14">
        <f>IF(AX69&lt;&gt;""," -R","")</f>
        <v/>
      </c>
      <c r="AZ68" s="14">
        <f>IF(AZ69&lt;&gt;""," -R","")</f>
        <v/>
      </c>
      <c r="BB68" s="14">
        <f>IF(BB69&lt;&gt;""," -R","")</f>
        <v/>
      </c>
      <c r="BD68" s="14">
        <f>IF(BD69&lt;&gt;""," -R","")</f>
        <v/>
      </c>
      <c r="BF68" s="14">
        <f>IF(BF69&lt;&gt;""," -R","")</f>
        <v/>
      </c>
      <c r="BH68" s="14">
        <f>IF(BH69&lt;&gt;""," -R","")</f>
        <v/>
      </c>
      <c r="BJ68" s="14">
        <f>IF(BJ69&lt;&gt;""," -R","")</f>
        <v/>
      </c>
    </row>
    <row r="69">
      <c r="M69" s="14" t="n">
        <v>1.3</v>
      </c>
      <c r="N69" s="14">
        <f>IFERROR(VLOOKUP(M69,'CRUCE RIESGOS'!$C$8:$D$140,2,FALSE),"")</f>
        <v/>
      </c>
      <c r="O69" s="14" t="n">
        <v>2.30000000000001</v>
      </c>
      <c r="P69" s="14">
        <f>IFERROR(VLOOKUP(O69,'CRUCE RIESGOS'!$C$8:$D$140,2,FALSE),"")</f>
        <v/>
      </c>
      <c r="Q69" s="14" t="n">
        <v>3.30000000000002</v>
      </c>
      <c r="R69" s="14">
        <f>IFERROR(VLOOKUP(Q69,'CRUCE RIESGOS'!$C$8:$D$140,2,FALSE),"")</f>
        <v/>
      </c>
      <c r="S69" s="14" t="n">
        <v>4.30000000000003</v>
      </c>
      <c r="T69" s="14">
        <f>IFERROR(VLOOKUP(S69,'CRUCE RIESGOS'!$C$8:$D$140,2,FALSE),"")</f>
        <v/>
      </c>
      <c r="U69" s="14" t="n">
        <v>5.30000000000004</v>
      </c>
      <c r="V69" s="14">
        <f>IFERROR(VLOOKUP(U69,'CRUCE RIESGOS'!$C$8:$D$140,2,FALSE),"")</f>
        <v/>
      </c>
      <c r="W69" s="14" t="n">
        <v>6.30000000000005</v>
      </c>
      <c r="X69" s="14">
        <f>IFERROR(VLOOKUP(W69,'CRUCE RIESGOS'!$C$8:$D$140,2,FALSE),"")</f>
        <v/>
      </c>
      <c r="Y69" s="14" t="n">
        <v>7.30000000000006</v>
      </c>
      <c r="Z69" s="14">
        <f>IFERROR(VLOOKUP(Y69,'CRUCE RIESGOS'!$C$8:$D$140,2,FALSE),"")</f>
        <v/>
      </c>
      <c r="AA69" s="14" t="n">
        <v>8.30000000000007</v>
      </c>
      <c r="AB69" s="14">
        <f>IFERROR(VLOOKUP(AA69,'CRUCE RIESGOS'!$C$8:$D$140,2,FALSE),"")</f>
        <v/>
      </c>
      <c r="AC69" s="14" t="n">
        <v>9.300000000000081</v>
      </c>
      <c r="AD69" s="14">
        <f>IFERROR(VLOOKUP(AC69,'CRUCE RIESGOS'!$C$8:$D$140,2,FALSE),"")</f>
        <v/>
      </c>
      <c r="AE69" s="14" t="n">
        <v>10.3000000000001</v>
      </c>
      <c r="AF69" s="14">
        <f>IFERROR(VLOOKUP(AE69,'CRUCE RIESGOS'!$C$8:$D$140,2,FALSE),"")</f>
        <v/>
      </c>
      <c r="AG69" s="14" t="n">
        <v>11.3000000000001</v>
      </c>
      <c r="AH69" s="14">
        <f>IFERROR(VLOOKUP(AG69,'CRUCE RIESGOS'!$C$8:$D$140,2,FALSE),"")</f>
        <v/>
      </c>
      <c r="AI69" s="14" t="n">
        <v>12.3000000000001</v>
      </c>
      <c r="AJ69" s="14">
        <f>IFERROR(VLOOKUP(AI69,'CRUCE RIESGOS'!$C$8:$D$140,2,FALSE),"")</f>
        <v/>
      </c>
      <c r="AK69" s="14" t="n">
        <v>13.3000000000001</v>
      </c>
      <c r="AL69" s="14">
        <f>IFERROR(VLOOKUP(AK69,'CRUCE RIESGOS'!$C$8:$D$140,2,FALSE),"")</f>
        <v/>
      </c>
      <c r="AM69" s="14" t="n">
        <v>14.3000000000001</v>
      </c>
      <c r="AN69" s="14">
        <f>IFERROR(VLOOKUP(AM69,'CRUCE RIESGOS'!$C$8:$D$140,2,FALSE),"")</f>
        <v/>
      </c>
      <c r="AO69" s="14" t="n">
        <v>15.3000000000001</v>
      </c>
      <c r="AP69" s="14">
        <f>IFERROR(VLOOKUP(AO69,'CRUCE RIESGOS'!$C$8:$D$140,2,FALSE),"")</f>
        <v/>
      </c>
      <c r="AQ69" s="14" t="n">
        <v>16.3000000000001</v>
      </c>
      <c r="AR69" s="14">
        <f>IFERROR(VLOOKUP(AQ69,'CRUCE RIESGOS'!$C$8:$D$140,2,FALSE),"")</f>
        <v/>
      </c>
      <c r="AS69" s="14" t="n">
        <v>17.3000000000002</v>
      </c>
      <c r="AT69" s="14">
        <f>IFERROR(VLOOKUP(AS69,'CRUCE RIESGOS'!$C$8:$D$140,2,FALSE),"")</f>
        <v/>
      </c>
      <c r="AU69" s="14" t="n">
        <v>18.3000000000002</v>
      </c>
      <c r="AV69" s="14">
        <f>IFERROR(VLOOKUP(AU69,'CRUCE RIESGOS'!$C$8:$D$140,2,FALSE),"")</f>
        <v/>
      </c>
      <c r="AW69" s="14" t="n">
        <v>19.3000000000002</v>
      </c>
      <c r="AX69" s="14">
        <f>IFERROR(VLOOKUP(AW69,'CRUCE RIESGOS'!$C$8:$D$140,2,FALSE),"")</f>
        <v/>
      </c>
      <c r="AY69" s="14" t="n">
        <v>20.3000000000002</v>
      </c>
      <c r="AZ69" s="14">
        <f>IFERROR(VLOOKUP(AY69,'CRUCE RIESGOS'!$C$8:$D$140,2,FALSE),"")</f>
        <v/>
      </c>
      <c r="BA69" s="14" t="n">
        <v>21.3000000000002</v>
      </c>
      <c r="BB69" s="14">
        <f>IFERROR(VLOOKUP(BA69,'CRUCE RIESGOS'!$C$8:$D$140,2,FALSE),"")</f>
        <v/>
      </c>
      <c r="BC69" s="14" t="n">
        <v>22.3000000000002</v>
      </c>
      <c r="BD69" s="14">
        <f>IFERROR(VLOOKUP(BC69,'CRUCE RIESGOS'!$C$8:$D$140,2,FALSE),"")</f>
        <v/>
      </c>
      <c r="BE69" s="14" t="n">
        <v>23.3000000000002</v>
      </c>
      <c r="BF69" s="14">
        <f>IFERROR(VLOOKUP(BE69,'CRUCE RIESGOS'!$C$8:$D$140,2,FALSE),"")</f>
        <v/>
      </c>
      <c r="BG69" s="14" t="n">
        <v>24.3000000000002</v>
      </c>
      <c r="BH69" s="14">
        <f>IFERROR(VLOOKUP(BG69,'CRUCE RIESGOS'!$C$8:$D$140,2,FALSE),"")</f>
        <v/>
      </c>
      <c r="BI69" s="14" t="n">
        <v>25.3000000000002</v>
      </c>
      <c r="BJ69" s="14">
        <f>IFERROR(VLOOKUP(BI69,'CRUCE RIESGOS'!$C$8:$D$140,2,FALSE),"")</f>
        <v/>
      </c>
    </row>
    <row r="70">
      <c r="N70" s="14">
        <f>IF(N71&lt;&gt;""," -R","")</f>
        <v/>
      </c>
      <c r="P70" s="14">
        <f>IF(P71&lt;&gt;""," -R","")</f>
        <v/>
      </c>
      <c r="R70" s="14">
        <f>IF(R71&lt;&gt;""," -R","")</f>
        <v/>
      </c>
      <c r="T70" s="14">
        <f>IF(T71&lt;&gt;""," -R","")</f>
        <v/>
      </c>
      <c r="V70" s="14">
        <f>IF(V71&lt;&gt;""," -R","")</f>
        <v/>
      </c>
      <c r="X70" s="14">
        <f>IF(X71&lt;&gt;""," -R","")</f>
        <v/>
      </c>
      <c r="Z70" s="14">
        <f>IF(Z71&lt;&gt;""," -R","")</f>
        <v/>
      </c>
      <c r="AB70" s="14">
        <f>IF(AB71&lt;&gt;""," -R","")</f>
        <v/>
      </c>
      <c r="AD70" s="14">
        <f>IF(AD71&lt;&gt;""," -R","")</f>
        <v/>
      </c>
      <c r="AF70" s="14">
        <f>IF(AF71&lt;&gt;""," -R","")</f>
        <v/>
      </c>
      <c r="AH70" s="14">
        <f>IF(AH71&lt;&gt;""," -R","")</f>
        <v/>
      </c>
      <c r="AJ70" s="14">
        <f>IF(AJ71&lt;&gt;""," -R","")</f>
        <v/>
      </c>
      <c r="AL70" s="14">
        <f>IF(AL71&lt;&gt;""," -R","")</f>
        <v/>
      </c>
      <c r="AN70" s="14">
        <f>IF(AN71&lt;&gt;""," -R","")</f>
        <v/>
      </c>
      <c r="AP70" s="14">
        <f>IF(AP71&lt;&gt;""," -R","")</f>
        <v/>
      </c>
      <c r="AR70" s="14">
        <f>IF(AR71&lt;&gt;""," -R","")</f>
        <v/>
      </c>
      <c r="AT70" s="14">
        <f>IF(AT71&lt;&gt;""," -R","")</f>
        <v/>
      </c>
      <c r="AV70" s="14">
        <f>IF(AV71&lt;&gt;""," -R","")</f>
        <v/>
      </c>
      <c r="AX70" s="14">
        <f>IF(AX71&lt;&gt;""," -R","")</f>
        <v/>
      </c>
      <c r="AZ70" s="14">
        <f>IF(AZ71&lt;&gt;""," -R","")</f>
        <v/>
      </c>
      <c r="BB70" s="14">
        <f>IF(BB71&lt;&gt;""," -R","")</f>
        <v/>
      </c>
      <c r="BD70" s="14">
        <f>IF(BD71&lt;&gt;""," -R","")</f>
        <v/>
      </c>
      <c r="BF70" s="14">
        <f>IF(BF71&lt;&gt;""," -R","")</f>
        <v/>
      </c>
      <c r="BH70" s="14">
        <f>IF(BH71&lt;&gt;""," -R","")</f>
        <v/>
      </c>
      <c r="BJ70" s="14">
        <f>IF(BJ71&lt;&gt;""," -R","")</f>
        <v/>
      </c>
    </row>
    <row r="71">
      <c r="M71" s="14" t="n">
        <v>1.31</v>
      </c>
      <c r="N71" s="14">
        <f>IFERROR(VLOOKUP(M71,'CRUCE RIESGOS'!$C$8:$D$140,2,FALSE),"")</f>
        <v/>
      </c>
      <c r="O71" s="14" t="n">
        <v>2.31000000000001</v>
      </c>
      <c r="P71" s="14">
        <f>IFERROR(VLOOKUP(O71,'CRUCE RIESGOS'!$C$8:$D$140,2,FALSE),"")</f>
        <v/>
      </c>
      <c r="Q71" s="14" t="n">
        <v>3.31000000000002</v>
      </c>
      <c r="R71" s="14">
        <f>IFERROR(VLOOKUP(Q71,'CRUCE RIESGOS'!$C$8:$D$140,2,FALSE),"")</f>
        <v/>
      </c>
      <c r="S71" s="14" t="n">
        <v>4.31000000000003</v>
      </c>
      <c r="T71" s="14">
        <f>IFERROR(VLOOKUP(S71,'CRUCE RIESGOS'!$C$8:$D$140,2,FALSE),"")</f>
        <v/>
      </c>
      <c r="U71" s="14" t="n">
        <v>5.31000000000004</v>
      </c>
      <c r="V71" s="14">
        <f>IFERROR(VLOOKUP(U71,'CRUCE RIESGOS'!$C$8:$D$140,2,FALSE),"")</f>
        <v/>
      </c>
      <c r="W71" s="14" t="n">
        <v>6.31000000000005</v>
      </c>
      <c r="X71" s="14">
        <f>IFERROR(VLOOKUP(W71,'CRUCE RIESGOS'!$C$8:$D$140,2,FALSE),"")</f>
        <v/>
      </c>
      <c r="Y71" s="14" t="n">
        <v>7.31000000000006</v>
      </c>
      <c r="Z71" s="14">
        <f>IFERROR(VLOOKUP(Y71,'CRUCE RIESGOS'!$C$8:$D$140,2,FALSE),"")</f>
        <v/>
      </c>
      <c r="AA71" s="14" t="n">
        <v>8.31000000000007</v>
      </c>
      <c r="AB71" s="14">
        <f>IFERROR(VLOOKUP(AA71,'CRUCE RIESGOS'!$C$8:$D$140,2,FALSE),"")</f>
        <v/>
      </c>
      <c r="AC71" s="14" t="n">
        <v>9.31000000000008</v>
      </c>
      <c r="AD71" s="14">
        <f>IFERROR(VLOOKUP(AC71,'CRUCE RIESGOS'!$C$8:$D$140,2,FALSE),"")</f>
        <v/>
      </c>
      <c r="AE71" s="14" t="n">
        <v>10.3100000000001</v>
      </c>
      <c r="AF71" s="14">
        <f>IFERROR(VLOOKUP(AE71,'CRUCE RIESGOS'!$C$8:$D$140,2,FALSE),"")</f>
        <v/>
      </c>
      <c r="AG71" s="14" t="n">
        <v>11.3100000000001</v>
      </c>
      <c r="AH71" s="14">
        <f>IFERROR(VLOOKUP(AG71,'CRUCE RIESGOS'!$C$8:$D$140,2,FALSE),"")</f>
        <v/>
      </c>
      <c r="AI71" s="14" t="n">
        <v>12.3100000000001</v>
      </c>
      <c r="AJ71" s="14">
        <f>IFERROR(VLOOKUP(AI71,'CRUCE RIESGOS'!$C$8:$D$140,2,FALSE),"")</f>
        <v/>
      </c>
      <c r="AK71" s="14" t="n">
        <v>13.3100000000001</v>
      </c>
      <c r="AL71" s="14">
        <f>IFERROR(VLOOKUP(AK71,'CRUCE RIESGOS'!$C$8:$D$140,2,FALSE),"")</f>
        <v/>
      </c>
      <c r="AM71" s="14" t="n">
        <v>14.3100000000001</v>
      </c>
      <c r="AN71" s="14">
        <f>IFERROR(VLOOKUP(AM71,'CRUCE RIESGOS'!$C$8:$D$140,2,FALSE),"")</f>
        <v/>
      </c>
      <c r="AO71" s="14" t="n">
        <v>15.3100000000001</v>
      </c>
      <c r="AP71" s="14">
        <f>IFERROR(VLOOKUP(AO71,'CRUCE RIESGOS'!$C$8:$D$140,2,FALSE),"")</f>
        <v/>
      </c>
      <c r="AQ71" s="14" t="n">
        <v>16.3100000000001</v>
      </c>
      <c r="AR71" s="14">
        <f>IFERROR(VLOOKUP(AQ71,'CRUCE RIESGOS'!$C$8:$D$140,2,FALSE),"")</f>
        <v/>
      </c>
      <c r="AS71" s="14" t="n">
        <v>17.3100000000002</v>
      </c>
      <c r="AT71" s="14">
        <f>IFERROR(VLOOKUP(AS71,'CRUCE RIESGOS'!$C$8:$D$140,2,FALSE),"")</f>
        <v/>
      </c>
      <c r="AU71" s="14" t="n">
        <v>18.3100000000002</v>
      </c>
      <c r="AV71" s="14">
        <f>IFERROR(VLOOKUP(AU71,'CRUCE RIESGOS'!$C$8:$D$140,2,FALSE),"")</f>
        <v/>
      </c>
      <c r="AW71" s="14" t="n">
        <v>19.3100000000002</v>
      </c>
      <c r="AX71" s="14">
        <f>IFERROR(VLOOKUP(AW71,'CRUCE RIESGOS'!$C$8:$D$140,2,FALSE),"")</f>
        <v/>
      </c>
      <c r="AY71" s="14" t="n">
        <v>20.3100000000002</v>
      </c>
      <c r="AZ71" s="14">
        <f>IFERROR(VLOOKUP(AY71,'CRUCE RIESGOS'!$C$8:$D$140,2,FALSE),"")</f>
        <v/>
      </c>
      <c r="BA71" s="14" t="n">
        <v>21.3100000000002</v>
      </c>
      <c r="BB71" s="14">
        <f>IFERROR(VLOOKUP(BA71,'CRUCE RIESGOS'!$C$8:$D$140,2,FALSE),"")</f>
        <v/>
      </c>
      <c r="BC71" s="14" t="n">
        <v>22.3100000000002</v>
      </c>
      <c r="BD71" s="14">
        <f>IFERROR(VLOOKUP(BC71,'CRUCE RIESGOS'!$C$8:$D$140,2,FALSE),"")</f>
        <v/>
      </c>
      <c r="BE71" s="14" t="n">
        <v>23.3100000000002</v>
      </c>
      <c r="BF71" s="14">
        <f>IFERROR(VLOOKUP(BE71,'CRUCE RIESGOS'!$C$8:$D$140,2,FALSE),"")</f>
        <v/>
      </c>
      <c r="BG71" s="14" t="n">
        <v>24.3100000000002</v>
      </c>
      <c r="BH71" s="14">
        <f>IFERROR(VLOOKUP(BG71,'CRUCE RIESGOS'!$C$8:$D$140,2,FALSE),"")</f>
        <v/>
      </c>
      <c r="BI71" s="14" t="n">
        <v>25.3100000000002</v>
      </c>
      <c r="BJ71" s="14">
        <f>IFERROR(VLOOKUP(BI71,'CRUCE RIESGOS'!$C$8:$D$140,2,FALSE),"")</f>
        <v/>
      </c>
    </row>
    <row r="72">
      <c r="N72" s="14">
        <f>IF(N73&lt;&gt;""," -R","")</f>
        <v/>
      </c>
      <c r="P72" s="14">
        <f>IF(P73&lt;&gt;""," -R","")</f>
        <v/>
      </c>
      <c r="R72" s="14">
        <f>IF(R73&lt;&gt;""," -R","")</f>
        <v/>
      </c>
      <c r="T72" s="14">
        <f>IF(T73&lt;&gt;""," -R","")</f>
        <v/>
      </c>
      <c r="V72" s="14">
        <f>IF(V73&lt;&gt;""," -R","")</f>
        <v/>
      </c>
      <c r="X72" s="14">
        <f>IF(X73&lt;&gt;""," -R","")</f>
        <v/>
      </c>
      <c r="Z72" s="14">
        <f>IF(Z73&lt;&gt;""," -R","")</f>
        <v/>
      </c>
      <c r="AB72" s="14">
        <f>IF(AB73&lt;&gt;""," -R","")</f>
        <v/>
      </c>
      <c r="AD72" s="14">
        <f>IF(AD73&lt;&gt;""," -R","")</f>
        <v/>
      </c>
      <c r="AF72" s="14">
        <f>IF(AF73&lt;&gt;""," -R","")</f>
        <v/>
      </c>
      <c r="AH72" s="14">
        <f>IF(AH73&lt;&gt;""," -R","")</f>
        <v/>
      </c>
      <c r="AJ72" s="14">
        <f>IF(AJ73&lt;&gt;""," -R","")</f>
        <v/>
      </c>
      <c r="AL72" s="14">
        <f>IF(AL73&lt;&gt;""," -R","")</f>
        <v/>
      </c>
      <c r="AN72" s="14">
        <f>IF(AN73&lt;&gt;""," -R","")</f>
        <v/>
      </c>
      <c r="AP72" s="14">
        <f>IF(AP73&lt;&gt;""," -R","")</f>
        <v/>
      </c>
      <c r="AR72" s="14">
        <f>IF(AR73&lt;&gt;""," -R","")</f>
        <v/>
      </c>
      <c r="AT72" s="14">
        <f>IF(AT73&lt;&gt;""," -R","")</f>
        <v/>
      </c>
      <c r="AV72" s="14">
        <f>IF(AV73&lt;&gt;""," -R","")</f>
        <v/>
      </c>
      <c r="AX72" s="14">
        <f>IF(AX73&lt;&gt;""," -R","")</f>
        <v/>
      </c>
      <c r="AZ72" s="14">
        <f>IF(AZ73&lt;&gt;""," -R","")</f>
        <v/>
      </c>
      <c r="BB72" s="14">
        <f>IF(BB73&lt;&gt;""," -R","")</f>
        <v/>
      </c>
      <c r="BD72" s="14">
        <f>IF(BD73&lt;&gt;""," -R","")</f>
        <v/>
      </c>
      <c r="BF72" s="14">
        <f>IF(BF73&lt;&gt;""," -R","")</f>
        <v/>
      </c>
      <c r="BH72" s="14">
        <f>IF(BH73&lt;&gt;""," -R","")</f>
        <v/>
      </c>
      <c r="BJ72" s="14">
        <f>IF(BJ73&lt;&gt;""," -R","")</f>
        <v/>
      </c>
    </row>
    <row r="73">
      <c r="M73" s="14" t="n">
        <v>1.32</v>
      </c>
      <c r="N73" s="14">
        <f>IFERROR(VLOOKUP(M73,'CRUCE RIESGOS'!$C$8:$D$140,2,FALSE),"")</f>
        <v/>
      </c>
      <c r="O73" s="14" t="n">
        <v>2.32000000000001</v>
      </c>
      <c r="P73" s="14">
        <f>IFERROR(VLOOKUP(O73,'CRUCE RIESGOS'!$C$8:$D$140,2,FALSE),"")</f>
        <v/>
      </c>
      <c r="Q73" s="14" t="n">
        <v>3.32000000000002</v>
      </c>
      <c r="R73" s="14">
        <f>IFERROR(VLOOKUP(Q73,'CRUCE RIESGOS'!$C$8:$D$140,2,FALSE),"")</f>
        <v/>
      </c>
      <c r="S73" s="14" t="n">
        <v>4.32000000000003</v>
      </c>
      <c r="T73" s="14">
        <f>IFERROR(VLOOKUP(S73,'CRUCE RIESGOS'!$C$8:$D$140,2,FALSE),"")</f>
        <v/>
      </c>
      <c r="U73" s="14" t="n">
        <v>5.32000000000004</v>
      </c>
      <c r="V73" s="14">
        <f>IFERROR(VLOOKUP(U73,'CRUCE RIESGOS'!$C$8:$D$140,2,FALSE),"")</f>
        <v/>
      </c>
      <c r="W73" s="14" t="n">
        <v>6.32000000000005</v>
      </c>
      <c r="X73" s="14">
        <f>IFERROR(VLOOKUP(W73,'CRUCE RIESGOS'!$C$8:$D$140,2,FALSE),"")</f>
        <v/>
      </c>
      <c r="Y73" s="14" t="n">
        <v>7.32000000000006</v>
      </c>
      <c r="Z73" s="14">
        <f>IFERROR(VLOOKUP(Y73,'CRUCE RIESGOS'!$C$8:$D$140,2,FALSE),"")</f>
        <v/>
      </c>
      <c r="AA73" s="14" t="n">
        <v>8.32000000000007</v>
      </c>
      <c r="AB73" s="14">
        <f>IFERROR(VLOOKUP(AA73,'CRUCE RIESGOS'!$C$8:$D$140,2,FALSE),"")</f>
        <v/>
      </c>
      <c r="AC73" s="14" t="n">
        <v>9.32000000000008</v>
      </c>
      <c r="AD73" s="14">
        <f>IFERROR(VLOOKUP(AC73,'CRUCE RIESGOS'!$C$8:$D$140,2,FALSE),"")</f>
        <v/>
      </c>
      <c r="AE73" s="14" t="n">
        <v>10.3200000000001</v>
      </c>
      <c r="AF73" s="14">
        <f>IFERROR(VLOOKUP(AE73,'CRUCE RIESGOS'!$C$8:$D$140,2,FALSE),"")</f>
        <v/>
      </c>
      <c r="AG73" s="14" t="n">
        <v>11.3200000000001</v>
      </c>
      <c r="AH73" s="14">
        <f>IFERROR(VLOOKUP(AG73,'CRUCE RIESGOS'!$C$8:$D$140,2,FALSE),"")</f>
        <v/>
      </c>
      <c r="AI73" s="14" t="n">
        <v>12.3200000000001</v>
      </c>
      <c r="AJ73" s="14">
        <f>IFERROR(VLOOKUP(AI73,'CRUCE RIESGOS'!$C$8:$D$140,2,FALSE),"")</f>
        <v/>
      </c>
      <c r="AK73" s="14" t="n">
        <v>13.3200000000001</v>
      </c>
      <c r="AL73" s="14">
        <f>IFERROR(VLOOKUP(AK73,'CRUCE RIESGOS'!$C$8:$D$140,2,FALSE),"")</f>
        <v/>
      </c>
      <c r="AM73" s="14" t="n">
        <v>14.3200000000001</v>
      </c>
      <c r="AN73" s="14">
        <f>IFERROR(VLOOKUP(AM73,'CRUCE RIESGOS'!$C$8:$D$140,2,FALSE),"")</f>
        <v/>
      </c>
      <c r="AO73" s="14" t="n">
        <v>15.3200000000001</v>
      </c>
      <c r="AP73" s="14">
        <f>IFERROR(VLOOKUP(AO73,'CRUCE RIESGOS'!$C$8:$D$140,2,FALSE),"")</f>
        <v/>
      </c>
      <c r="AQ73" s="14" t="n">
        <v>16.3200000000001</v>
      </c>
      <c r="AR73" s="14">
        <f>IFERROR(VLOOKUP(AQ73,'CRUCE RIESGOS'!$C$8:$D$140,2,FALSE),"")</f>
        <v/>
      </c>
      <c r="AS73" s="14" t="n">
        <v>17.3200000000002</v>
      </c>
      <c r="AT73" s="14">
        <f>IFERROR(VLOOKUP(AS73,'CRUCE RIESGOS'!$C$8:$D$140,2,FALSE),"")</f>
        <v/>
      </c>
      <c r="AU73" s="14" t="n">
        <v>18.3200000000002</v>
      </c>
      <c r="AV73" s="14">
        <f>IFERROR(VLOOKUP(AU73,'CRUCE RIESGOS'!$C$8:$D$140,2,FALSE),"")</f>
        <v/>
      </c>
      <c r="AW73" s="14" t="n">
        <v>19.3200000000002</v>
      </c>
      <c r="AX73" s="14">
        <f>IFERROR(VLOOKUP(AW73,'CRUCE RIESGOS'!$C$8:$D$140,2,FALSE),"")</f>
        <v/>
      </c>
      <c r="AY73" s="14" t="n">
        <v>20.3200000000002</v>
      </c>
      <c r="AZ73" s="14">
        <f>IFERROR(VLOOKUP(AY73,'CRUCE RIESGOS'!$C$8:$D$140,2,FALSE),"")</f>
        <v/>
      </c>
      <c r="BA73" s="14" t="n">
        <v>21.3200000000002</v>
      </c>
      <c r="BB73" s="14">
        <f>IFERROR(VLOOKUP(BA73,'CRUCE RIESGOS'!$C$8:$D$140,2,FALSE),"")</f>
        <v/>
      </c>
      <c r="BC73" s="14" t="n">
        <v>22.3200000000002</v>
      </c>
      <c r="BD73" s="14">
        <f>IFERROR(VLOOKUP(BC73,'CRUCE RIESGOS'!$C$8:$D$140,2,FALSE),"")</f>
        <v/>
      </c>
      <c r="BE73" s="14" t="n">
        <v>23.3200000000002</v>
      </c>
      <c r="BF73" s="14">
        <f>IFERROR(VLOOKUP(BE73,'CRUCE RIESGOS'!$C$8:$D$140,2,FALSE),"")</f>
        <v/>
      </c>
      <c r="BG73" s="14" t="n">
        <v>24.3200000000002</v>
      </c>
      <c r="BH73" s="14">
        <f>IFERROR(VLOOKUP(BG73,'CRUCE RIESGOS'!$C$8:$D$140,2,FALSE),"")</f>
        <v/>
      </c>
      <c r="BI73" s="14" t="n">
        <v>25.3200000000002</v>
      </c>
      <c r="BJ73" s="14">
        <f>IFERROR(VLOOKUP(BI73,'CRUCE RIESGOS'!$C$8:$D$140,2,FALSE),"")</f>
        <v/>
      </c>
    </row>
    <row r="74">
      <c r="N74" s="14">
        <f>IF(N75&lt;&gt;""," -R","")</f>
        <v/>
      </c>
      <c r="P74" s="14">
        <f>IF(P75&lt;&gt;""," -R","")</f>
        <v/>
      </c>
      <c r="R74" s="14">
        <f>IF(R75&lt;&gt;""," -R","")</f>
        <v/>
      </c>
      <c r="T74" s="14">
        <f>IF(T75&lt;&gt;""," -R","")</f>
        <v/>
      </c>
      <c r="V74" s="14">
        <f>IF(V75&lt;&gt;""," -R","")</f>
        <v/>
      </c>
      <c r="X74" s="14">
        <f>IF(X75&lt;&gt;""," -R","")</f>
        <v/>
      </c>
      <c r="Z74" s="14">
        <f>IF(Z75&lt;&gt;""," -R","")</f>
        <v/>
      </c>
      <c r="AB74" s="14">
        <f>IF(AB75&lt;&gt;""," -R","")</f>
        <v/>
      </c>
      <c r="AD74" s="14">
        <f>IF(AD75&lt;&gt;""," -R","")</f>
        <v/>
      </c>
      <c r="AF74" s="14">
        <f>IF(AF75&lt;&gt;""," -R","")</f>
        <v/>
      </c>
      <c r="AH74" s="14">
        <f>IF(AH75&lt;&gt;""," -R","")</f>
        <v/>
      </c>
      <c r="AJ74" s="14">
        <f>IF(AJ75&lt;&gt;""," -R","")</f>
        <v/>
      </c>
      <c r="AL74" s="14">
        <f>IF(AL75&lt;&gt;""," -R","")</f>
        <v/>
      </c>
      <c r="AN74" s="14">
        <f>IF(AN75&lt;&gt;""," -R","")</f>
        <v/>
      </c>
      <c r="AP74" s="14">
        <f>IF(AP75&lt;&gt;""," -R","")</f>
        <v/>
      </c>
      <c r="AR74" s="14">
        <f>IF(AR75&lt;&gt;""," -R","")</f>
        <v/>
      </c>
      <c r="AT74" s="14">
        <f>IF(AT75&lt;&gt;""," -R","")</f>
        <v/>
      </c>
      <c r="AV74" s="14">
        <f>IF(AV75&lt;&gt;""," -R","")</f>
        <v/>
      </c>
      <c r="AX74" s="14">
        <f>IF(AX75&lt;&gt;""," -R","")</f>
        <v/>
      </c>
      <c r="AZ74" s="14">
        <f>IF(AZ75&lt;&gt;""," -R","")</f>
        <v/>
      </c>
      <c r="BB74" s="14">
        <f>IF(BB75&lt;&gt;""," -R","")</f>
        <v/>
      </c>
      <c r="BD74" s="14">
        <f>IF(BD75&lt;&gt;""," -R","")</f>
        <v/>
      </c>
      <c r="BF74" s="14">
        <f>IF(BF75&lt;&gt;""," -R","")</f>
        <v/>
      </c>
      <c r="BH74" s="14">
        <f>IF(BH75&lt;&gt;""," -R","")</f>
        <v/>
      </c>
      <c r="BJ74" s="14">
        <f>IF(BJ75&lt;&gt;""," -R","")</f>
        <v/>
      </c>
    </row>
    <row r="75">
      <c r="M75" s="14" t="n">
        <v>1.33</v>
      </c>
      <c r="N75" s="14">
        <f>IFERROR(VLOOKUP(M75,'CRUCE RIESGOS'!$C$8:$D$140,2,FALSE),"")</f>
        <v/>
      </c>
      <c r="O75" s="14" t="n">
        <v>2.33000000000001</v>
      </c>
      <c r="P75" s="14">
        <f>IFERROR(VLOOKUP(O75,'CRUCE RIESGOS'!$C$8:$D$140,2,FALSE),"")</f>
        <v/>
      </c>
      <c r="Q75" s="14" t="n">
        <v>3.33000000000002</v>
      </c>
      <c r="R75" s="14">
        <f>IFERROR(VLOOKUP(Q75,'CRUCE RIESGOS'!$C$8:$D$140,2,FALSE),"")</f>
        <v/>
      </c>
      <c r="S75" s="14" t="n">
        <v>4.33000000000003</v>
      </c>
      <c r="T75" s="14">
        <f>IFERROR(VLOOKUP(S75,'CRUCE RIESGOS'!$C$8:$D$140,2,FALSE),"")</f>
        <v/>
      </c>
      <c r="U75" s="14" t="n">
        <v>5.33000000000004</v>
      </c>
      <c r="V75" s="14">
        <f>IFERROR(VLOOKUP(U75,'CRUCE RIESGOS'!$C$8:$D$140,2,FALSE),"")</f>
        <v/>
      </c>
      <c r="W75" s="14" t="n">
        <v>6.33000000000005</v>
      </c>
      <c r="X75" s="14">
        <f>IFERROR(VLOOKUP(W75,'CRUCE RIESGOS'!$C$8:$D$140,2,FALSE),"")</f>
        <v/>
      </c>
      <c r="Y75" s="14" t="n">
        <v>7.33000000000006</v>
      </c>
      <c r="Z75" s="14">
        <f>IFERROR(VLOOKUP(Y75,'CRUCE RIESGOS'!$C$8:$D$140,2,FALSE),"")</f>
        <v/>
      </c>
      <c r="AA75" s="14" t="n">
        <v>8.330000000000069</v>
      </c>
      <c r="AB75" s="14">
        <f>IFERROR(VLOOKUP(AA75,'CRUCE RIESGOS'!$C$8:$D$140,2,FALSE),"")</f>
        <v/>
      </c>
      <c r="AC75" s="14" t="n">
        <v>9.33000000000008</v>
      </c>
      <c r="AD75" s="14">
        <f>IFERROR(VLOOKUP(AC75,'CRUCE RIESGOS'!$C$8:$D$140,2,FALSE),"")</f>
        <v/>
      </c>
      <c r="AE75" s="14" t="n">
        <v>10.3300000000001</v>
      </c>
      <c r="AF75" s="14">
        <f>IFERROR(VLOOKUP(AE75,'CRUCE RIESGOS'!$C$8:$D$140,2,FALSE),"")</f>
        <v/>
      </c>
      <c r="AG75" s="14" t="n">
        <v>11.3300000000001</v>
      </c>
      <c r="AH75" s="14">
        <f>IFERROR(VLOOKUP(AG75,'CRUCE RIESGOS'!$C$8:$D$140,2,FALSE),"")</f>
        <v/>
      </c>
      <c r="AI75" s="14" t="n">
        <v>12.3300000000001</v>
      </c>
      <c r="AJ75" s="14">
        <f>IFERROR(VLOOKUP(AI75,'CRUCE RIESGOS'!$C$8:$D$140,2,FALSE),"")</f>
        <v/>
      </c>
      <c r="AK75" s="14" t="n">
        <v>13.3300000000001</v>
      </c>
      <c r="AL75" s="14">
        <f>IFERROR(VLOOKUP(AK75,'CRUCE RIESGOS'!$C$8:$D$140,2,FALSE),"")</f>
        <v/>
      </c>
      <c r="AM75" s="14" t="n">
        <v>14.3300000000001</v>
      </c>
      <c r="AN75" s="14">
        <f>IFERROR(VLOOKUP(AM75,'CRUCE RIESGOS'!$C$8:$D$140,2,FALSE),"")</f>
        <v/>
      </c>
      <c r="AO75" s="14" t="n">
        <v>15.3300000000001</v>
      </c>
      <c r="AP75" s="14">
        <f>IFERROR(VLOOKUP(AO75,'CRUCE RIESGOS'!$C$8:$D$140,2,FALSE),"")</f>
        <v/>
      </c>
      <c r="AQ75" s="14" t="n">
        <v>16.3300000000001</v>
      </c>
      <c r="AR75" s="14">
        <f>IFERROR(VLOOKUP(AQ75,'CRUCE RIESGOS'!$C$8:$D$140,2,FALSE),"")</f>
        <v/>
      </c>
      <c r="AS75" s="14" t="n">
        <v>17.3300000000002</v>
      </c>
      <c r="AT75" s="14">
        <f>IFERROR(VLOOKUP(AS75,'CRUCE RIESGOS'!$C$8:$D$140,2,FALSE),"")</f>
        <v/>
      </c>
      <c r="AU75" s="14" t="n">
        <v>18.3300000000002</v>
      </c>
      <c r="AV75" s="14">
        <f>IFERROR(VLOOKUP(AU75,'CRUCE RIESGOS'!$C$8:$D$140,2,FALSE),"")</f>
        <v/>
      </c>
      <c r="AW75" s="14" t="n">
        <v>19.3300000000002</v>
      </c>
      <c r="AX75" s="14">
        <f>IFERROR(VLOOKUP(AW75,'CRUCE RIESGOS'!$C$8:$D$140,2,FALSE),"")</f>
        <v/>
      </c>
      <c r="AY75" s="14" t="n">
        <v>20.3300000000002</v>
      </c>
      <c r="AZ75" s="14">
        <f>IFERROR(VLOOKUP(AY75,'CRUCE RIESGOS'!$C$8:$D$140,2,FALSE),"")</f>
        <v/>
      </c>
      <c r="BA75" s="14" t="n">
        <v>21.3300000000002</v>
      </c>
      <c r="BB75" s="14">
        <f>IFERROR(VLOOKUP(BA75,'CRUCE RIESGOS'!$C$8:$D$140,2,FALSE),"")</f>
        <v/>
      </c>
      <c r="BC75" s="14" t="n">
        <v>22.3300000000002</v>
      </c>
      <c r="BD75" s="14">
        <f>IFERROR(VLOOKUP(BC75,'CRUCE RIESGOS'!$C$8:$D$140,2,FALSE),"")</f>
        <v/>
      </c>
      <c r="BE75" s="14" t="n">
        <v>23.3300000000002</v>
      </c>
      <c r="BF75" s="14">
        <f>IFERROR(VLOOKUP(BE75,'CRUCE RIESGOS'!$C$8:$D$140,2,FALSE),"")</f>
        <v/>
      </c>
      <c r="BG75" s="14" t="n">
        <v>24.3300000000002</v>
      </c>
      <c r="BH75" s="14">
        <f>IFERROR(VLOOKUP(BG75,'CRUCE RIESGOS'!$C$8:$D$140,2,FALSE),"")</f>
        <v/>
      </c>
      <c r="BI75" s="14" t="n">
        <v>25.3300000000002</v>
      </c>
      <c r="BJ75" s="14">
        <f>IFERROR(VLOOKUP(BI75,'CRUCE RIESGOS'!$C$8:$D$140,2,FALSE),"")</f>
        <v/>
      </c>
    </row>
    <row r="76">
      <c r="N76" s="14">
        <f>IF(N77&lt;&gt;""," -R","")</f>
        <v/>
      </c>
      <c r="P76" s="14">
        <f>IF(P77&lt;&gt;""," -R","")</f>
        <v/>
      </c>
      <c r="R76" s="14">
        <f>IF(R77&lt;&gt;""," -R","")</f>
        <v/>
      </c>
      <c r="T76" s="14">
        <f>IF(T77&lt;&gt;""," -R","")</f>
        <v/>
      </c>
      <c r="V76" s="14">
        <f>IF(V77&lt;&gt;""," -R","")</f>
        <v/>
      </c>
      <c r="X76" s="14">
        <f>IF(X77&lt;&gt;""," -R","")</f>
        <v/>
      </c>
      <c r="Z76" s="14">
        <f>IF(Z77&lt;&gt;""," -R","")</f>
        <v/>
      </c>
      <c r="AB76" s="14">
        <f>IF(AB77&lt;&gt;""," -R","")</f>
        <v/>
      </c>
      <c r="AD76" s="14">
        <f>IF(AD77&lt;&gt;""," -R","")</f>
        <v/>
      </c>
      <c r="AF76" s="14">
        <f>IF(AF77&lt;&gt;""," -R","")</f>
        <v/>
      </c>
      <c r="AH76" s="14">
        <f>IF(AH77&lt;&gt;""," -R","")</f>
        <v/>
      </c>
      <c r="AJ76" s="14">
        <f>IF(AJ77&lt;&gt;""," -R","")</f>
        <v/>
      </c>
      <c r="AL76" s="14">
        <f>IF(AL77&lt;&gt;""," -R","")</f>
        <v/>
      </c>
      <c r="AN76" s="14">
        <f>IF(AN77&lt;&gt;""," -R","")</f>
        <v/>
      </c>
      <c r="AP76" s="14">
        <f>IF(AP77&lt;&gt;""," -R","")</f>
        <v/>
      </c>
      <c r="AR76" s="14">
        <f>IF(AR77&lt;&gt;""," -R","")</f>
        <v/>
      </c>
      <c r="AT76" s="14">
        <f>IF(AT77&lt;&gt;""," -R","")</f>
        <v/>
      </c>
      <c r="AV76" s="14">
        <f>IF(AV77&lt;&gt;""," -R","")</f>
        <v/>
      </c>
      <c r="AX76" s="14">
        <f>IF(AX77&lt;&gt;""," -R","")</f>
        <v/>
      </c>
      <c r="AZ76" s="14">
        <f>IF(AZ77&lt;&gt;""," -R","")</f>
        <v/>
      </c>
      <c r="BB76" s="14">
        <f>IF(BB77&lt;&gt;""," -R","")</f>
        <v/>
      </c>
      <c r="BD76" s="14">
        <f>IF(BD77&lt;&gt;""," -R","")</f>
        <v/>
      </c>
      <c r="BF76" s="14">
        <f>IF(BF77&lt;&gt;""," -R","")</f>
        <v/>
      </c>
      <c r="BH76" s="14">
        <f>IF(BH77&lt;&gt;""," -R","")</f>
        <v/>
      </c>
      <c r="BJ76" s="14">
        <f>IF(BJ77&lt;&gt;""," -R","")</f>
        <v/>
      </c>
    </row>
    <row r="77">
      <c r="M77" s="14" t="n">
        <v>1.34</v>
      </c>
      <c r="N77" s="14">
        <f>IFERROR(VLOOKUP(M77,'CRUCE RIESGOS'!$C$8:$D$140,2,FALSE),"")</f>
        <v/>
      </c>
      <c r="O77" s="14" t="n">
        <v>2.34000000000001</v>
      </c>
      <c r="P77" s="14">
        <f>IFERROR(VLOOKUP(O77,'CRUCE RIESGOS'!$C$8:$D$140,2,FALSE),"")</f>
        <v/>
      </c>
      <c r="Q77" s="14" t="n">
        <v>3.34000000000002</v>
      </c>
      <c r="R77" s="14">
        <f>IFERROR(VLOOKUP(Q77,'CRUCE RIESGOS'!$C$8:$D$140,2,FALSE),"")</f>
        <v/>
      </c>
      <c r="S77" s="14" t="n">
        <v>4.34000000000003</v>
      </c>
      <c r="T77" s="14">
        <f>IFERROR(VLOOKUP(S77,'CRUCE RIESGOS'!$C$8:$D$140,2,FALSE),"")</f>
        <v/>
      </c>
      <c r="U77" s="14" t="n">
        <v>5.34000000000004</v>
      </c>
      <c r="V77" s="14">
        <f>IFERROR(VLOOKUP(U77,'CRUCE RIESGOS'!$C$8:$D$140,2,FALSE),"")</f>
        <v/>
      </c>
      <c r="W77" s="14" t="n">
        <v>6.34000000000005</v>
      </c>
      <c r="X77" s="14">
        <f>IFERROR(VLOOKUP(W77,'CRUCE RIESGOS'!$C$8:$D$140,2,FALSE),"")</f>
        <v/>
      </c>
      <c r="Y77" s="14" t="n">
        <v>7.34000000000006</v>
      </c>
      <c r="Z77" s="14">
        <f>IFERROR(VLOOKUP(Y77,'CRUCE RIESGOS'!$C$8:$D$140,2,FALSE),"")</f>
        <v/>
      </c>
      <c r="AA77" s="14" t="n">
        <v>8.340000000000069</v>
      </c>
      <c r="AB77" s="14">
        <f>IFERROR(VLOOKUP(AA77,'CRUCE RIESGOS'!$C$8:$D$140,2,FALSE),"")</f>
        <v/>
      </c>
      <c r="AC77" s="14" t="n">
        <v>9.34000000000008</v>
      </c>
      <c r="AD77" s="14">
        <f>IFERROR(VLOOKUP(AC77,'CRUCE RIESGOS'!$C$8:$D$140,2,FALSE),"")</f>
        <v/>
      </c>
      <c r="AE77" s="14" t="n">
        <v>10.3400000000001</v>
      </c>
      <c r="AF77" s="14">
        <f>IFERROR(VLOOKUP(AE77,'CRUCE RIESGOS'!$C$8:$D$140,2,FALSE),"")</f>
        <v/>
      </c>
      <c r="AG77" s="14" t="n">
        <v>11.3400000000001</v>
      </c>
      <c r="AH77" s="14">
        <f>IFERROR(VLOOKUP(AG77,'CRUCE RIESGOS'!$C$8:$D$140,2,FALSE),"")</f>
        <v/>
      </c>
      <c r="AI77" s="14" t="n">
        <v>12.3400000000001</v>
      </c>
      <c r="AJ77" s="14">
        <f>IFERROR(VLOOKUP(AI77,'CRUCE RIESGOS'!$C$8:$D$140,2,FALSE),"")</f>
        <v/>
      </c>
      <c r="AK77" s="14" t="n">
        <v>13.3400000000001</v>
      </c>
      <c r="AL77" s="14">
        <f>IFERROR(VLOOKUP(AK77,'CRUCE RIESGOS'!$C$8:$D$140,2,FALSE),"")</f>
        <v/>
      </c>
      <c r="AM77" s="14" t="n">
        <v>14.3400000000001</v>
      </c>
      <c r="AN77" s="14">
        <f>IFERROR(VLOOKUP(AM77,'CRUCE RIESGOS'!$C$8:$D$140,2,FALSE),"")</f>
        <v/>
      </c>
      <c r="AO77" s="14" t="n">
        <v>15.3400000000001</v>
      </c>
      <c r="AP77" s="14">
        <f>IFERROR(VLOOKUP(AO77,'CRUCE RIESGOS'!$C$8:$D$140,2,FALSE),"")</f>
        <v/>
      </c>
      <c r="AQ77" s="14" t="n">
        <v>16.3400000000001</v>
      </c>
      <c r="AR77" s="14">
        <f>IFERROR(VLOOKUP(AQ77,'CRUCE RIESGOS'!$C$8:$D$140,2,FALSE),"")</f>
        <v/>
      </c>
      <c r="AS77" s="14" t="n">
        <v>17.3400000000002</v>
      </c>
      <c r="AT77" s="14">
        <f>IFERROR(VLOOKUP(AS77,'CRUCE RIESGOS'!$C$8:$D$140,2,FALSE),"")</f>
        <v/>
      </c>
      <c r="AU77" s="14" t="n">
        <v>18.3400000000002</v>
      </c>
      <c r="AV77" s="14">
        <f>IFERROR(VLOOKUP(AU77,'CRUCE RIESGOS'!$C$8:$D$140,2,FALSE),"")</f>
        <v/>
      </c>
      <c r="AW77" s="14" t="n">
        <v>19.3400000000002</v>
      </c>
      <c r="AX77" s="14">
        <f>IFERROR(VLOOKUP(AW77,'CRUCE RIESGOS'!$C$8:$D$140,2,FALSE),"")</f>
        <v/>
      </c>
      <c r="AY77" s="14" t="n">
        <v>20.3400000000002</v>
      </c>
      <c r="AZ77" s="14">
        <f>IFERROR(VLOOKUP(AY77,'CRUCE RIESGOS'!$C$8:$D$140,2,FALSE),"")</f>
        <v/>
      </c>
      <c r="BA77" s="14" t="n">
        <v>21.3400000000002</v>
      </c>
      <c r="BB77" s="14">
        <f>IFERROR(VLOOKUP(BA77,'CRUCE RIESGOS'!$C$8:$D$140,2,FALSE),"")</f>
        <v/>
      </c>
      <c r="BC77" s="14" t="n">
        <v>22.3400000000002</v>
      </c>
      <c r="BD77" s="14">
        <f>IFERROR(VLOOKUP(BC77,'CRUCE RIESGOS'!$C$8:$D$140,2,FALSE),"")</f>
        <v/>
      </c>
      <c r="BE77" s="14" t="n">
        <v>23.3400000000002</v>
      </c>
      <c r="BF77" s="14">
        <f>IFERROR(VLOOKUP(BE77,'CRUCE RIESGOS'!$C$8:$D$140,2,FALSE),"")</f>
        <v/>
      </c>
      <c r="BG77" s="14" t="n">
        <v>24.3400000000002</v>
      </c>
      <c r="BH77" s="14">
        <f>IFERROR(VLOOKUP(BG77,'CRUCE RIESGOS'!$C$8:$D$140,2,FALSE),"")</f>
        <v/>
      </c>
      <c r="BI77" s="14" t="n">
        <v>25.3400000000002</v>
      </c>
      <c r="BJ77" s="14">
        <f>IFERROR(VLOOKUP(BI77,'CRUCE RIESGOS'!$C$8:$D$140,2,FALSE),"")</f>
        <v/>
      </c>
    </row>
    <row r="78">
      <c r="N78" s="14">
        <f>IF(N79&lt;&gt;""," -R","")</f>
        <v/>
      </c>
      <c r="P78" s="14">
        <f>IF(P79&lt;&gt;""," -R","")</f>
        <v/>
      </c>
      <c r="R78" s="14">
        <f>IF(R79&lt;&gt;""," -R","")</f>
        <v/>
      </c>
      <c r="T78" s="14">
        <f>IF(T79&lt;&gt;""," -R","")</f>
        <v/>
      </c>
      <c r="V78" s="14">
        <f>IF(V79&lt;&gt;""," -R","")</f>
        <v/>
      </c>
      <c r="X78" s="14">
        <f>IF(X79&lt;&gt;""," -R","")</f>
        <v/>
      </c>
      <c r="Z78" s="14">
        <f>IF(Z79&lt;&gt;""," -R","")</f>
        <v/>
      </c>
      <c r="AB78" s="14">
        <f>IF(AB79&lt;&gt;""," -R","")</f>
        <v/>
      </c>
      <c r="AD78" s="14">
        <f>IF(AD79&lt;&gt;""," -R","")</f>
        <v/>
      </c>
      <c r="AF78" s="14">
        <f>IF(AF79&lt;&gt;""," -R","")</f>
        <v/>
      </c>
      <c r="AH78" s="14">
        <f>IF(AH79&lt;&gt;""," -R","")</f>
        <v/>
      </c>
      <c r="AJ78" s="14">
        <f>IF(AJ79&lt;&gt;""," -R","")</f>
        <v/>
      </c>
      <c r="AL78" s="14">
        <f>IF(AL79&lt;&gt;""," -R","")</f>
        <v/>
      </c>
      <c r="AN78" s="14">
        <f>IF(AN79&lt;&gt;""," -R","")</f>
        <v/>
      </c>
      <c r="AP78" s="14">
        <f>IF(AP79&lt;&gt;""," -R","")</f>
        <v/>
      </c>
      <c r="AR78" s="14">
        <f>IF(AR79&lt;&gt;""," -R","")</f>
        <v/>
      </c>
      <c r="AT78" s="14">
        <f>IF(AT79&lt;&gt;""," -R","")</f>
        <v/>
      </c>
      <c r="AV78" s="14">
        <f>IF(AV79&lt;&gt;""," -R","")</f>
        <v/>
      </c>
      <c r="AX78" s="14">
        <f>IF(AX79&lt;&gt;""," -R","")</f>
        <v/>
      </c>
      <c r="AZ78" s="14">
        <f>IF(AZ79&lt;&gt;""," -R","")</f>
        <v/>
      </c>
      <c r="BB78" s="14">
        <f>IF(BB79&lt;&gt;""," -R","")</f>
        <v/>
      </c>
      <c r="BD78" s="14">
        <f>IF(BD79&lt;&gt;""," -R","")</f>
        <v/>
      </c>
      <c r="BF78" s="14">
        <f>IF(BF79&lt;&gt;""," -R","")</f>
        <v/>
      </c>
      <c r="BH78" s="14">
        <f>IF(BH79&lt;&gt;""," -R","")</f>
        <v/>
      </c>
      <c r="BJ78" s="14">
        <f>IF(BJ79&lt;&gt;""," -R","")</f>
        <v/>
      </c>
    </row>
    <row r="79">
      <c r="M79" s="14" t="n">
        <v>1.35</v>
      </c>
      <c r="N79" s="14">
        <f>IFERROR(VLOOKUP(M79,'CRUCE RIESGOS'!$C$8:$D$140,2,FALSE),"")</f>
        <v/>
      </c>
      <c r="O79" s="14" t="n">
        <v>2.35000000000001</v>
      </c>
      <c r="P79" s="14">
        <f>IFERROR(VLOOKUP(O79,'CRUCE RIESGOS'!$C$8:$D$140,2,FALSE),"")</f>
        <v/>
      </c>
      <c r="Q79" s="14" t="n">
        <v>3.35000000000002</v>
      </c>
      <c r="R79" s="14">
        <f>IFERROR(VLOOKUP(Q79,'CRUCE RIESGOS'!$C$8:$D$140,2,FALSE),"")</f>
        <v/>
      </c>
      <c r="S79" s="14" t="n">
        <v>4.35000000000003</v>
      </c>
      <c r="T79" s="14">
        <f>IFERROR(VLOOKUP(S79,'CRUCE RIESGOS'!$C$8:$D$140,2,FALSE),"")</f>
        <v/>
      </c>
      <c r="U79" s="14" t="n">
        <v>5.35000000000004</v>
      </c>
      <c r="V79" s="14">
        <f>IFERROR(VLOOKUP(U79,'CRUCE RIESGOS'!$C$8:$D$140,2,FALSE),"")</f>
        <v/>
      </c>
      <c r="W79" s="14" t="n">
        <v>6.35000000000005</v>
      </c>
      <c r="X79" s="14">
        <f>IFERROR(VLOOKUP(W79,'CRUCE RIESGOS'!$C$8:$D$140,2,FALSE),"")</f>
        <v/>
      </c>
      <c r="Y79" s="14" t="n">
        <v>7.35000000000006</v>
      </c>
      <c r="Z79" s="14">
        <f>IFERROR(VLOOKUP(Y79,'CRUCE RIESGOS'!$C$8:$D$140,2,FALSE),"")</f>
        <v/>
      </c>
      <c r="AA79" s="14" t="n">
        <v>8.350000000000071</v>
      </c>
      <c r="AB79" s="14">
        <f>IFERROR(VLOOKUP(AA79,'CRUCE RIESGOS'!$C$8:$D$140,2,FALSE),"")</f>
        <v/>
      </c>
      <c r="AC79" s="14" t="n">
        <v>9.35000000000008</v>
      </c>
      <c r="AD79" s="14">
        <f>IFERROR(VLOOKUP(AC79,'CRUCE RIESGOS'!$C$8:$D$140,2,FALSE),"")</f>
        <v/>
      </c>
      <c r="AE79" s="14" t="n">
        <v>10.3500000000001</v>
      </c>
      <c r="AF79" s="14">
        <f>IFERROR(VLOOKUP(AE79,'CRUCE RIESGOS'!$C$8:$D$140,2,FALSE),"")</f>
        <v/>
      </c>
      <c r="AG79" s="14" t="n">
        <v>11.3500000000001</v>
      </c>
      <c r="AH79" s="14">
        <f>IFERROR(VLOOKUP(AG79,'CRUCE RIESGOS'!$C$8:$D$140,2,FALSE),"")</f>
        <v/>
      </c>
      <c r="AI79" s="14" t="n">
        <v>12.3500000000001</v>
      </c>
      <c r="AJ79" s="14">
        <f>IFERROR(VLOOKUP(AI79,'CRUCE RIESGOS'!$C$8:$D$140,2,FALSE),"")</f>
        <v/>
      </c>
      <c r="AK79" s="14" t="n">
        <v>13.3500000000001</v>
      </c>
      <c r="AL79" s="14">
        <f>IFERROR(VLOOKUP(AK79,'CRUCE RIESGOS'!$C$8:$D$140,2,FALSE),"")</f>
        <v/>
      </c>
      <c r="AM79" s="14" t="n">
        <v>14.3500000000001</v>
      </c>
      <c r="AN79" s="14">
        <f>IFERROR(VLOOKUP(AM79,'CRUCE RIESGOS'!$C$8:$D$140,2,FALSE),"")</f>
        <v/>
      </c>
      <c r="AO79" s="14" t="n">
        <v>15.3500000000001</v>
      </c>
      <c r="AP79" s="14">
        <f>IFERROR(VLOOKUP(AO79,'CRUCE RIESGOS'!$C$8:$D$140,2,FALSE),"")</f>
        <v/>
      </c>
      <c r="AQ79" s="14" t="n">
        <v>16.3500000000001</v>
      </c>
      <c r="AR79" s="14">
        <f>IFERROR(VLOOKUP(AQ79,'CRUCE RIESGOS'!$C$8:$D$140,2,FALSE),"")</f>
        <v/>
      </c>
      <c r="AS79" s="14" t="n">
        <v>17.3500000000002</v>
      </c>
      <c r="AT79" s="14">
        <f>IFERROR(VLOOKUP(AS79,'CRUCE RIESGOS'!$C$8:$D$140,2,FALSE),"")</f>
        <v/>
      </c>
      <c r="AU79" s="14" t="n">
        <v>18.3500000000002</v>
      </c>
      <c r="AV79" s="14">
        <f>IFERROR(VLOOKUP(AU79,'CRUCE RIESGOS'!$C$8:$D$140,2,FALSE),"")</f>
        <v/>
      </c>
      <c r="AW79" s="14" t="n">
        <v>19.3500000000002</v>
      </c>
      <c r="AX79" s="14">
        <f>IFERROR(VLOOKUP(AW79,'CRUCE RIESGOS'!$C$8:$D$140,2,FALSE),"")</f>
        <v/>
      </c>
      <c r="AY79" s="14" t="n">
        <v>20.3500000000002</v>
      </c>
      <c r="AZ79" s="14">
        <f>IFERROR(VLOOKUP(AY79,'CRUCE RIESGOS'!$C$8:$D$140,2,FALSE),"")</f>
        <v/>
      </c>
      <c r="BA79" s="14" t="n">
        <v>21.3500000000002</v>
      </c>
      <c r="BB79" s="14">
        <f>IFERROR(VLOOKUP(BA79,'CRUCE RIESGOS'!$C$8:$D$140,2,FALSE),"")</f>
        <v/>
      </c>
      <c r="BC79" s="14" t="n">
        <v>22.3500000000002</v>
      </c>
      <c r="BD79" s="14">
        <f>IFERROR(VLOOKUP(BC79,'CRUCE RIESGOS'!$C$8:$D$140,2,FALSE),"")</f>
        <v/>
      </c>
      <c r="BE79" s="14" t="n">
        <v>23.3500000000002</v>
      </c>
      <c r="BF79" s="14">
        <f>IFERROR(VLOOKUP(BE79,'CRUCE RIESGOS'!$C$8:$D$140,2,FALSE),"")</f>
        <v/>
      </c>
      <c r="BG79" s="14" t="n">
        <v>24.3500000000002</v>
      </c>
      <c r="BH79" s="14">
        <f>IFERROR(VLOOKUP(BG79,'CRUCE RIESGOS'!$C$8:$D$140,2,FALSE),"")</f>
        <v/>
      </c>
      <c r="BI79" s="14" t="n">
        <v>25.3500000000002</v>
      </c>
      <c r="BJ79" s="14">
        <f>IFERROR(VLOOKUP(BI79,'CRUCE RIESGOS'!$C$8:$D$140,2,FALSE),"")</f>
        <v/>
      </c>
    </row>
    <row r="80">
      <c r="N80" s="14">
        <f>IF(N81&lt;&gt;""," -R","")</f>
        <v/>
      </c>
      <c r="P80" s="14">
        <f>IF(P81&lt;&gt;""," -R","")</f>
        <v/>
      </c>
      <c r="R80" s="14">
        <f>IF(R81&lt;&gt;""," -R","")</f>
        <v/>
      </c>
      <c r="T80" s="14">
        <f>IF(T81&lt;&gt;""," -R","")</f>
        <v/>
      </c>
      <c r="V80" s="14">
        <f>IF(V81&lt;&gt;""," -R","")</f>
        <v/>
      </c>
      <c r="X80" s="14">
        <f>IF(X81&lt;&gt;""," -R","")</f>
        <v/>
      </c>
      <c r="Z80" s="14">
        <f>IF(Z81&lt;&gt;""," -R","")</f>
        <v/>
      </c>
      <c r="AB80" s="14">
        <f>IF(AB81&lt;&gt;""," -R","")</f>
        <v/>
      </c>
      <c r="AD80" s="14">
        <f>IF(AD81&lt;&gt;""," -R","")</f>
        <v/>
      </c>
      <c r="AF80" s="14">
        <f>IF(AF81&lt;&gt;""," -R","")</f>
        <v/>
      </c>
      <c r="AH80" s="14">
        <f>IF(AH81&lt;&gt;""," -R","")</f>
        <v/>
      </c>
      <c r="AJ80" s="14">
        <f>IF(AJ81&lt;&gt;""," -R","")</f>
        <v/>
      </c>
      <c r="AL80" s="14">
        <f>IF(AL81&lt;&gt;""," -R","")</f>
        <v/>
      </c>
      <c r="AN80" s="14">
        <f>IF(AN81&lt;&gt;""," -R","")</f>
        <v/>
      </c>
      <c r="AP80" s="14">
        <f>IF(AP81&lt;&gt;""," -R","")</f>
        <v/>
      </c>
      <c r="AR80" s="14">
        <f>IF(AR81&lt;&gt;""," -R","")</f>
        <v/>
      </c>
      <c r="AT80" s="14">
        <f>IF(AT81&lt;&gt;""," -R","")</f>
        <v/>
      </c>
      <c r="AV80" s="14">
        <f>IF(AV81&lt;&gt;""," -R","")</f>
        <v/>
      </c>
      <c r="AX80" s="14">
        <f>IF(AX81&lt;&gt;""," -R","")</f>
        <v/>
      </c>
      <c r="AZ80" s="14">
        <f>IF(AZ81&lt;&gt;""," -R","")</f>
        <v/>
      </c>
      <c r="BB80" s="14">
        <f>IF(BB81&lt;&gt;""," -R","")</f>
        <v/>
      </c>
      <c r="BD80" s="14">
        <f>IF(BD81&lt;&gt;""," -R","")</f>
        <v/>
      </c>
      <c r="BF80" s="14">
        <f>IF(BF81&lt;&gt;""," -R","")</f>
        <v/>
      </c>
      <c r="BH80" s="14">
        <f>IF(BH81&lt;&gt;""," -R","")</f>
        <v/>
      </c>
      <c r="BJ80" s="14">
        <f>IF(BJ81&lt;&gt;""," -R","")</f>
        <v/>
      </c>
    </row>
    <row r="81">
      <c r="M81" s="14" t="n">
        <v>1.36</v>
      </c>
      <c r="N81" s="14">
        <f>IFERROR(VLOOKUP(M81,'CRUCE RIESGOS'!$C$8:$D$140,2,FALSE),"")</f>
        <v/>
      </c>
      <c r="O81" s="14" t="n">
        <v>2.36000000000001</v>
      </c>
      <c r="P81" s="14">
        <f>IFERROR(VLOOKUP(O81,'CRUCE RIESGOS'!$C$8:$D$140,2,FALSE),"")</f>
        <v/>
      </c>
      <c r="Q81" s="14" t="n">
        <v>3.36000000000002</v>
      </c>
      <c r="R81" s="14">
        <f>IFERROR(VLOOKUP(Q81,'CRUCE RIESGOS'!$C$8:$D$140,2,FALSE),"")</f>
        <v/>
      </c>
      <c r="S81" s="14" t="n">
        <v>4.36000000000003</v>
      </c>
      <c r="T81" s="14">
        <f>IFERROR(VLOOKUP(S81,'CRUCE RIESGOS'!$C$8:$D$140,2,FALSE),"")</f>
        <v/>
      </c>
      <c r="U81" s="14" t="n">
        <v>5.36000000000004</v>
      </c>
      <c r="V81" s="14">
        <f>IFERROR(VLOOKUP(U81,'CRUCE RIESGOS'!$C$8:$D$140,2,FALSE),"")</f>
        <v/>
      </c>
      <c r="W81" s="14" t="n">
        <v>6.36000000000005</v>
      </c>
      <c r="X81" s="14">
        <f>IFERROR(VLOOKUP(W81,'CRUCE RIESGOS'!$C$8:$D$140,2,FALSE),"")</f>
        <v/>
      </c>
      <c r="Y81" s="14" t="n">
        <v>7.36000000000006</v>
      </c>
      <c r="Z81" s="14">
        <f>IFERROR(VLOOKUP(Y81,'CRUCE RIESGOS'!$C$8:$D$140,2,FALSE),"")</f>
        <v/>
      </c>
      <c r="AA81" s="14" t="n">
        <v>8.36000000000007</v>
      </c>
      <c r="AB81" s="14">
        <f>IFERROR(VLOOKUP(AA81,'CRUCE RIESGOS'!$C$8:$D$140,2,FALSE),"")</f>
        <v/>
      </c>
      <c r="AC81" s="14" t="n">
        <v>9.360000000000079</v>
      </c>
      <c r="AD81" s="14">
        <f>IFERROR(VLOOKUP(AC81,'CRUCE RIESGOS'!$C$8:$D$140,2,FALSE),"")</f>
        <v/>
      </c>
      <c r="AE81" s="14" t="n">
        <v>10.3600000000001</v>
      </c>
      <c r="AF81" s="14">
        <f>IFERROR(VLOOKUP(AE81,'CRUCE RIESGOS'!$C$8:$D$140,2,FALSE),"")</f>
        <v/>
      </c>
      <c r="AG81" s="14" t="n">
        <v>11.3600000000001</v>
      </c>
      <c r="AH81" s="14">
        <f>IFERROR(VLOOKUP(AG81,'CRUCE RIESGOS'!$C$8:$D$140,2,FALSE),"")</f>
        <v/>
      </c>
      <c r="AI81" s="14" t="n">
        <v>12.3600000000001</v>
      </c>
      <c r="AJ81" s="14">
        <f>IFERROR(VLOOKUP(AI81,'CRUCE RIESGOS'!$C$8:$D$140,2,FALSE),"")</f>
        <v/>
      </c>
      <c r="AK81" s="14" t="n">
        <v>13.3600000000001</v>
      </c>
      <c r="AL81" s="14">
        <f>IFERROR(VLOOKUP(AK81,'CRUCE RIESGOS'!$C$8:$D$140,2,FALSE),"")</f>
        <v/>
      </c>
      <c r="AM81" s="14" t="n">
        <v>14.3600000000001</v>
      </c>
      <c r="AN81" s="14">
        <f>IFERROR(VLOOKUP(AM81,'CRUCE RIESGOS'!$C$8:$D$140,2,FALSE),"")</f>
        <v/>
      </c>
      <c r="AO81" s="14" t="n">
        <v>15.3600000000001</v>
      </c>
      <c r="AP81" s="14">
        <f>IFERROR(VLOOKUP(AO81,'CRUCE RIESGOS'!$C$8:$D$140,2,FALSE),"")</f>
        <v/>
      </c>
      <c r="AQ81" s="14" t="n">
        <v>16.3600000000001</v>
      </c>
      <c r="AR81" s="14">
        <f>IFERROR(VLOOKUP(AQ81,'CRUCE RIESGOS'!$C$8:$D$140,2,FALSE),"")</f>
        <v/>
      </c>
      <c r="AS81" s="14" t="n">
        <v>17.3600000000002</v>
      </c>
      <c r="AT81" s="14">
        <f>IFERROR(VLOOKUP(AS81,'CRUCE RIESGOS'!$C$8:$D$140,2,FALSE),"")</f>
        <v/>
      </c>
      <c r="AU81" s="14" t="n">
        <v>18.3600000000002</v>
      </c>
      <c r="AV81" s="14">
        <f>IFERROR(VLOOKUP(AU81,'CRUCE RIESGOS'!$C$8:$D$140,2,FALSE),"")</f>
        <v/>
      </c>
      <c r="AW81" s="14" t="n">
        <v>19.3600000000002</v>
      </c>
      <c r="AX81" s="14">
        <f>IFERROR(VLOOKUP(AW81,'CRUCE RIESGOS'!$C$8:$D$140,2,FALSE),"")</f>
        <v/>
      </c>
      <c r="AY81" s="14" t="n">
        <v>20.3600000000002</v>
      </c>
      <c r="AZ81" s="14">
        <f>IFERROR(VLOOKUP(AY81,'CRUCE RIESGOS'!$C$8:$D$140,2,FALSE),"")</f>
        <v/>
      </c>
      <c r="BA81" s="14" t="n">
        <v>21.3600000000002</v>
      </c>
      <c r="BB81" s="14">
        <f>IFERROR(VLOOKUP(BA81,'CRUCE RIESGOS'!$C$8:$D$140,2,FALSE),"")</f>
        <v/>
      </c>
      <c r="BC81" s="14" t="n">
        <v>22.3600000000002</v>
      </c>
      <c r="BD81" s="14">
        <f>IFERROR(VLOOKUP(BC81,'CRUCE RIESGOS'!$C$8:$D$140,2,FALSE),"")</f>
        <v/>
      </c>
      <c r="BE81" s="14" t="n">
        <v>23.3600000000002</v>
      </c>
      <c r="BF81" s="14">
        <f>IFERROR(VLOOKUP(BE81,'CRUCE RIESGOS'!$C$8:$D$140,2,FALSE),"")</f>
        <v/>
      </c>
      <c r="BG81" s="14" t="n">
        <v>24.3600000000002</v>
      </c>
      <c r="BH81" s="14">
        <f>IFERROR(VLOOKUP(BG81,'CRUCE RIESGOS'!$C$8:$D$140,2,FALSE),"")</f>
        <v/>
      </c>
      <c r="BI81" s="14" t="n">
        <v>25.3600000000002</v>
      </c>
      <c r="BJ81" s="14">
        <f>IFERROR(VLOOKUP(BI81,'CRUCE RIESGOS'!$C$8:$D$140,2,FALSE),"")</f>
        <v/>
      </c>
    </row>
    <row r="82">
      <c r="N82" s="14">
        <f>IF(N83&lt;&gt;""," -R","")</f>
        <v/>
      </c>
      <c r="P82" s="14">
        <f>IF(P83&lt;&gt;""," -R","")</f>
        <v/>
      </c>
      <c r="R82" s="14">
        <f>IF(R83&lt;&gt;""," -R","")</f>
        <v/>
      </c>
      <c r="T82" s="14">
        <f>IF(T83&lt;&gt;""," -R","")</f>
        <v/>
      </c>
      <c r="V82" s="14">
        <f>IF(V83&lt;&gt;""," -R","")</f>
        <v/>
      </c>
      <c r="X82" s="14">
        <f>IF(X83&lt;&gt;""," -R","")</f>
        <v/>
      </c>
      <c r="Z82" s="14">
        <f>IF(Z83&lt;&gt;""," -R","")</f>
        <v/>
      </c>
      <c r="AB82" s="14">
        <f>IF(AB83&lt;&gt;""," -R","")</f>
        <v/>
      </c>
      <c r="AD82" s="14">
        <f>IF(AD83&lt;&gt;""," -R","")</f>
        <v/>
      </c>
      <c r="AF82" s="14">
        <f>IF(AF83&lt;&gt;""," -R","")</f>
        <v/>
      </c>
      <c r="AH82" s="14">
        <f>IF(AH83&lt;&gt;""," -R","")</f>
        <v/>
      </c>
      <c r="AJ82" s="14">
        <f>IF(AJ83&lt;&gt;""," -R","")</f>
        <v/>
      </c>
      <c r="AL82" s="14">
        <f>IF(AL83&lt;&gt;""," -R","")</f>
        <v/>
      </c>
      <c r="AN82" s="14">
        <f>IF(AN83&lt;&gt;""," -R","")</f>
        <v/>
      </c>
      <c r="AP82" s="14">
        <f>IF(AP83&lt;&gt;""," -R","")</f>
        <v/>
      </c>
      <c r="AR82" s="14">
        <f>IF(AR83&lt;&gt;""," -R","")</f>
        <v/>
      </c>
      <c r="AT82" s="14">
        <f>IF(AT83&lt;&gt;""," -R","")</f>
        <v/>
      </c>
      <c r="AV82" s="14">
        <f>IF(AV83&lt;&gt;""," -R","")</f>
        <v/>
      </c>
      <c r="AX82" s="14">
        <f>IF(AX83&lt;&gt;""," -R","")</f>
        <v/>
      </c>
      <c r="AZ82" s="14">
        <f>IF(AZ83&lt;&gt;""," -R","")</f>
        <v/>
      </c>
      <c r="BB82" s="14">
        <f>IF(BB83&lt;&gt;""," -R","")</f>
        <v/>
      </c>
      <c r="BD82" s="14">
        <f>IF(BD83&lt;&gt;""," -R","")</f>
        <v/>
      </c>
      <c r="BF82" s="14">
        <f>IF(BF83&lt;&gt;""," -R","")</f>
        <v/>
      </c>
      <c r="BH82" s="14">
        <f>IF(BH83&lt;&gt;""," -R","")</f>
        <v/>
      </c>
      <c r="BJ82" s="14">
        <f>IF(BJ83&lt;&gt;""," -R","")</f>
        <v/>
      </c>
    </row>
    <row r="83">
      <c r="M83" s="14" t="n">
        <v>1.37</v>
      </c>
      <c r="N83" s="14">
        <f>IFERROR(VLOOKUP(M83,'CRUCE RIESGOS'!$C$8:$D$140,2,FALSE),"")</f>
        <v/>
      </c>
      <c r="O83" s="14" t="n">
        <v>2.37000000000001</v>
      </c>
      <c r="P83" s="14">
        <f>IFERROR(VLOOKUP(O83,'CRUCE RIESGOS'!$C$8:$D$140,2,FALSE),"")</f>
        <v/>
      </c>
      <c r="Q83" s="14" t="n">
        <v>3.37000000000002</v>
      </c>
      <c r="R83" s="14">
        <f>IFERROR(VLOOKUP(Q83,'CRUCE RIESGOS'!$C$8:$D$140,2,FALSE),"")</f>
        <v/>
      </c>
      <c r="S83" s="14" t="n">
        <v>4.37000000000003</v>
      </c>
      <c r="T83" s="14">
        <f>IFERROR(VLOOKUP(S83,'CRUCE RIESGOS'!$C$8:$D$140,2,FALSE),"")</f>
        <v/>
      </c>
      <c r="U83" s="14" t="n">
        <v>5.37000000000004</v>
      </c>
      <c r="V83" s="14">
        <f>IFERROR(VLOOKUP(U83,'CRUCE RIESGOS'!$C$8:$D$140,2,FALSE),"")</f>
        <v/>
      </c>
      <c r="W83" s="14" t="n">
        <v>6.37000000000005</v>
      </c>
      <c r="X83" s="14">
        <f>IFERROR(VLOOKUP(W83,'CRUCE RIESGOS'!$C$8:$D$140,2,FALSE),"")</f>
        <v/>
      </c>
      <c r="Y83" s="14" t="n">
        <v>7.37000000000006</v>
      </c>
      <c r="Z83" s="14">
        <f>IFERROR(VLOOKUP(Y83,'CRUCE RIESGOS'!$C$8:$D$140,2,FALSE),"")</f>
        <v/>
      </c>
      <c r="AA83" s="14" t="n">
        <v>8.37000000000007</v>
      </c>
      <c r="AB83" s="14">
        <f>IFERROR(VLOOKUP(AA83,'CRUCE RIESGOS'!$C$8:$D$140,2,FALSE),"")</f>
        <v/>
      </c>
      <c r="AC83" s="14" t="n">
        <v>9.370000000000079</v>
      </c>
      <c r="AD83" s="14">
        <f>IFERROR(VLOOKUP(AC83,'CRUCE RIESGOS'!$C$8:$D$140,2,FALSE),"")</f>
        <v/>
      </c>
      <c r="AE83" s="14" t="n">
        <v>10.3700000000001</v>
      </c>
      <c r="AF83" s="14">
        <f>IFERROR(VLOOKUP(AE83,'CRUCE RIESGOS'!$C$8:$D$140,2,FALSE),"")</f>
        <v/>
      </c>
      <c r="AG83" s="14" t="n">
        <v>11.3700000000001</v>
      </c>
      <c r="AH83" s="14">
        <f>IFERROR(VLOOKUP(AG83,'CRUCE RIESGOS'!$C$8:$D$140,2,FALSE),"")</f>
        <v/>
      </c>
      <c r="AI83" s="14" t="n">
        <v>12.3700000000001</v>
      </c>
      <c r="AJ83" s="14">
        <f>IFERROR(VLOOKUP(AI83,'CRUCE RIESGOS'!$C$8:$D$140,2,FALSE),"")</f>
        <v/>
      </c>
      <c r="AK83" s="14" t="n">
        <v>13.3700000000001</v>
      </c>
      <c r="AL83" s="14">
        <f>IFERROR(VLOOKUP(AK83,'CRUCE RIESGOS'!$C$8:$D$140,2,FALSE),"")</f>
        <v/>
      </c>
      <c r="AM83" s="14" t="n">
        <v>14.3700000000001</v>
      </c>
      <c r="AN83" s="14">
        <f>IFERROR(VLOOKUP(AM83,'CRUCE RIESGOS'!$C$8:$D$140,2,FALSE),"")</f>
        <v/>
      </c>
      <c r="AO83" s="14" t="n">
        <v>15.3700000000001</v>
      </c>
      <c r="AP83" s="14">
        <f>IFERROR(VLOOKUP(AO83,'CRUCE RIESGOS'!$C$8:$D$140,2,FALSE),"")</f>
        <v/>
      </c>
      <c r="AQ83" s="14" t="n">
        <v>16.3700000000001</v>
      </c>
      <c r="AR83" s="14">
        <f>IFERROR(VLOOKUP(AQ83,'CRUCE RIESGOS'!$C$8:$D$140,2,FALSE),"")</f>
        <v/>
      </c>
      <c r="AS83" s="14" t="n">
        <v>17.3700000000002</v>
      </c>
      <c r="AT83" s="14">
        <f>IFERROR(VLOOKUP(AS83,'CRUCE RIESGOS'!$C$8:$D$140,2,FALSE),"")</f>
        <v/>
      </c>
      <c r="AU83" s="14" t="n">
        <v>18.3700000000002</v>
      </c>
      <c r="AV83" s="14">
        <f>IFERROR(VLOOKUP(AU83,'CRUCE RIESGOS'!$C$8:$D$140,2,FALSE),"")</f>
        <v/>
      </c>
      <c r="AW83" s="14" t="n">
        <v>19.3700000000002</v>
      </c>
      <c r="AX83" s="14">
        <f>IFERROR(VLOOKUP(AW83,'CRUCE RIESGOS'!$C$8:$D$140,2,FALSE),"")</f>
        <v/>
      </c>
      <c r="AY83" s="14" t="n">
        <v>20.3700000000002</v>
      </c>
      <c r="AZ83" s="14">
        <f>IFERROR(VLOOKUP(AY83,'CRUCE RIESGOS'!$C$8:$D$140,2,FALSE),"")</f>
        <v/>
      </c>
      <c r="BA83" s="14" t="n">
        <v>21.3700000000002</v>
      </c>
      <c r="BB83" s="14">
        <f>IFERROR(VLOOKUP(BA83,'CRUCE RIESGOS'!$C$8:$D$140,2,FALSE),"")</f>
        <v/>
      </c>
      <c r="BC83" s="14" t="n">
        <v>22.3700000000002</v>
      </c>
      <c r="BD83" s="14">
        <f>IFERROR(VLOOKUP(BC83,'CRUCE RIESGOS'!$C$8:$D$140,2,FALSE),"")</f>
        <v/>
      </c>
      <c r="BE83" s="14" t="n">
        <v>23.3700000000002</v>
      </c>
      <c r="BF83" s="14">
        <f>IFERROR(VLOOKUP(BE83,'CRUCE RIESGOS'!$C$8:$D$140,2,FALSE),"")</f>
        <v/>
      </c>
      <c r="BG83" s="14" t="n">
        <v>24.3700000000002</v>
      </c>
      <c r="BH83" s="14">
        <f>IFERROR(VLOOKUP(BG83,'CRUCE RIESGOS'!$C$8:$D$140,2,FALSE),"")</f>
        <v/>
      </c>
      <c r="BI83" s="14" t="n">
        <v>25.3700000000002</v>
      </c>
      <c r="BJ83" s="14">
        <f>IFERROR(VLOOKUP(BI83,'CRUCE RIESGOS'!$C$8:$D$140,2,FALSE),"")</f>
        <v/>
      </c>
    </row>
    <row r="84">
      <c r="N84" s="14">
        <f>IF(N85&lt;&gt;""," -R","")</f>
        <v/>
      </c>
      <c r="P84" s="14">
        <f>IF(P85&lt;&gt;""," -R","")</f>
        <v/>
      </c>
      <c r="R84" s="14">
        <f>IF(R85&lt;&gt;""," -R","")</f>
        <v/>
      </c>
      <c r="T84" s="14">
        <f>IF(T85&lt;&gt;""," -R","")</f>
        <v/>
      </c>
      <c r="V84" s="14">
        <f>IF(V85&lt;&gt;""," -R","")</f>
        <v/>
      </c>
      <c r="X84" s="14">
        <f>IF(X85&lt;&gt;""," -R","")</f>
        <v/>
      </c>
      <c r="Z84" s="14">
        <f>IF(Z85&lt;&gt;""," -R","")</f>
        <v/>
      </c>
      <c r="AB84" s="14">
        <f>IF(AB85&lt;&gt;""," -R","")</f>
        <v/>
      </c>
      <c r="AD84" s="14">
        <f>IF(AD85&lt;&gt;""," -R","")</f>
        <v/>
      </c>
      <c r="AF84" s="14">
        <f>IF(AF85&lt;&gt;""," -R","")</f>
        <v/>
      </c>
      <c r="AH84" s="14">
        <f>IF(AH85&lt;&gt;""," -R","")</f>
        <v/>
      </c>
      <c r="AJ84" s="14">
        <f>IF(AJ85&lt;&gt;""," -R","")</f>
        <v/>
      </c>
      <c r="AL84" s="14">
        <f>IF(AL85&lt;&gt;""," -R","")</f>
        <v/>
      </c>
      <c r="AN84" s="14">
        <f>IF(AN85&lt;&gt;""," -R","")</f>
        <v/>
      </c>
      <c r="AP84" s="14">
        <f>IF(AP85&lt;&gt;""," -R","")</f>
        <v/>
      </c>
      <c r="AR84" s="14">
        <f>IF(AR85&lt;&gt;""," -R","")</f>
        <v/>
      </c>
      <c r="AT84" s="14">
        <f>IF(AT85&lt;&gt;""," -R","")</f>
        <v/>
      </c>
      <c r="AV84" s="14">
        <f>IF(AV85&lt;&gt;""," -R","")</f>
        <v/>
      </c>
      <c r="AX84" s="14">
        <f>IF(AX85&lt;&gt;""," -R","")</f>
        <v/>
      </c>
      <c r="AZ84" s="14">
        <f>IF(AZ85&lt;&gt;""," -R","")</f>
        <v/>
      </c>
      <c r="BB84" s="14">
        <f>IF(BB85&lt;&gt;""," -R","")</f>
        <v/>
      </c>
      <c r="BD84" s="14">
        <f>IF(BD85&lt;&gt;""," -R","")</f>
        <v/>
      </c>
      <c r="BF84" s="14">
        <f>IF(BF85&lt;&gt;""," -R","")</f>
        <v/>
      </c>
      <c r="BH84" s="14">
        <f>IF(BH85&lt;&gt;""," -R","")</f>
        <v/>
      </c>
      <c r="BJ84" s="14">
        <f>IF(BJ85&lt;&gt;""," -R","")</f>
        <v/>
      </c>
    </row>
    <row r="85">
      <c r="M85" s="14" t="n">
        <v>1.38</v>
      </c>
      <c r="N85" s="14">
        <f>IFERROR(VLOOKUP(M85,'CRUCE RIESGOS'!$C$8:$D$140,2,FALSE),"")</f>
        <v/>
      </c>
      <c r="O85" s="14" t="n">
        <v>2.38000000000001</v>
      </c>
      <c r="P85" s="14">
        <f>IFERROR(VLOOKUP(O85,'CRUCE RIESGOS'!$C$8:$D$140,2,FALSE),"")</f>
        <v/>
      </c>
      <c r="Q85" s="14" t="n">
        <v>3.38000000000002</v>
      </c>
      <c r="R85" s="14">
        <f>IFERROR(VLOOKUP(Q85,'CRUCE RIESGOS'!$C$8:$D$140,2,FALSE),"")</f>
        <v/>
      </c>
      <c r="S85" s="14" t="n">
        <v>4.38000000000003</v>
      </c>
      <c r="T85" s="14">
        <f>IFERROR(VLOOKUP(S85,'CRUCE RIESGOS'!$C$8:$D$140,2,FALSE),"")</f>
        <v/>
      </c>
      <c r="U85" s="14" t="n">
        <v>5.38000000000004</v>
      </c>
      <c r="V85" s="14">
        <f>IFERROR(VLOOKUP(U85,'CRUCE RIESGOS'!$C$8:$D$140,2,FALSE),"")</f>
        <v/>
      </c>
      <c r="W85" s="14" t="n">
        <v>6.38000000000005</v>
      </c>
      <c r="X85" s="14">
        <f>IFERROR(VLOOKUP(W85,'CRUCE RIESGOS'!$C$8:$D$140,2,FALSE),"")</f>
        <v/>
      </c>
      <c r="Y85" s="14" t="n">
        <v>7.38000000000006</v>
      </c>
      <c r="Z85" s="14">
        <f>IFERROR(VLOOKUP(Y85,'CRUCE RIESGOS'!$C$8:$D$140,2,FALSE),"")</f>
        <v/>
      </c>
      <c r="AA85" s="14" t="n">
        <v>8.38000000000007</v>
      </c>
      <c r="AB85" s="14">
        <f>IFERROR(VLOOKUP(AA85,'CRUCE RIESGOS'!$C$8:$D$140,2,FALSE),"")</f>
        <v/>
      </c>
      <c r="AC85" s="14" t="n">
        <v>9.380000000000081</v>
      </c>
      <c r="AD85" s="14">
        <f>IFERROR(VLOOKUP(AC85,'CRUCE RIESGOS'!$C$8:$D$140,2,FALSE),"")</f>
        <v/>
      </c>
      <c r="AE85" s="14" t="n">
        <v>10.3800000000001</v>
      </c>
      <c r="AF85" s="14">
        <f>IFERROR(VLOOKUP(AE85,'CRUCE RIESGOS'!$C$8:$D$140,2,FALSE),"")</f>
        <v/>
      </c>
      <c r="AG85" s="14" t="n">
        <v>11.3800000000001</v>
      </c>
      <c r="AH85" s="14">
        <f>IFERROR(VLOOKUP(AG85,'CRUCE RIESGOS'!$C$8:$D$140,2,FALSE),"")</f>
        <v/>
      </c>
      <c r="AI85" s="14" t="n">
        <v>12.3800000000001</v>
      </c>
      <c r="AJ85" s="14">
        <f>IFERROR(VLOOKUP(AI85,'CRUCE RIESGOS'!$C$8:$D$140,2,FALSE),"")</f>
        <v/>
      </c>
      <c r="AK85" s="14" t="n">
        <v>13.3800000000001</v>
      </c>
      <c r="AL85" s="14">
        <f>IFERROR(VLOOKUP(AK85,'CRUCE RIESGOS'!$C$8:$D$140,2,FALSE),"")</f>
        <v/>
      </c>
      <c r="AM85" s="14" t="n">
        <v>14.3800000000001</v>
      </c>
      <c r="AN85" s="14">
        <f>IFERROR(VLOOKUP(AM85,'CRUCE RIESGOS'!$C$8:$D$140,2,FALSE),"")</f>
        <v/>
      </c>
      <c r="AO85" s="14" t="n">
        <v>15.3800000000001</v>
      </c>
      <c r="AP85" s="14">
        <f>IFERROR(VLOOKUP(AO85,'CRUCE RIESGOS'!$C$8:$D$140,2,FALSE),"")</f>
        <v/>
      </c>
      <c r="AQ85" s="14" t="n">
        <v>16.3800000000002</v>
      </c>
      <c r="AR85" s="14">
        <f>IFERROR(VLOOKUP(AQ85,'CRUCE RIESGOS'!$C$8:$D$140,2,FALSE),"")</f>
        <v/>
      </c>
      <c r="AS85" s="14" t="n">
        <v>17.3800000000002</v>
      </c>
      <c r="AT85" s="14">
        <f>IFERROR(VLOOKUP(AS85,'CRUCE RIESGOS'!$C$8:$D$140,2,FALSE),"")</f>
        <v/>
      </c>
      <c r="AU85" s="14" t="n">
        <v>18.3800000000002</v>
      </c>
      <c r="AV85" s="14">
        <f>IFERROR(VLOOKUP(AU85,'CRUCE RIESGOS'!$C$8:$D$140,2,FALSE),"")</f>
        <v/>
      </c>
      <c r="AW85" s="14" t="n">
        <v>19.3800000000002</v>
      </c>
      <c r="AX85" s="14">
        <f>IFERROR(VLOOKUP(AW85,'CRUCE RIESGOS'!$C$8:$D$140,2,FALSE),"")</f>
        <v/>
      </c>
      <c r="AY85" s="14" t="n">
        <v>20.3800000000002</v>
      </c>
      <c r="AZ85" s="14">
        <f>IFERROR(VLOOKUP(AY85,'CRUCE RIESGOS'!$C$8:$D$140,2,FALSE),"")</f>
        <v/>
      </c>
      <c r="BA85" s="14" t="n">
        <v>21.3800000000002</v>
      </c>
      <c r="BB85" s="14">
        <f>IFERROR(VLOOKUP(BA85,'CRUCE RIESGOS'!$C$8:$D$140,2,FALSE),"")</f>
        <v/>
      </c>
      <c r="BC85" s="14" t="n">
        <v>22.3800000000002</v>
      </c>
      <c r="BD85" s="14">
        <f>IFERROR(VLOOKUP(BC85,'CRUCE RIESGOS'!$C$8:$D$140,2,FALSE),"")</f>
        <v/>
      </c>
      <c r="BE85" s="14" t="n">
        <v>23.3800000000002</v>
      </c>
      <c r="BF85" s="14">
        <f>IFERROR(VLOOKUP(BE85,'CRUCE RIESGOS'!$C$8:$D$140,2,FALSE),"")</f>
        <v/>
      </c>
      <c r="BG85" s="14" t="n">
        <v>24.3800000000002</v>
      </c>
      <c r="BH85" s="14">
        <f>IFERROR(VLOOKUP(BG85,'CRUCE RIESGOS'!$C$8:$D$140,2,FALSE),"")</f>
        <v/>
      </c>
      <c r="BI85" s="14" t="n">
        <v>25.3800000000002</v>
      </c>
      <c r="BJ85" s="14">
        <f>IFERROR(VLOOKUP(BI85,'CRUCE RIESGOS'!$C$8:$D$140,2,FALSE),"")</f>
        <v/>
      </c>
    </row>
    <row r="86">
      <c r="N86" s="14">
        <f>IF(N87&lt;&gt;""," -R","")</f>
        <v/>
      </c>
      <c r="P86" s="14">
        <f>IF(P87&lt;&gt;""," -R","")</f>
        <v/>
      </c>
      <c r="R86" s="14">
        <f>IF(R87&lt;&gt;""," -R","")</f>
        <v/>
      </c>
      <c r="T86" s="14">
        <f>IF(T87&lt;&gt;""," -R","")</f>
        <v/>
      </c>
      <c r="V86" s="14">
        <f>IF(V87&lt;&gt;""," -R","")</f>
        <v/>
      </c>
      <c r="X86" s="14">
        <f>IF(X87&lt;&gt;""," -R","")</f>
        <v/>
      </c>
      <c r="Z86" s="14">
        <f>IF(Z87&lt;&gt;""," -R","")</f>
        <v/>
      </c>
      <c r="AB86" s="14">
        <f>IF(AB87&lt;&gt;""," -R","")</f>
        <v/>
      </c>
      <c r="AD86" s="14">
        <f>IF(AD87&lt;&gt;""," -R","")</f>
        <v/>
      </c>
      <c r="AF86" s="14">
        <f>IF(AF87&lt;&gt;""," -R","")</f>
        <v/>
      </c>
      <c r="AH86" s="14">
        <f>IF(AH87&lt;&gt;""," -R","")</f>
        <v/>
      </c>
      <c r="AJ86" s="14">
        <f>IF(AJ87&lt;&gt;""," -R","")</f>
        <v/>
      </c>
      <c r="AL86" s="14">
        <f>IF(AL87&lt;&gt;""," -R","")</f>
        <v/>
      </c>
      <c r="AN86" s="14">
        <f>IF(AN87&lt;&gt;""," -R","")</f>
        <v/>
      </c>
      <c r="AP86" s="14">
        <f>IF(AP87&lt;&gt;""," -R","")</f>
        <v/>
      </c>
      <c r="AR86" s="14">
        <f>IF(AR87&lt;&gt;""," -R","")</f>
        <v/>
      </c>
      <c r="AT86" s="14">
        <f>IF(AT87&lt;&gt;""," -R","")</f>
        <v/>
      </c>
      <c r="AV86" s="14">
        <f>IF(AV87&lt;&gt;""," -R","")</f>
        <v/>
      </c>
      <c r="AX86" s="14">
        <f>IF(AX87&lt;&gt;""," -R","")</f>
        <v/>
      </c>
      <c r="AZ86" s="14">
        <f>IF(AZ87&lt;&gt;""," -R","")</f>
        <v/>
      </c>
      <c r="BB86" s="14">
        <f>IF(BB87&lt;&gt;""," -R","")</f>
        <v/>
      </c>
      <c r="BD86" s="14">
        <f>IF(BD87&lt;&gt;""," -R","")</f>
        <v/>
      </c>
      <c r="BF86" s="14">
        <f>IF(BF87&lt;&gt;""," -R","")</f>
        <v/>
      </c>
      <c r="BH86" s="14">
        <f>IF(BH87&lt;&gt;""," -R","")</f>
        <v/>
      </c>
      <c r="BJ86" s="14">
        <f>IF(BJ87&lt;&gt;""," -R","")</f>
        <v/>
      </c>
    </row>
    <row r="87">
      <c r="M87" s="14" t="n">
        <v>1.39</v>
      </c>
      <c r="N87" s="14">
        <f>IFERROR(VLOOKUP(M87,'CRUCE RIESGOS'!$C$8:$D$140,2,FALSE),"")</f>
        <v/>
      </c>
      <c r="O87" s="14" t="n">
        <v>2.39000000000001</v>
      </c>
      <c r="P87" s="14">
        <f>IFERROR(VLOOKUP(O87,'CRUCE RIESGOS'!$C$8:$D$140,2,FALSE),"")</f>
        <v/>
      </c>
      <c r="Q87" s="14" t="n">
        <v>3.39000000000002</v>
      </c>
      <c r="R87" s="14">
        <f>IFERROR(VLOOKUP(Q87,'CRUCE RIESGOS'!$C$8:$D$140,2,FALSE),"")</f>
        <v/>
      </c>
      <c r="S87" s="14" t="n">
        <v>4.39000000000003</v>
      </c>
      <c r="T87" s="14">
        <f>IFERROR(VLOOKUP(S87,'CRUCE RIESGOS'!$C$8:$D$140,2,FALSE),"")</f>
        <v/>
      </c>
      <c r="U87" s="14" t="n">
        <v>5.39000000000004</v>
      </c>
      <c r="V87" s="14">
        <f>IFERROR(VLOOKUP(U87,'CRUCE RIESGOS'!$C$8:$D$140,2,FALSE),"")</f>
        <v/>
      </c>
      <c r="W87" s="14" t="n">
        <v>6.39000000000005</v>
      </c>
      <c r="X87" s="14">
        <f>IFERROR(VLOOKUP(W87,'CRUCE RIESGOS'!$C$8:$D$140,2,FALSE),"")</f>
        <v/>
      </c>
      <c r="Y87" s="14" t="n">
        <v>7.39000000000006</v>
      </c>
      <c r="Z87" s="14">
        <f>IFERROR(VLOOKUP(Y87,'CRUCE RIESGOS'!$C$8:$D$140,2,FALSE),"")</f>
        <v/>
      </c>
      <c r="AA87" s="14" t="n">
        <v>8.39000000000007</v>
      </c>
      <c r="AB87" s="14">
        <f>IFERROR(VLOOKUP(AA87,'CRUCE RIESGOS'!$C$8:$D$140,2,FALSE),"")</f>
        <v/>
      </c>
      <c r="AC87" s="14" t="n">
        <v>9.390000000000081</v>
      </c>
      <c r="AD87" s="14">
        <f>IFERROR(VLOOKUP(AC87,'CRUCE RIESGOS'!$C$8:$D$140,2,FALSE),"")</f>
        <v/>
      </c>
      <c r="AE87" s="14" t="n">
        <v>10.3900000000001</v>
      </c>
      <c r="AF87" s="14">
        <f>IFERROR(VLOOKUP(AE87,'CRUCE RIESGOS'!$C$8:$D$140,2,FALSE),"")</f>
        <v/>
      </c>
      <c r="AG87" s="14" t="n">
        <v>11.3900000000001</v>
      </c>
      <c r="AH87" s="14">
        <f>IFERROR(VLOOKUP(AG87,'CRUCE RIESGOS'!$C$8:$D$140,2,FALSE),"")</f>
        <v/>
      </c>
      <c r="AI87" s="14" t="n">
        <v>12.3900000000001</v>
      </c>
      <c r="AJ87" s="14">
        <f>IFERROR(VLOOKUP(AI87,'CRUCE RIESGOS'!$C$8:$D$140,2,FALSE),"")</f>
        <v/>
      </c>
      <c r="AK87" s="14" t="n">
        <v>13.3900000000001</v>
      </c>
      <c r="AL87" s="14">
        <f>IFERROR(VLOOKUP(AK87,'CRUCE RIESGOS'!$C$8:$D$140,2,FALSE),"")</f>
        <v/>
      </c>
      <c r="AM87" s="14" t="n">
        <v>14.3900000000001</v>
      </c>
      <c r="AN87" s="14">
        <f>IFERROR(VLOOKUP(AM87,'CRUCE RIESGOS'!$C$8:$D$140,2,FALSE),"")</f>
        <v/>
      </c>
      <c r="AO87" s="14" t="n">
        <v>15.3900000000001</v>
      </c>
      <c r="AP87" s="14">
        <f>IFERROR(VLOOKUP(AO87,'CRUCE RIESGOS'!$C$8:$D$140,2,FALSE),"")</f>
        <v/>
      </c>
      <c r="AQ87" s="14" t="n">
        <v>16.3900000000001</v>
      </c>
      <c r="AR87" s="14">
        <f>IFERROR(VLOOKUP(AQ87,'CRUCE RIESGOS'!$C$8:$D$140,2,FALSE),"")</f>
        <v/>
      </c>
      <c r="AS87" s="14" t="n">
        <v>17.3900000000002</v>
      </c>
      <c r="AT87" s="14">
        <f>IFERROR(VLOOKUP(AS87,'CRUCE RIESGOS'!$C$8:$D$140,2,FALSE),"")</f>
        <v/>
      </c>
      <c r="AU87" s="14" t="n">
        <v>18.3900000000002</v>
      </c>
      <c r="AV87" s="14">
        <f>IFERROR(VLOOKUP(AU87,'CRUCE RIESGOS'!$C$8:$D$140,2,FALSE),"")</f>
        <v/>
      </c>
      <c r="AW87" s="14" t="n">
        <v>19.3900000000002</v>
      </c>
      <c r="AX87" s="14">
        <f>IFERROR(VLOOKUP(AW87,'CRUCE RIESGOS'!$C$8:$D$140,2,FALSE),"")</f>
        <v/>
      </c>
      <c r="AY87" s="14" t="n">
        <v>20.3900000000002</v>
      </c>
      <c r="AZ87" s="14">
        <f>IFERROR(VLOOKUP(AY87,'CRUCE RIESGOS'!$C$8:$D$140,2,FALSE),"")</f>
        <v/>
      </c>
      <c r="BA87" s="14" t="n">
        <v>21.3900000000002</v>
      </c>
      <c r="BB87" s="14">
        <f>IFERROR(VLOOKUP(BA87,'CRUCE RIESGOS'!$C$8:$D$140,2,FALSE),"")</f>
        <v/>
      </c>
      <c r="BC87" s="14" t="n">
        <v>22.3900000000002</v>
      </c>
      <c r="BD87" s="14">
        <f>IFERROR(VLOOKUP(BC87,'CRUCE RIESGOS'!$C$8:$D$140,2,FALSE),"")</f>
        <v/>
      </c>
      <c r="BE87" s="14" t="n">
        <v>23.3900000000002</v>
      </c>
      <c r="BF87" s="14">
        <f>IFERROR(VLOOKUP(BE87,'CRUCE RIESGOS'!$C$8:$D$140,2,FALSE),"")</f>
        <v/>
      </c>
      <c r="BG87" s="14" t="n">
        <v>24.3900000000002</v>
      </c>
      <c r="BH87" s="14">
        <f>IFERROR(VLOOKUP(BG87,'CRUCE RIESGOS'!$C$8:$D$140,2,FALSE),"")</f>
        <v/>
      </c>
      <c r="BI87" s="14" t="n">
        <v>25.3900000000002</v>
      </c>
      <c r="BJ87" s="14">
        <f>IFERROR(VLOOKUP(BI87,'CRUCE RIESGOS'!$C$8:$D$140,2,FALSE),"")</f>
        <v/>
      </c>
    </row>
    <row r="88">
      <c r="N88" s="14">
        <f>IF(N89&lt;&gt;""," -R","")</f>
        <v/>
      </c>
      <c r="P88" s="14">
        <f>IF(P89&lt;&gt;""," -R","")</f>
        <v/>
      </c>
      <c r="R88" s="14">
        <f>IF(R89&lt;&gt;""," -R","")</f>
        <v/>
      </c>
      <c r="T88" s="14">
        <f>IF(T89&lt;&gt;""," -R","")</f>
        <v/>
      </c>
      <c r="V88" s="14">
        <f>IF(V89&lt;&gt;""," -R","")</f>
        <v/>
      </c>
      <c r="X88" s="14">
        <f>IF(X89&lt;&gt;""," -R","")</f>
        <v/>
      </c>
      <c r="Z88" s="14">
        <f>IF(Z89&lt;&gt;""," -R","")</f>
        <v/>
      </c>
      <c r="AB88" s="14">
        <f>IF(AB89&lt;&gt;""," -R","")</f>
        <v/>
      </c>
      <c r="AD88" s="14">
        <f>IF(AD89&lt;&gt;""," -R","")</f>
        <v/>
      </c>
      <c r="AF88" s="14">
        <f>IF(AF89&lt;&gt;""," -R","")</f>
        <v/>
      </c>
      <c r="AH88" s="14">
        <f>IF(AH89&lt;&gt;""," -R","")</f>
        <v/>
      </c>
      <c r="AJ88" s="14">
        <f>IF(AJ89&lt;&gt;""," -R","")</f>
        <v/>
      </c>
      <c r="AL88" s="14">
        <f>IF(AL89&lt;&gt;""," -R","")</f>
        <v/>
      </c>
      <c r="AN88" s="14">
        <f>IF(AN89&lt;&gt;""," -R","")</f>
        <v/>
      </c>
      <c r="AP88" s="14">
        <f>IF(AP89&lt;&gt;""," -R","")</f>
        <v/>
      </c>
      <c r="AR88" s="14">
        <f>IF(AR89&lt;&gt;""," -R","")</f>
        <v/>
      </c>
      <c r="AT88" s="14">
        <f>IF(AT89&lt;&gt;""," -R","")</f>
        <v/>
      </c>
      <c r="AV88" s="14">
        <f>IF(AV89&lt;&gt;""," -R","")</f>
        <v/>
      </c>
      <c r="AX88" s="14">
        <f>IF(AX89&lt;&gt;""," -R","")</f>
        <v/>
      </c>
      <c r="AZ88" s="14">
        <f>IF(AZ89&lt;&gt;""," -R","")</f>
        <v/>
      </c>
      <c r="BB88" s="14">
        <f>IF(BB89&lt;&gt;""," -R","")</f>
        <v/>
      </c>
      <c r="BD88" s="14">
        <f>IF(BD89&lt;&gt;""," -R","")</f>
        <v/>
      </c>
      <c r="BF88" s="14">
        <f>IF(BF89&lt;&gt;""," -R","")</f>
        <v/>
      </c>
      <c r="BH88" s="14">
        <f>IF(BH89&lt;&gt;""," -R","")</f>
        <v/>
      </c>
      <c r="BJ88" s="14">
        <f>IF(BJ89&lt;&gt;""," -R","")</f>
        <v/>
      </c>
    </row>
    <row r="89">
      <c r="M89" s="14" t="n">
        <v>1.4</v>
      </c>
      <c r="N89" s="14">
        <f>IFERROR(VLOOKUP(M89,'CRUCE RIESGOS'!$C$8:$D$140,2,FALSE),"")</f>
        <v/>
      </c>
      <c r="O89" s="14" t="n">
        <v>2.40000000000001</v>
      </c>
      <c r="P89" s="14">
        <f>IFERROR(VLOOKUP(O89,'CRUCE RIESGOS'!$C$8:$D$140,2,FALSE),"")</f>
        <v/>
      </c>
      <c r="Q89" s="14" t="n">
        <v>3.40000000000002</v>
      </c>
      <c r="R89" s="14">
        <f>IFERROR(VLOOKUP(Q89,'CRUCE RIESGOS'!$C$8:$D$140,2,FALSE),"")</f>
        <v/>
      </c>
      <c r="S89" s="14" t="n">
        <v>4.40000000000003</v>
      </c>
      <c r="T89" s="14">
        <f>IFERROR(VLOOKUP(S89,'CRUCE RIESGOS'!$C$8:$D$140,2,FALSE),"")</f>
        <v/>
      </c>
      <c r="U89" s="14" t="n">
        <v>5.40000000000004</v>
      </c>
      <c r="V89" s="14">
        <f>IFERROR(VLOOKUP(U89,'CRUCE RIESGOS'!$C$8:$D$140,2,FALSE),"")</f>
        <v/>
      </c>
      <c r="W89" s="14" t="n">
        <v>6.40000000000005</v>
      </c>
      <c r="X89" s="14">
        <f>IFERROR(VLOOKUP(W89,'CRUCE RIESGOS'!$C$8:$D$140,2,FALSE),"")</f>
        <v/>
      </c>
      <c r="Y89" s="14" t="n">
        <v>7.40000000000006</v>
      </c>
      <c r="Z89" s="14">
        <f>IFERROR(VLOOKUP(Y89,'CRUCE RIESGOS'!$C$8:$D$140,2,FALSE),"")</f>
        <v/>
      </c>
      <c r="AA89" s="14" t="n">
        <v>8.40000000000007</v>
      </c>
      <c r="AB89" s="14">
        <f>IFERROR(VLOOKUP(AA89,'CRUCE RIESGOS'!$C$8:$D$140,2,FALSE),"")</f>
        <v/>
      </c>
      <c r="AC89" s="14" t="n">
        <v>9.40000000000008</v>
      </c>
      <c r="AD89" s="14">
        <f>IFERROR(VLOOKUP(AC89,'CRUCE RIESGOS'!$C$8:$D$140,2,FALSE),"")</f>
        <v/>
      </c>
      <c r="AE89" s="14" t="n">
        <v>10.4000000000001</v>
      </c>
      <c r="AF89" s="14">
        <f>IFERROR(VLOOKUP(AE89,'CRUCE RIESGOS'!$C$8:$D$140,2,FALSE),"")</f>
        <v/>
      </c>
      <c r="AG89" s="14" t="n">
        <v>11.4000000000001</v>
      </c>
      <c r="AH89" s="14">
        <f>IFERROR(VLOOKUP(AG89,'CRUCE RIESGOS'!$C$8:$D$140,2,FALSE),"")</f>
        <v/>
      </c>
      <c r="AI89" s="14" t="n">
        <v>12.4000000000001</v>
      </c>
      <c r="AJ89" s="14">
        <f>IFERROR(VLOOKUP(AI89,'CRUCE RIESGOS'!$C$8:$D$140,2,FALSE),"")</f>
        <v/>
      </c>
      <c r="AK89" s="14" t="n">
        <v>13.4000000000001</v>
      </c>
      <c r="AL89" s="14">
        <f>IFERROR(VLOOKUP(AK89,'CRUCE RIESGOS'!$C$8:$D$140,2,FALSE),"")</f>
        <v/>
      </c>
      <c r="AM89" s="14" t="n">
        <v>14.4000000000001</v>
      </c>
      <c r="AN89" s="14">
        <f>IFERROR(VLOOKUP(AM89,'CRUCE RIESGOS'!$C$8:$D$140,2,FALSE),"")</f>
        <v/>
      </c>
      <c r="AO89" s="14" t="n">
        <v>15.4000000000001</v>
      </c>
      <c r="AP89" s="14">
        <f>IFERROR(VLOOKUP(AO89,'CRUCE RIESGOS'!$C$8:$D$140,2,FALSE),"")</f>
        <v/>
      </c>
      <c r="AQ89" s="14" t="n">
        <v>16.4000000000002</v>
      </c>
      <c r="AR89" s="14">
        <f>IFERROR(VLOOKUP(AQ89,'CRUCE RIESGOS'!$C$8:$D$140,2,FALSE),"")</f>
        <v/>
      </c>
      <c r="AS89" s="14" t="n">
        <v>17.4000000000002</v>
      </c>
      <c r="AT89" s="14">
        <f>IFERROR(VLOOKUP(AS89,'CRUCE RIESGOS'!$C$8:$D$140,2,FALSE),"")</f>
        <v/>
      </c>
      <c r="AU89" s="14" t="n">
        <v>18.4000000000002</v>
      </c>
      <c r="AV89" s="14">
        <f>IFERROR(VLOOKUP(AU89,'CRUCE RIESGOS'!$C$8:$D$140,2,FALSE),"")</f>
        <v/>
      </c>
      <c r="AW89" s="14" t="n">
        <v>19.4000000000002</v>
      </c>
      <c r="AX89" s="14">
        <f>IFERROR(VLOOKUP(AW89,'CRUCE RIESGOS'!$C$8:$D$140,2,FALSE),"")</f>
        <v/>
      </c>
      <c r="AY89" s="14" t="n">
        <v>20.4000000000002</v>
      </c>
      <c r="AZ89" s="14">
        <f>IFERROR(VLOOKUP(AY89,'CRUCE RIESGOS'!$C$8:$D$140,2,FALSE),"")</f>
        <v/>
      </c>
      <c r="BA89" s="14" t="n">
        <v>21.4000000000002</v>
      </c>
      <c r="BB89" s="14">
        <f>IFERROR(VLOOKUP(BA89,'CRUCE RIESGOS'!$C$8:$D$140,2,FALSE),"")</f>
        <v/>
      </c>
      <c r="BC89" s="14" t="n">
        <v>22.4000000000002</v>
      </c>
      <c r="BD89" s="14">
        <f>IFERROR(VLOOKUP(BC89,'CRUCE RIESGOS'!$C$8:$D$140,2,FALSE),"")</f>
        <v/>
      </c>
      <c r="BE89" s="14" t="n">
        <v>23.4000000000002</v>
      </c>
      <c r="BF89" s="14">
        <f>IFERROR(VLOOKUP(BE89,'CRUCE RIESGOS'!$C$8:$D$140,2,FALSE),"")</f>
        <v/>
      </c>
      <c r="BG89" s="14" t="n">
        <v>24.4000000000002</v>
      </c>
      <c r="BH89" s="14">
        <f>IFERROR(VLOOKUP(BG89,'CRUCE RIESGOS'!$C$8:$D$140,2,FALSE),"")</f>
        <v/>
      </c>
      <c r="BI89" s="14" t="n">
        <v>25.4000000000002</v>
      </c>
      <c r="BJ89" s="14">
        <f>IFERROR(VLOOKUP(BI89,'CRUCE RIESGOS'!$C$8:$D$140,2,FALSE),"")</f>
        <v/>
      </c>
    </row>
    <row r="90">
      <c r="N90" s="14">
        <f>IF(N91&lt;&gt;""," -R","")</f>
        <v/>
      </c>
      <c r="P90" s="14">
        <f>IF(P91&lt;&gt;""," -R","")</f>
        <v/>
      </c>
      <c r="R90" s="14">
        <f>IF(R91&lt;&gt;""," -R","")</f>
        <v/>
      </c>
      <c r="T90" s="14">
        <f>IF(T91&lt;&gt;""," -R","")</f>
        <v/>
      </c>
      <c r="V90" s="14">
        <f>IF(V91&lt;&gt;""," -R","")</f>
        <v/>
      </c>
      <c r="X90" s="14">
        <f>IF(X91&lt;&gt;""," -R","")</f>
        <v/>
      </c>
      <c r="Z90" s="14">
        <f>IF(Z91&lt;&gt;""," -R","")</f>
        <v/>
      </c>
      <c r="AB90" s="14">
        <f>IF(AB91&lt;&gt;""," -R","")</f>
        <v/>
      </c>
      <c r="AD90" s="14">
        <f>IF(AD91&lt;&gt;""," -R","")</f>
        <v/>
      </c>
      <c r="AF90" s="14">
        <f>IF(AF91&lt;&gt;""," -R","")</f>
        <v/>
      </c>
      <c r="AH90" s="14">
        <f>IF(AH91&lt;&gt;""," -R","")</f>
        <v/>
      </c>
      <c r="AJ90" s="14">
        <f>IF(AJ91&lt;&gt;""," -R","")</f>
        <v/>
      </c>
      <c r="AL90" s="14">
        <f>IF(AL91&lt;&gt;""," -R","")</f>
        <v/>
      </c>
      <c r="AN90" s="14">
        <f>IF(AN91&lt;&gt;""," -R","")</f>
        <v/>
      </c>
      <c r="AP90" s="14">
        <f>IF(AP91&lt;&gt;""," -R","")</f>
        <v/>
      </c>
      <c r="AR90" s="14">
        <f>IF(AR91&lt;&gt;""," -R","")</f>
        <v/>
      </c>
      <c r="AT90" s="14">
        <f>IF(AT91&lt;&gt;""," -R","")</f>
        <v/>
      </c>
      <c r="AV90" s="14">
        <f>IF(AV91&lt;&gt;""," -R","")</f>
        <v/>
      </c>
      <c r="AX90" s="14">
        <f>IF(AX91&lt;&gt;""," -R","")</f>
        <v/>
      </c>
      <c r="AZ90" s="14">
        <f>IF(AZ91&lt;&gt;""," -R","")</f>
        <v/>
      </c>
      <c r="BB90" s="14">
        <f>IF(BB91&lt;&gt;""," -R","")</f>
        <v/>
      </c>
      <c r="BD90" s="14">
        <f>IF(BD91&lt;&gt;""," -R","")</f>
        <v/>
      </c>
      <c r="BF90" s="14">
        <f>IF(BF91&lt;&gt;""," -R","")</f>
        <v/>
      </c>
      <c r="BH90" s="14">
        <f>IF(BH91&lt;&gt;""," -R","")</f>
        <v/>
      </c>
      <c r="BJ90" s="14">
        <f>IF(BJ91&lt;&gt;""," -R","")</f>
        <v/>
      </c>
    </row>
    <row r="91">
      <c r="M91" s="14" t="n">
        <v>1.41</v>
      </c>
      <c r="N91" s="14">
        <f>IFERROR(VLOOKUP(M91,'CRUCE RIESGOS'!$C$8:$D$140,2,FALSE),"")</f>
        <v/>
      </c>
      <c r="O91" s="14" t="n">
        <v>2.41000000000001</v>
      </c>
      <c r="P91" s="14">
        <f>IFERROR(VLOOKUP(O91,'CRUCE RIESGOS'!$C$8:$D$140,2,FALSE),"")</f>
        <v/>
      </c>
      <c r="Q91" s="14" t="n">
        <v>3.41000000000002</v>
      </c>
      <c r="R91" s="14">
        <f>IFERROR(VLOOKUP(Q91,'CRUCE RIESGOS'!$C$8:$D$140,2,FALSE),"")</f>
        <v/>
      </c>
      <c r="S91" s="14" t="n">
        <v>4.41000000000003</v>
      </c>
      <c r="T91" s="14">
        <f>IFERROR(VLOOKUP(S91,'CRUCE RIESGOS'!$C$8:$D$140,2,FALSE),"")</f>
        <v/>
      </c>
      <c r="U91" s="14" t="n">
        <v>5.41000000000004</v>
      </c>
      <c r="V91" s="14">
        <f>IFERROR(VLOOKUP(U91,'CRUCE RIESGOS'!$C$8:$D$140,2,FALSE),"")</f>
        <v/>
      </c>
      <c r="W91" s="14" t="n">
        <v>6.41000000000005</v>
      </c>
      <c r="X91" s="14">
        <f>IFERROR(VLOOKUP(W91,'CRUCE RIESGOS'!$C$8:$D$140,2,FALSE),"")</f>
        <v/>
      </c>
      <c r="Y91" s="14" t="n">
        <v>7.41000000000006</v>
      </c>
      <c r="Z91" s="14">
        <f>IFERROR(VLOOKUP(Y91,'CRUCE RIESGOS'!$C$8:$D$140,2,FALSE),"")</f>
        <v/>
      </c>
      <c r="AA91" s="14" t="n">
        <v>8.410000000000069</v>
      </c>
      <c r="AB91" s="14">
        <f>IFERROR(VLOOKUP(AA91,'CRUCE RIESGOS'!$C$8:$D$140,2,FALSE),"")</f>
        <v/>
      </c>
      <c r="AC91" s="14" t="n">
        <v>9.41000000000008</v>
      </c>
      <c r="AD91" s="14">
        <f>IFERROR(VLOOKUP(AC91,'CRUCE RIESGOS'!$C$8:$D$140,2,FALSE),"")</f>
        <v/>
      </c>
      <c r="AE91" s="14" t="n">
        <v>10.4100000000001</v>
      </c>
      <c r="AF91" s="14">
        <f>IFERROR(VLOOKUP(AE91,'CRUCE RIESGOS'!$C$8:$D$140,2,FALSE),"")</f>
        <v/>
      </c>
      <c r="AG91" s="14" t="n">
        <v>11.4100000000001</v>
      </c>
      <c r="AH91" s="14">
        <f>IFERROR(VLOOKUP(AG91,'CRUCE RIESGOS'!$C$8:$D$140,2,FALSE),"")</f>
        <v/>
      </c>
      <c r="AI91" s="14" t="n">
        <v>12.4100000000001</v>
      </c>
      <c r="AJ91" s="14">
        <f>IFERROR(VLOOKUP(AI91,'CRUCE RIESGOS'!$C$8:$D$140,2,FALSE),"")</f>
        <v/>
      </c>
      <c r="AK91" s="14" t="n">
        <v>13.4100000000001</v>
      </c>
      <c r="AL91" s="14">
        <f>IFERROR(VLOOKUP(AK91,'CRUCE RIESGOS'!$C$8:$D$140,2,FALSE),"")</f>
        <v/>
      </c>
      <c r="AM91" s="14" t="n">
        <v>14.4100000000001</v>
      </c>
      <c r="AN91" s="14">
        <f>IFERROR(VLOOKUP(AM91,'CRUCE RIESGOS'!$C$8:$D$140,2,FALSE),"")</f>
        <v/>
      </c>
      <c r="AO91" s="14" t="n">
        <v>15.4100000000001</v>
      </c>
      <c r="AP91" s="14">
        <f>IFERROR(VLOOKUP(AO91,'CRUCE RIESGOS'!$C$8:$D$140,2,FALSE),"")</f>
        <v/>
      </c>
      <c r="AQ91" s="14" t="n">
        <v>16.4100000000001</v>
      </c>
      <c r="AR91" s="14">
        <f>IFERROR(VLOOKUP(AQ91,'CRUCE RIESGOS'!$C$8:$D$140,2,FALSE),"")</f>
        <v/>
      </c>
      <c r="AS91" s="14" t="n">
        <v>17.4100000000002</v>
      </c>
      <c r="AT91" s="14">
        <f>IFERROR(VLOOKUP(AS91,'CRUCE RIESGOS'!$C$8:$D$140,2,FALSE),"")</f>
        <v/>
      </c>
      <c r="AU91" s="14" t="n">
        <v>18.4100000000002</v>
      </c>
      <c r="AV91" s="14">
        <f>IFERROR(VLOOKUP(AU91,'CRUCE RIESGOS'!$C$8:$D$140,2,FALSE),"")</f>
        <v/>
      </c>
      <c r="AW91" s="14" t="n">
        <v>19.4100000000002</v>
      </c>
      <c r="AX91" s="14">
        <f>IFERROR(VLOOKUP(AW91,'CRUCE RIESGOS'!$C$8:$D$140,2,FALSE),"")</f>
        <v/>
      </c>
      <c r="AY91" s="14" t="n">
        <v>20.4100000000002</v>
      </c>
      <c r="AZ91" s="14">
        <f>IFERROR(VLOOKUP(AY91,'CRUCE RIESGOS'!$C$8:$D$140,2,FALSE),"")</f>
        <v/>
      </c>
      <c r="BA91" s="14" t="n">
        <v>21.4100000000002</v>
      </c>
      <c r="BB91" s="14">
        <f>IFERROR(VLOOKUP(BA91,'CRUCE RIESGOS'!$C$8:$D$140,2,FALSE),"")</f>
        <v/>
      </c>
      <c r="BC91" s="14" t="n">
        <v>22.4100000000002</v>
      </c>
      <c r="BD91" s="14">
        <f>IFERROR(VLOOKUP(BC91,'CRUCE RIESGOS'!$C$8:$D$140,2,FALSE),"")</f>
        <v/>
      </c>
      <c r="BE91" s="14" t="n">
        <v>23.4100000000002</v>
      </c>
      <c r="BF91" s="14">
        <f>IFERROR(VLOOKUP(BE91,'CRUCE RIESGOS'!$C$8:$D$140,2,FALSE),"")</f>
        <v/>
      </c>
      <c r="BG91" s="14" t="n">
        <v>24.4100000000002</v>
      </c>
      <c r="BH91" s="14">
        <f>IFERROR(VLOOKUP(BG91,'CRUCE RIESGOS'!$C$8:$D$140,2,FALSE),"")</f>
        <v/>
      </c>
      <c r="BI91" s="14" t="n">
        <v>25.4100000000002</v>
      </c>
      <c r="BJ91" s="14">
        <f>IFERROR(VLOOKUP(BI91,'CRUCE RIESGOS'!$C$8:$D$140,2,FALSE),"")</f>
        <v/>
      </c>
    </row>
    <row r="92">
      <c r="N92" s="14">
        <f>IF(N93&lt;&gt;""," -R","")</f>
        <v/>
      </c>
      <c r="P92" s="14">
        <f>IF(P93&lt;&gt;""," -R","")</f>
        <v/>
      </c>
      <c r="R92" s="14">
        <f>IF(R93&lt;&gt;""," -R","")</f>
        <v/>
      </c>
      <c r="T92" s="14">
        <f>IF(T93&lt;&gt;""," -R","")</f>
        <v/>
      </c>
      <c r="V92" s="14">
        <f>IF(V93&lt;&gt;""," -R","")</f>
        <v/>
      </c>
      <c r="X92" s="14">
        <f>IF(X93&lt;&gt;""," -R","")</f>
        <v/>
      </c>
      <c r="Z92" s="14">
        <f>IF(Z93&lt;&gt;""," -R","")</f>
        <v/>
      </c>
      <c r="AB92" s="14">
        <f>IF(AB93&lt;&gt;""," -R","")</f>
        <v/>
      </c>
      <c r="AD92" s="14">
        <f>IF(AD93&lt;&gt;""," -R","")</f>
        <v/>
      </c>
      <c r="AF92" s="14">
        <f>IF(AF93&lt;&gt;""," -R","")</f>
        <v/>
      </c>
      <c r="AH92" s="14">
        <f>IF(AH93&lt;&gt;""," -R","")</f>
        <v/>
      </c>
      <c r="AJ92" s="14">
        <f>IF(AJ93&lt;&gt;""," -R","")</f>
        <v/>
      </c>
      <c r="AL92" s="14">
        <f>IF(AL93&lt;&gt;""," -R","")</f>
        <v/>
      </c>
      <c r="AN92" s="14">
        <f>IF(AN93&lt;&gt;""," -R","")</f>
        <v/>
      </c>
      <c r="AP92" s="14">
        <f>IF(AP93&lt;&gt;""," -R","")</f>
        <v/>
      </c>
      <c r="AR92" s="14">
        <f>IF(AR93&lt;&gt;""," -R","")</f>
        <v/>
      </c>
      <c r="AT92" s="14">
        <f>IF(AT93&lt;&gt;""," -R","")</f>
        <v/>
      </c>
      <c r="AV92" s="14">
        <f>IF(AV93&lt;&gt;""," -R","")</f>
        <v/>
      </c>
      <c r="AX92" s="14">
        <f>IF(AX93&lt;&gt;""," -R","")</f>
        <v/>
      </c>
      <c r="AZ92" s="14">
        <f>IF(AZ93&lt;&gt;""," -R","")</f>
        <v/>
      </c>
      <c r="BB92" s="14">
        <f>IF(BB93&lt;&gt;""," -R","")</f>
        <v/>
      </c>
      <c r="BD92" s="14">
        <f>IF(BD93&lt;&gt;""," -R","")</f>
        <v/>
      </c>
      <c r="BF92" s="14">
        <f>IF(BF93&lt;&gt;""," -R","")</f>
        <v/>
      </c>
      <c r="BH92" s="14">
        <f>IF(BH93&lt;&gt;""," -R","")</f>
        <v/>
      </c>
      <c r="BJ92" s="14">
        <f>IF(BJ93&lt;&gt;""," -R","")</f>
        <v/>
      </c>
    </row>
    <row r="93">
      <c r="M93" s="14" t="n">
        <v>1.42</v>
      </c>
      <c r="N93" s="14">
        <f>IFERROR(VLOOKUP(M93,'CRUCE RIESGOS'!$C$8:$D$140,2,FALSE),"")</f>
        <v/>
      </c>
      <c r="O93" s="14" t="n">
        <v>2.42000000000001</v>
      </c>
      <c r="P93" s="14">
        <f>IFERROR(VLOOKUP(O93,'CRUCE RIESGOS'!$C$8:$D$140,2,FALSE),"")</f>
        <v/>
      </c>
      <c r="Q93" s="14" t="n">
        <v>3.42000000000002</v>
      </c>
      <c r="R93" s="14">
        <f>IFERROR(VLOOKUP(Q93,'CRUCE RIESGOS'!$C$8:$D$140,2,FALSE),"")</f>
        <v/>
      </c>
      <c r="S93" s="14" t="n">
        <v>4.42000000000003</v>
      </c>
      <c r="T93" s="14">
        <f>IFERROR(VLOOKUP(S93,'CRUCE RIESGOS'!$C$8:$D$140,2,FALSE),"")</f>
        <v/>
      </c>
      <c r="U93" s="14" t="n">
        <v>5.42000000000004</v>
      </c>
      <c r="V93" s="14">
        <f>IFERROR(VLOOKUP(U93,'CRUCE RIESGOS'!$C$8:$D$140,2,FALSE),"")</f>
        <v/>
      </c>
      <c r="W93" s="14" t="n">
        <v>6.42000000000005</v>
      </c>
      <c r="X93" s="14">
        <f>IFERROR(VLOOKUP(W93,'CRUCE RIESGOS'!$C$8:$D$140,2,FALSE),"")</f>
        <v/>
      </c>
      <c r="Y93" s="14" t="n">
        <v>7.42000000000006</v>
      </c>
      <c r="Z93" s="14">
        <f>IFERROR(VLOOKUP(Y93,'CRUCE RIESGOS'!$C$8:$D$140,2,FALSE),"")</f>
        <v/>
      </c>
      <c r="AA93" s="14" t="n">
        <v>8.420000000000069</v>
      </c>
      <c r="AB93" s="14">
        <f>IFERROR(VLOOKUP(AA93,'CRUCE RIESGOS'!$C$8:$D$140,2,FALSE),"")</f>
        <v/>
      </c>
      <c r="AC93" s="14" t="n">
        <v>9.42000000000008</v>
      </c>
      <c r="AD93" s="14">
        <f>IFERROR(VLOOKUP(AC93,'CRUCE RIESGOS'!$C$8:$D$140,2,FALSE),"")</f>
        <v/>
      </c>
      <c r="AE93" s="14" t="n">
        <v>10.4200000000001</v>
      </c>
      <c r="AF93" s="14">
        <f>IFERROR(VLOOKUP(AE93,'CRUCE RIESGOS'!$C$8:$D$140,2,FALSE),"")</f>
        <v/>
      </c>
      <c r="AG93" s="14" t="n">
        <v>11.4200000000001</v>
      </c>
      <c r="AH93" s="14">
        <f>IFERROR(VLOOKUP(AG93,'CRUCE RIESGOS'!$C$8:$D$140,2,FALSE),"")</f>
        <v/>
      </c>
      <c r="AI93" s="14" t="n">
        <v>12.4200000000001</v>
      </c>
      <c r="AJ93" s="14">
        <f>IFERROR(VLOOKUP(AI93,'CRUCE RIESGOS'!$C$8:$D$140,2,FALSE),"")</f>
        <v/>
      </c>
      <c r="AK93" s="14" t="n">
        <v>13.4200000000001</v>
      </c>
      <c r="AL93" s="14">
        <f>IFERROR(VLOOKUP(AK93,'CRUCE RIESGOS'!$C$8:$D$140,2,FALSE),"")</f>
        <v/>
      </c>
      <c r="AM93" s="14" t="n">
        <v>14.4200000000001</v>
      </c>
      <c r="AN93" s="14">
        <f>IFERROR(VLOOKUP(AM93,'CRUCE RIESGOS'!$C$8:$D$140,2,FALSE),"")</f>
        <v/>
      </c>
      <c r="AO93" s="14" t="n">
        <v>15.4200000000001</v>
      </c>
      <c r="AP93" s="14">
        <f>IFERROR(VLOOKUP(AO93,'CRUCE RIESGOS'!$C$8:$D$140,2,FALSE),"")</f>
        <v/>
      </c>
      <c r="AQ93" s="14" t="n">
        <v>16.4200000000002</v>
      </c>
      <c r="AR93" s="14">
        <f>IFERROR(VLOOKUP(AQ93,'CRUCE RIESGOS'!$C$8:$D$140,2,FALSE),"")</f>
        <v/>
      </c>
      <c r="AS93" s="14" t="n">
        <v>17.4200000000002</v>
      </c>
      <c r="AT93" s="14">
        <f>IFERROR(VLOOKUP(AS93,'CRUCE RIESGOS'!$C$8:$D$140,2,FALSE),"")</f>
        <v/>
      </c>
      <c r="AU93" s="14" t="n">
        <v>18.4200000000002</v>
      </c>
      <c r="AV93" s="14">
        <f>IFERROR(VLOOKUP(AU93,'CRUCE RIESGOS'!$C$8:$D$140,2,FALSE),"")</f>
        <v/>
      </c>
      <c r="AW93" s="14" t="n">
        <v>19.4200000000002</v>
      </c>
      <c r="AX93" s="14">
        <f>IFERROR(VLOOKUP(AW93,'CRUCE RIESGOS'!$C$8:$D$140,2,FALSE),"")</f>
        <v/>
      </c>
      <c r="AY93" s="14" t="n">
        <v>20.4200000000002</v>
      </c>
      <c r="AZ93" s="14">
        <f>IFERROR(VLOOKUP(AY93,'CRUCE RIESGOS'!$C$8:$D$140,2,FALSE),"")</f>
        <v/>
      </c>
      <c r="BA93" s="14" t="n">
        <v>21.4200000000002</v>
      </c>
      <c r="BB93" s="14">
        <f>IFERROR(VLOOKUP(BA93,'CRUCE RIESGOS'!$C$8:$D$140,2,FALSE),"")</f>
        <v/>
      </c>
      <c r="BC93" s="14" t="n">
        <v>22.4200000000002</v>
      </c>
      <c r="BD93" s="14">
        <f>IFERROR(VLOOKUP(BC93,'CRUCE RIESGOS'!$C$8:$D$140,2,FALSE),"")</f>
        <v/>
      </c>
      <c r="BE93" s="14" t="n">
        <v>23.4200000000002</v>
      </c>
      <c r="BF93" s="14">
        <f>IFERROR(VLOOKUP(BE93,'CRUCE RIESGOS'!$C$8:$D$140,2,FALSE),"")</f>
        <v/>
      </c>
      <c r="BG93" s="14" t="n">
        <v>24.4200000000002</v>
      </c>
      <c r="BH93" s="14">
        <f>IFERROR(VLOOKUP(BG93,'CRUCE RIESGOS'!$C$8:$D$140,2,FALSE),"")</f>
        <v/>
      </c>
      <c r="BI93" s="14" t="n">
        <v>25.4200000000002</v>
      </c>
      <c r="BJ93" s="14">
        <f>IFERROR(VLOOKUP(BI93,'CRUCE RIESGOS'!$C$8:$D$140,2,FALSE),"")</f>
        <v/>
      </c>
    </row>
    <row r="94">
      <c r="N94" s="14">
        <f>IF(N95&lt;&gt;""," -R","")</f>
        <v/>
      </c>
      <c r="P94" s="14">
        <f>IF(P95&lt;&gt;""," -R","")</f>
        <v/>
      </c>
      <c r="R94" s="14">
        <f>IF(R95&lt;&gt;""," -R","")</f>
        <v/>
      </c>
      <c r="T94" s="14">
        <f>IF(T95&lt;&gt;""," -R","")</f>
        <v/>
      </c>
      <c r="V94" s="14">
        <f>IF(V95&lt;&gt;""," -R","")</f>
        <v/>
      </c>
      <c r="X94" s="14">
        <f>IF(X95&lt;&gt;""," -R","")</f>
        <v/>
      </c>
      <c r="Z94" s="14">
        <f>IF(Z95&lt;&gt;""," -R","")</f>
        <v/>
      </c>
      <c r="AB94" s="14">
        <f>IF(AB95&lt;&gt;""," -R","")</f>
        <v/>
      </c>
      <c r="AD94" s="14">
        <f>IF(AD95&lt;&gt;""," -R","")</f>
        <v/>
      </c>
      <c r="AF94" s="14">
        <f>IF(AF95&lt;&gt;""," -R","")</f>
        <v/>
      </c>
      <c r="AH94" s="14">
        <f>IF(AH95&lt;&gt;""," -R","")</f>
        <v/>
      </c>
      <c r="AJ94" s="14">
        <f>IF(AJ95&lt;&gt;""," -R","")</f>
        <v/>
      </c>
      <c r="AL94" s="14">
        <f>IF(AL95&lt;&gt;""," -R","")</f>
        <v/>
      </c>
      <c r="AN94" s="14">
        <f>IF(AN95&lt;&gt;""," -R","")</f>
        <v/>
      </c>
      <c r="AP94" s="14">
        <f>IF(AP95&lt;&gt;""," -R","")</f>
        <v/>
      </c>
      <c r="AR94" s="14">
        <f>IF(AR95&lt;&gt;""," -R","")</f>
        <v/>
      </c>
      <c r="AT94" s="14">
        <f>IF(AT95&lt;&gt;""," -R","")</f>
        <v/>
      </c>
      <c r="AV94" s="14">
        <f>IF(AV95&lt;&gt;""," -R","")</f>
        <v/>
      </c>
      <c r="AX94" s="14">
        <f>IF(AX95&lt;&gt;""," -R","")</f>
        <v/>
      </c>
      <c r="AZ94" s="14">
        <f>IF(AZ95&lt;&gt;""," -R","")</f>
        <v/>
      </c>
      <c r="BB94" s="14">
        <f>IF(BB95&lt;&gt;""," -R","")</f>
        <v/>
      </c>
      <c r="BD94" s="14">
        <f>IF(BD95&lt;&gt;""," -R","")</f>
        <v/>
      </c>
      <c r="BF94" s="14">
        <f>IF(BF95&lt;&gt;""," -R","")</f>
        <v/>
      </c>
      <c r="BH94" s="14">
        <f>IF(BH95&lt;&gt;""," -R","")</f>
        <v/>
      </c>
      <c r="BJ94" s="14">
        <f>IF(BJ95&lt;&gt;""," -R","")</f>
        <v/>
      </c>
    </row>
    <row r="95">
      <c r="M95" s="14" t="n">
        <v>1.43</v>
      </c>
      <c r="N95" s="14">
        <f>IFERROR(VLOOKUP(M95,'CRUCE RIESGOS'!$C$8:$D$140,2,FALSE),"")</f>
        <v/>
      </c>
      <c r="O95" s="14" t="n">
        <v>2.43000000000001</v>
      </c>
      <c r="P95" s="14">
        <f>IFERROR(VLOOKUP(O95,'CRUCE RIESGOS'!$C$8:$D$140,2,FALSE),"")</f>
        <v/>
      </c>
      <c r="Q95" s="14" t="n">
        <v>3.43000000000002</v>
      </c>
      <c r="R95" s="14">
        <f>IFERROR(VLOOKUP(Q95,'CRUCE RIESGOS'!$C$8:$D$140,2,FALSE),"")</f>
        <v/>
      </c>
      <c r="S95" s="14" t="n">
        <v>4.43000000000003</v>
      </c>
      <c r="T95" s="14">
        <f>IFERROR(VLOOKUP(S95,'CRUCE RIESGOS'!$C$8:$D$140,2,FALSE),"")</f>
        <v/>
      </c>
      <c r="U95" s="14" t="n">
        <v>5.43000000000004</v>
      </c>
      <c r="V95" s="14">
        <f>IFERROR(VLOOKUP(U95,'CRUCE RIESGOS'!$C$8:$D$140,2,FALSE),"")</f>
        <v/>
      </c>
      <c r="W95" s="14" t="n">
        <v>6.43000000000005</v>
      </c>
      <c r="X95" s="14">
        <f>IFERROR(VLOOKUP(W95,'CRUCE RIESGOS'!$C$8:$D$140,2,FALSE),"")</f>
        <v/>
      </c>
      <c r="Y95" s="14" t="n">
        <v>7.43000000000006</v>
      </c>
      <c r="Z95" s="14">
        <f>IFERROR(VLOOKUP(Y95,'CRUCE RIESGOS'!$C$8:$D$140,2,FALSE),"")</f>
        <v/>
      </c>
      <c r="AA95" s="14" t="n">
        <v>8.430000000000071</v>
      </c>
      <c r="AB95" s="14">
        <f>IFERROR(VLOOKUP(AA95,'CRUCE RIESGOS'!$C$8:$D$140,2,FALSE),"")</f>
        <v/>
      </c>
      <c r="AC95" s="14" t="n">
        <v>9.43000000000008</v>
      </c>
      <c r="AD95" s="14">
        <f>IFERROR(VLOOKUP(AC95,'CRUCE RIESGOS'!$C$8:$D$140,2,FALSE),"")</f>
        <v/>
      </c>
      <c r="AE95" s="14" t="n">
        <v>10.4300000000001</v>
      </c>
      <c r="AF95" s="14">
        <f>IFERROR(VLOOKUP(AE95,'CRUCE RIESGOS'!$C$8:$D$140,2,FALSE),"")</f>
        <v/>
      </c>
      <c r="AG95" s="14" t="n">
        <v>11.4300000000001</v>
      </c>
      <c r="AH95" s="14">
        <f>IFERROR(VLOOKUP(AG95,'CRUCE RIESGOS'!$C$8:$D$140,2,FALSE),"")</f>
        <v/>
      </c>
      <c r="AI95" s="14" t="n">
        <v>12.4300000000001</v>
      </c>
      <c r="AJ95" s="14">
        <f>IFERROR(VLOOKUP(AI95,'CRUCE RIESGOS'!$C$8:$D$140,2,FALSE),"")</f>
        <v/>
      </c>
      <c r="AK95" s="14" t="n">
        <v>13.4300000000001</v>
      </c>
      <c r="AL95" s="14">
        <f>IFERROR(VLOOKUP(AK95,'CRUCE RIESGOS'!$C$8:$D$140,2,FALSE),"")</f>
        <v/>
      </c>
      <c r="AM95" s="14" t="n">
        <v>14.4300000000001</v>
      </c>
      <c r="AN95" s="14">
        <f>IFERROR(VLOOKUP(AM95,'CRUCE RIESGOS'!$C$8:$D$140,2,FALSE),"")</f>
        <v/>
      </c>
      <c r="AO95" s="14" t="n">
        <v>15.4300000000001</v>
      </c>
      <c r="AP95" s="14">
        <f>IFERROR(VLOOKUP(AO95,'CRUCE RIESGOS'!$C$8:$D$140,2,FALSE),"")</f>
        <v/>
      </c>
      <c r="AQ95" s="14" t="n">
        <v>16.4300000000001</v>
      </c>
      <c r="AR95" s="14">
        <f>IFERROR(VLOOKUP(AQ95,'CRUCE RIESGOS'!$C$8:$D$140,2,FALSE),"")</f>
        <v/>
      </c>
      <c r="AS95" s="14" t="n">
        <v>17.4300000000002</v>
      </c>
      <c r="AT95" s="14">
        <f>IFERROR(VLOOKUP(AS95,'CRUCE RIESGOS'!$C$8:$D$140,2,FALSE),"")</f>
        <v/>
      </c>
      <c r="AU95" s="14" t="n">
        <v>18.4300000000002</v>
      </c>
      <c r="AV95" s="14">
        <f>IFERROR(VLOOKUP(AU95,'CRUCE RIESGOS'!$C$8:$D$140,2,FALSE),"")</f>
        <v/>
      </c>
      <c r="AW95" s="14" t="n">
        <v>19.4300000000002</v>
      </c>
      <c r="AX95" s="14">
        <f>IFERROR(VLOOKUP(AW95,'CRUCE RIESGOS'!$C$8:$D$140,2,FALSE),"")</f>
        <v/>
      </c>
      <c r="AY95" s="14" t="n">
        <v>20.4300000000002</v>
      </c>
      <c r="AZ95" s="14">
        <f>IFERROR(VLOOKUP(AY95,'CRUCE RIESGOS'!$C$8:$D$140,2,FALSE),"")</f>
        <v/>
      </c>
      <c r="BA95" s="14" t="n">
        <v>21.4300000000002</v>
      </c>
      <c r="BB95" s="14">
        <f>IFERROR(VLOOKUP(BA95,'CRUCE RIESGOS'!$C$8:$D$140,2,FALSE),"")</f>
        <v/>
      </c>
      <c r="BC95" s="14" t="n">
        <v>22.4300000000002</v>
      </c>
      <c r="BD95" s="14">
        <f>IFERROR(VLOOKUP(BC95,'CRUCE RIESGOS'!$C$8:$D$140,2,FALSE),"")</f>
        <v/>
      </c>
      <c r="BE95" s="14" t="n">
        <v>23.4300000000002</v>
      </c>
      <c r="BF95" s="14">
        <f>IFERROR(VLOOKUP(BE95,'CRUCE RIESGOS'!$C$8:$D$140,2,FALSE),"")</f>
        <v/>
      </c>
      <c r="BG95" s="14" t="n">
        <v>24.4300000000002</v>
      </c>
      <c r="BH95" s="14">
        <f>IFERROR(VLOOKUP(BG95,'CRUCE RIESGOS'!$C$8:$D$140,2,FALSE),"")</f>
        <v/>
      </c>
      <c r="BI95" s="14" t="n">
        <v>25.4300000000002</v>
      </c>
      <c r="BJ95" s="14">
        <f>IFERROR(VLOOKUP(BI95,'CRUCE RIESGOS'!$C$8:$D$140,2,FALSE),"")</f>
        <v/>
      </c>
    </row>
    <row r="96">
      <c r="N96" s="14">
        <f>IF(N97&lt;&gt;""," -R","")</f>
        <v/>
      </c>
      <c r="P96" s="14">
        <f>IF(P97&lt;&gt;""," -R","")</f>
        <v/>
      </c>
      <c r="R96" s="14">
        <f>IF(R97&lt;&gt;""," -R","")</f>
        <v/>
      </c>
      <c r="T96" s="14">
        <f>IF(T97&lt;&gt;""," -R","")</f>
        <v/>
      </c>
      <c r="V96" s="14">
        <f>IF(V97&lt;&gt;""," -R","")</f>
        <v/>
      </c>
      <c r="X96" s="14">
        <f>IF(X97&lt;&gt;""," -R","")</f>
        <v/>
      </c>
      <c r="Z96" s="14">
        <f>IF(Z97&lt;&gt;""," -R","")</f>
        <v/>
      </c>
      <c r="AB96" s="14">
        <f>IF(AB97&lt;&gt;""," -R","")</f>
        <v/>
      </c>
      <c r="AD96" s="14">
        <f>IF(AD97&lt;&gt;""," -R","")</f>
        <v/>
      </c>
      <c r="AF96" s="14">
        <f>IF(AF97&lt;&gt;""," -R","")</f>
        <v/>
      </c>
      <c r="AH96" s="14">
        <f>IF(AH97&lt;&gt;""," -R","")</f>
        <v/>
      </c>
      <c r="AJ96" s="14">
        <f>IF(AJ97&lt;&gt;""," -R","")</f>
        <v/>
      </c>
      <c r="AL96" s="14">
        <f>IF(AL97&lt;&gt;""," -R","")</f>
        <v/>
      </c>
      <c r="AN96" s="14">
        <f>IF(AN97&lt;&gt;""," -R","")</f>
        <v/>
      </c>
      <c r="AP96" s="14">
        <f>IF(AP97&lt;&gt;""," -R","")</f>
        <v/>
      </c>
      <c r="AR96" s="14">
        <f>IF(AR97&lt;&gt;""," -R","")</f>
        <v/>
      </c>
      <c r="AT96" s="14">
        <f>IF(AT97&lt;&gt;""," -R","")</f>
        <v/>
      </c>
      <c r="AV96" s="14">
        <f>IF(AV97&lt;&gt;""," -R","")</f>
        <v/>
      </c>
      <c r="AX96" s="14">
        <f>IF(AX97&lt;&gt;""," -R","")</f>
        <v/>
      </c>
      <c r="AZ96" s="14">
        <f>IF(AZ97&lt;&gt;""," -R","")</f>
        <v/>
      </c>
      <c r="BB96" s="14">
        <f>IF(BB97&lt;&gt;""," -R","")</f>
        <v/>
      </c>
      <c r="BD96" s="14">
        <f>IF(BD97&lt;&gt;""," -R","")</f>
        <v/>
      </c>
      <c r="BF96" s="14">
        <f>IF(BF97&lt;&gt;""," -R","")</f>
        <v/>
      </c>
      <c r="BH96" s="14">
        <f>IF(BH97&lt;&gt;""," -R","")</f>
        <v/>
      </c>
      <c r="BJ96" s="14">
        <f>IF(BJ97&lt;&gt;""," -R","")</f>
        <v/>
      </c>
    </row>
    <row r="97">
      <c r="M97" s="14" t="n">
        <v>1.44</v>
      </c>
      <c r="N97" s="14">
        <f>IFERROR(VLOOKUP(M97,'CRUCE RIESGOS'!$C$8:$D$140,2,FALSE),"")</f>
        <v/>
      </c>
      <c r="O97" s="14" t="n">
        <v>2.44000000000001</v>
      </c>
      <c r="P97" s="14">
        <f>IFERROR(VLOOKUP(O97,'CRUCE RIESGOS'!$C$8:$D$140,2,FALSE),"")</f>
        <v/>
      </c>
      <c r="Q97" s="14" t="n">
        <v>3.44000000000002</v>
      </c>
      <c r="R97" s="14">
        <f>IFERROR(VLOOKUP(Q97,'CRUCE RIESGOS'!$C$8:$D$140,2,FALSE),"")</f>
        <v/>
      </c>
      <c r="S97" s="14" t="n">
        <v>4.44000000000003</v>
      </c>
      <c r="T97" s="14">
        <f>IFERROR(VLOOKUP(S97,'CRUCE RIESGOS'!$C$8:$D$140,2,FALSE),"")</f>
        <v/>
      </c>
      <c r="U97" s="14" t="n">
        <v>5.44000000000004</v>
      </c>
      <c r="V97" s="14">
        <f>IFERROR(VLOOKUP(U97,'CRUCE RIESGOS'!$C$8:$D$140,2,FALSE),"")</f>
        <v/>
      </c>
      <c r="W97" s="14" t="n">
        <v>6.44000000000005</v>
      </c>
      <c r="X97" s="14">
        <f>IFERROR(VLOOKUP(W97,'CRUCE RIESGOS'!$C$8:$D$140,2,FALSE),"")</f>
        <v/>
      </c>
      <c r="Y97" s="14" t="n">
        <v>7.44000000000006</v>
      </c>
      <c r="Z97" s="14">
        <f>IFERROR(VLOOKUP(Y97,'CRUCE RIESGOS'!$C$8:$D$140,2,FALSE),"")</f>
        <v/>
      </c>
      <c r="AA97" s="14" t="n">
        <v>8.440000000000071</v>
      </c>
      <c r="AB97" s="14">
        <f>IFERROR(VLOOKUP(AA97,'CRUCE RIESGOS'!$C$8:$D$140,2,FALSE),"")</f>
        <v/>
      </c>
      <c r="AC97" s="14" t="n">
        <v>9.440000000000079</v>
      </c>
      <c r="AD97" s="14">
        <f>IFERROR(VLOOKUP(AC97,'CRUCE RIESGOS'!$C$8:$D$140,2,FALSE),"")</f>
        <v/>
      </c>
      <c r="AE97" s="14" t="n">
        <v>10.4400000000001</v>
      </c>
      <c r="AF97" s="14">
        <f>IFERROR(VLOOKUP(AE97,'CRUCE RIESGOS'!$C$8:$D$140,2,FALSE),"")</f>
        <v/>
      </c>
      <c r="AG97" s="14" t="n">
        <v>11.4400000000001</v>
      </c>
      <c r="AH97" s="14">
        <f>IFERROR(VLOOKUP(AG97,'CRUCE RIESGOS'!$C$8:$D$140,2,FALSE),"")</f>
        <v/>
      </c>
      <c r="AI97" s="14" t="n">
        <v>12.4400000000001</v>
      </c>
      <c r="AJ97" s="14">
        <f>IFERROR(VLOOKUP(AI97,'CRUCE RIESGOS'!$C$8:$D$140,2,FALSE),"")</f>
        <v/>
      </c>
      <c r="AK97" s="14" t="n">
        <v>13.4400000000001</v>
      </c>
      <c r="AL97" s="14">
        <f>IFERROR(VLOOKUP(AK97,'CRUCE RIESGOS'!$C$8:$D$140,2,FALSE),"")</f>
        <v/>
      </c>
      <c r="AM97" s="14" t="n">
        <v>14.4400000000001</v>
      </c>
      <c r="AN97" s="14">
        <f>IFERROR(VLOOKUP(AM97,'CRUCE RIESGOS'!$C$8:$D$140,2,FALSE),"")</f>
        <v/>
      </c>
      <c r="AO97" s="14" t="n">
        <v>15.4400000000001</v>
      </c>
      <c r="AP97" s="14">
        <f>IFERROR(VLOOKUP(AO97,'CRUCE RIESGOS'!$C$8:$D$140,2,FALSE),"")</f>
        <v/>
      </c>
      <c r="AQ97" s="14" t="n">
        <v>16.4400000000002</v>
      </c>
      <c r="AR97" s="14">
        <f>IFERROR(VLOOKUP(AQ97,'CRUCE RIESGOS'!$C$8:$D$140,2,FALSE),"")</f>
        <v/>
      </c>
      <c r="AS97" s="14" t="n">
        <v>17.4400000000002</v>
      </c>
      <c r="AT97" s="14">
        <f>IFERROR(VLOOKUP(AS97,'CRUCE RIESGOS'!$C$8:$D$140,2,FALSE),"")</f>
        <v/>
      </c>
      <c r="AU97" s="14" t="n">
        <v>18.4400000000002</v>
      </c>
      <c r="AV97" s="14">
        <f>IFERROR(VLOOKUP(AU97,'CRUCE RIESGOS'!$C$8:$D$140,2,FALSE),"")</f>
        <v/>
      </c>
      <c r="AW97" s="14" t="n">
        <v>19.4400000000002</v>
      </c>
      <c r="AX97" s="14">
        <f>IFERROR(VLOOKUP(AW97,'CRUCE RIESGOS'!$C$8:$D$140,2,FALSE),"")</f>
        <v/>
      </c>
      <c r="AY97" s="14" t="n">
        <v>20.4400000000002</v>
      </c>
      <c r="AZ97" s="14">
        <f>IFERROR(VLOOKUP(AY97,'CRUCE RIESGOS'!$C$8:$D$140,2,FALSE),"")</f>
        <v/>
      </c>
      <c r="BA97" s="14" t="n">
        <v>21.4400000000002</v>
      </c>
      <c r="BB97" s="14">
        <f>IFERROR(VLOOKUP(BA97,'CRUCE RIESGOS'!$C$8:$D$140,2,FALSE),"")</f>
        <v/>
      </c>
      <c r="BC97" s="14" t="n">
        <v>22.4400000000002</v>
      </c>
      <c r="BD97" s="14">
        <f>IFERROR(VLOOKUP(BC97,'CRUCE RIESGOS'!$C$8:$D$140,2,FALSE),"")</f>
        <v/>
      </c>
      <c r="BE97" s="14" t="n">
        <v>23.4400000000002</v>
      </c>
      <c r="BF97" s="14">
        <f>IFERROR(VLOOKUP(BE97,'CRUCE RIESGOS'!$C$8:$D$140,2,FALSE),"")</f>
        <v/>
      </c>
      <c r="BG97" s="14" t="n">
        <v>24.4400000000002</v>
      </c>
      <c r="BH97" s="14">
        <f>IFERROR(VLOOKUP(BG97,'CRUCE RIESGOS'!$C$8:$D$140,2,FALSE),"")</f>
        <v/>
      </c>
      <c r="BI97" s="14" t="n">
        <v>25.4400000000002</v>
      </c>
      <c r="BJ97" s="14">
        <f>IFERROR(VLOOKUP(BI97,'CRUCE RIESGOS'!$C$8:$D$140,2,FALSE),"")</f>
        <v/>
      </c>
    </row>
    <row r="98">
      <c r="N98" s="14">
        <f>IF(N99&lt;&gt;""," -R","")</f>
        <v/>
      </c>
      <c r="P98" s="14">
        <f>IF(P99&lt;&gt;""," -R","")</f>
        <v/>
      </c>
      <c r="R98" s="14">
        <f>IF(R99&lt;&gt;""," -R","")</f>
        <v/>
      </c>
      <c r="T98" s="14">
        <f>IF(T99&lt;&gt;""," -R","")</f>
        <v/>
      </c>
      <c r="V98" s="14">
        <f>IF(V99&lt;&gt;""," -R","")</f>
        <v/>
      </c>
      <c r="X98" s="14">
        <f>IF(X99&lt;&gt;""," -R","")</f>
        <v/>
      </c>
      <c r="Z98" s="14">
        <f>IF(Z99&lt;&gt;""," -R","")</f>
        <v/>
      </c>
      <c r="AB98" s="14">
        <f>IF(AB99&lt;&gt;""," -R","")</f>
        <v/>
      </c>
      <c r="AD98" s="14">
        <f>IF(AD99&lt;&gt;""," -R","")</f>
        <v/>
      </c>
      <c r="AF98" s="14">
        <f>IF(AF99&lt;&gt;""," -R","")</f>
        <v/>
      </c>
      <c r="AH98" s="14">
        <f>IF(AH99&lt;&gt;""," -R","")</f>
        <v/>
      </c>
      <c r="AJ98" s="14">
        <f>IF(AJ99&lt;&gt;""," -R","")</f>
        <v/>
      </c>
      <c r="AL98" s="14">
        <f>IF(AL99&lt;&gt;""," -R","")</f>
        <v/>
      </c>
      <c r="AN98" s="14">
        <f>IF(AN99&lt;&gt;""," -R","")</f>
        <v/>
      </c>
      <c r="AP98" s="14">
        <f>IF(AP99&lt;&gt;""," -R","")</f>
        <v/>
      </c>
      <c r="AR98" s="14">
        <f>IF(AR99&lt;&gt;""," -R","")</f>
        <v/>
      </c>
      <c r="AT98" s="14">
        <f>IF(AT99&lt;&gt;""," -R","")</f>
        <v/>
      </c>
      <c r="AV98" s="14">
        <f>IF(AV99&lt;&gt;""," -R","")</f>
        <v/>
      </c>
      <c r="AX98" s="14">
        <f>IF(AX99&lt;&gt;""," -R","")</f>
        <v/>
      </c>
      <c r="AZ98" s="14">
        <f>IF(AZ99&lt;&gt;""," -R","")</f>
        <v/>
      </c>
      <c r="BB98" s="14">
        <f>IF(BB99&lt;&gt;""," -R","")</f>
        <v/>
      </c>
      <c r="BD98" s="14">
        <f>IF(BD99&lt;&gt;""," -R","")</f>
        <v/>
      </c>
      <c r="BF98" s="14">
        <f>IF(BF99&lt;&gt;""," -R","")</f>
        <v/>
      </c>
      <c r="BH98" s="14">
        <f>IF(BH99&lt;&gt;""," -R","")</f>
        <v/>
      </c>
      <c r="BJ98" s="14">
        <f>IF(BJ99&lt;&gt;""," -R","")</f>
        <v/>
      </c>
    </row>
    <row r="99">
      <c r="M99" s="14" t="n">
        <v>1.45</v>
      </c>
      <c r="N99" s="14">
        <f>IFERROR(VLOOKUP(M99,'CRUCE RIESGOS'!$C$8:$D$140,2,FALSE),"")</f>
        <v/>
      </c>
      <c r="O99" s="14" t="n">
        <v>2.45000000000001</v>
      </c>
      <c r="P99" s="14">
        <f>IFERROR(VLOOKUP(O99,'CRUCE RIESGOS'!$C$8:$D$140,2,FALSE),"")</f>
        <v/>
      </c>
      <c r="Q99" s="14" t="n">
        <v>3.45000000000002</v>
      </c>
      <c r="R99" s="14">
        <f>IFERROR(VLOOKUP(Q99,'CRUCE RIESGOS'!$C$8:$D$140,2,FALSE),"")</f>
        <v/>
      </c>
      <c r="S99" s="14" t="n">
        <v>4.45000000000003</v>
      </c>
      <c r="T99" s="14">
        <f>IFERROR(VLOOKUP(S99,'CRUCE RIESGOS'!$C$8:$D$140,2,FALSE),"")</f>
        <v/>
      </c>
      <c r="U99" s="14" t="n">
        <v>5.45000000000004</v>
      </c>
      <c r="V99" s="14">
        <f>IFERROR(VLOOKUP(U99,'CRUCE RIESGOS'!$C$8:$D$140,2,FALSE),"")</f>
        <v/>
      </c>
      <c r="W99" s="14" t="n">
        <v>6.45000000000005</v>
      </c>
      <c r="X99" s="14">
        <f>IFERROR(VLOOKUP(W99,'CRUCE RIESGOS'!$C$8:$D$140,2,FALSE),"")</f>
        <v/>
      </c>
      <c r="Y99" s="14" t="n">
        <v>7.45000000000006</v>
      </c>
      <c r="Z99" s="14">
        <f>IFERROR(VLOOKUP(Y99,'CRUCE RIESGOS'!$C$8:$D$140,2,FALSE),"")</f>
        <v/>
      </c>
      <c r="AA99" s="14" t="n">
        <v>8.45000000000007</v>
      </c>
      <c r="AB99" s="14">
        <f>IFERROR(VLOOKUP(AA99,'CRUCE RIESGOS'!$C$8:$D$140,2,FALSE),"")</f>
        <v/>
      </c>
      <c r="AC99" s="14" t="n">
        <v>9.450000000000079</v>
      </c>
      <c r="AD99" s="14">
        <f>IFERROR(VLOOKUP(AC99,'CRUCE RIESGOS'!$C$8:$D$140,2,FALSE),"")</f>
        <v/>
      </c>
      <c r="AE99" s="14" t="n">
        <v>10.4500000000001</v>
      </c>
      <c r="AF99" s="14">
        <f>IFERROR(VLOOKUP(AE99,'CRUCE RIESGOS'!$C$8:$D$140,2,FALSE),"")</f>
        <v/>
      </c>
      <c r="AG99" s="14" t="n">
        <v>11.4500000000001</v>
      </c>
      <c r="AH99" s="14">
        <f>IFERROR(VLOOKUP(AG99,'CRUCE RIESGOS'!$C$8:$D$140,2,FALSE),"")</f>
        <v/>
      </c>
      <c r="AI99" s="14" t="n">
        <v>12.4500000000001</v>
      </c>
      <c r="AJ99" s="14">
        <f>IFERROR(VLOOKUP(AI99,'CRUCE RIESGOS'!$C$8:$D$140,2,FALSE),"")</f>
        <v/>
      </c>
      <c r="AK99" s="14" t="n">
        <v>13.4500000000001</v>
      </c>
      <c r="AL99" s="14">
        <f>IFERROR(VLOOKUP(AK99,'CRUCE RIESGOS'!$C$8:$D$140,2,FALSE),"")</f>
        <v/>
      </c>
      <c r="AM99" s="14" t="n">
        <v>14.4500000000001</v>
      </c>
      <c r="AN99" s="14">
        <f>IFERROR(VLOOKUP(AM99,'CRUCE RIESGOS'!$C$8:$D$140,2,FALSE),"")</f>
        <v/>
      </c>
      <c r="AO99" s="14" t="n">
        <v>15.4500000000001</v>
      </c>
      <c r="AP99" s="14">
        <f>IFERROR(VLOOKUP(AO99,'CRUCE RIESGOS'!$C$8:$D$140,2,FALSE),"")</f>
        <v/>
      </c>
      <c r="AQ99" s="14" t="n">
        <v>16.4500000000001</v>
      </c>
      <c r="AR99" s="14">
        <f>IFERROR(VLOOKUP(AQ99,'CRUCE RIESGOS'!$C$8:$D$140,2,FALSE),"")</f>
        <v/>
      </c>
      <c r="AS99" s="14" t="n">
        <v>17.4500000000002</v>
      </c>
      <c r="AT99" s="14">
        <f>IFERROR(VLOOKUP(AS99,'CRUCE RIESGOS'!$C$8:$D$140,2,FALSE),"")</f>
        <v/>
      </c>
      <c r="AU99" s="14" t="n">
        <v>18.4500000000002</v>
      </c>
      <c r="AV99" s="14">
        <f>IFERROR(VLOOKUP(AU99,'CRUCE RIESGOS'!$C$8:$D$140,2,FALSE),"")</f>
        <v/>
      </c>
      <c r="AW99" s="14" t="n">
        <v>19.4500000000002</v>
      </c>
      <c r="AX99" s="14">
        <f>IFERROR(VLOOKUP(AW99,'CRUCE RIESGOS'!$C$8:$D$140,2,FALSE),"")</f>
        <v/>
      </c>
      <c r="AY99" s="14" t="n">
        <v>20.4500000000002</v>
      </c>
      <c r="AZ99" s="14">
        <f>IFERROR(VLOOKUP(AY99,'CRUCE RIESGOS'!$C$8:$D$140,2,FALSE),"")</f>
        <v/>
      </c>
      <c r="BA99" s="14" t="n">
        <v>21.4500000000002</v>
      </c>
      <c r="BB99" s="14">
        <f>IFERROR(VLOOKUP(BA99,'CRUCE RIESGOS'!$C$8:$D$140,2,FALSE),"")</f>
        <v/>
      </c>
      <c r="BC99" s="14" t="n">
        <v>22.4500000000002</v>
      </c>
      <c r="BD99" s="14">
        <f>IFERROR(VLOOKUP(BC99,'CRUCE RIESGOS'!$C$8:$D$140,2,FALSE),"")</f>
        <v/>
      </c>
      <c r="BE99" s="14" t="n">
        <v>23.4500000000002</v>
      </c>
      <c r="BF99" s="14">
        <f>IFERROR(VLOOKUP(BE99,'CRUCE RIESGOS'!$C$8:$D$140,2,FALSE),"")</f>
        <v/>
      </c>
      <c r="BG99" s="14" t="n">
        <v>24.4500000000002</v>
      </c>
      <c r="BH99" s="14">
        <f>IFERROR(VLOOKUP(BG99,'CRUCE RIESGOS'!$C$8:$D$140,2,FALSE),"")</f>
        <v/>
      </c>
      <c r="BI99" s="14" t="n">
        <v>25.4500000000002</v>
      </c>
      <c r="BJ99" s="14">
        <f>IFERROR(VLOOKUP(BI99,'CRUCE RIESGOS'!$C$8:$D$140,2,FALSE),"")</f>
        <v/>
      </c>
    </row>
    <row r="100">
      <c r="N100" s="14">
        <f>IF(N101&lt;&gt;""," -R","")</f>
        <v/>
      </c>
      <c r="P100" s="14">
        <f>IF(P101&lt;&gt;""," -R","")</f>
        <v/>
      </c>
      <c r="R100" s="14">
        <f>IF(R101&lt;&gt;""," -R","")</f>
        <v/>
      </c>
      <c r="T100" s="14">
        <f>IF(T101&lt;&gt;""," -R","")</f>
        <v/>
      </c>
      <c r="V100" s="14">
        <f>IF(V101&lt;&gt;""," -R","")</f>
        <v/>
      </c>
      <c r="X100" s="14">
        <f>IF(X101&lt;&gt;""," -R","")</f>
        <v/>
      </c>
      <c r="Z100" s="14">
        <f>IF(Z101&lt;&gt;""," -R","")</f>
        <v/>
      </c>
      <c r="AB100" s="14">
        <f>IF(AB101&lt;&gt;""," -R","")</f>
        <v/>
      </c>
      <c r="AD100" s="14">
        <f>IF(AD101&lt;&gt;""," -R","")</f>
        <v/>
      </c>
      <c r="AF100" s="14">
        <f>IF(AF101&lt;&gt;""," -R","")</f>
        <v/>
      </c>
      <c r="AH100" s="14">
        <f>IF(AH101&lt;&gt;""," -R","")</f>
        <v/>
      </c>
      <c r="AJ100" s="14">
        <f>IF(AJ101&lt;&gt;""," -R","")</f>
        <v/>
      </c>
      <c r="AL100" s="14">
        <f>IF(AL101&lt;&gt;""," -R","")</f>
        <v/>
      </c>
      <c r="AN100" s="14">
        <f>IF(AN101&lt;&gt;""," -R","")</f>
        <v/>
      </c>
      <c r="AP100" s="14">
        <f>IF(AP101&lt;&gt;""," -R","")</f>
        <v/>
      </c>
      <c r="AR100" s="14">
        <f>IF(AR101&lt;&gt;""," -R","")</f>
        <v/>
      </c>
      <c r="AT100" s="14">
        <f>IF(AT101&lt;&gt;""," -R","")</f>
        <v/>
      </c>
      <c r="AV100" s="14">
        <f>IF(AV101&lt;&gt;""," -R","")</f>
        <v/>
      </c>
      <c r="AX100" s="14">
        <f>IF(AX101&lt;&gt;""," -R","")</f>
        <v/>
      </c>
      <c r="AZ100" s="14">
        <f>IF(AZ101&lt;&gt;""," -R","")</f>
        <v/>
      </c>
      <c r="BB100" s="14">
        <f>IF(BB101&lt;&gt;""," -R","")</f>
        <v/>
      </c>
      <c r="BD100" s="14">
        <f>IF(BD101&lt;&gt;""," -R","")</f>
        <v/>
      </c>
      <c r="BF100" s="14">
        <f>IF(BF101&lt;&gt;""," -R","")</f>
        <v/>
      </c>
      <c r="BH100" s="14">
        <f>IF(BH101&lt;&gt;""," -R","")</f>
        <v/>
      </c>
      <c r="BJ100" s="14">
        <f>IF(BJ101&lt;&gt;""," -R","")</f>
        <v/>
      </c>
    </row>
    <row r="101">
      <c r="M101" s="14" t="n">
        <v>1.46</v>
      </c>
      <c r="N101" s="14">
        <f>IFERROR(VLOOKUP(M101,'CRUCE RIESGOS'!$C$8:$D$140,2,FALSE),"")</f>
        <v/>
      </c>
      <c r="O101" s="14" t="n">
        <v>2.46000000000001</v>
      </c>
      <c r="P101" s="14">
        <f>IFERROR(VLOOKUP(O101,'CRUCE RIESGOS'!$C$8:$D$140,2,FALSE),"")</f>
        <v/>
      </c>
      <c r="Q101" s="14" t="n">
        <v>3.46000000000002</v>
      </c>
      <c r="R101" s="14">
        <f>IFERROR(VLOOKUP(Q101,'CRUCE RIESGOS'!$C$8:$D$140,2,FALSE),"")</f>
        <v/>
      </c>
      <c r="S101" s="14" t="n">
        <v>4.46000000000003</v>
      </c>
      <c r="T101" s="14">
        <f>IFERROR(VLOOKUP(S101,'CRUCE RIESGOS'!$C$8:$D$140,2,FALSE),"")</f>
        <v/>
      </c>
      <c r="U101" s="14" t="n">
        <v>5.46000000000004</v>
      </c>
      <c r="V101" s="14">
        <f>IFERROR(VLOOKUP(U101,'CRUCE RIESGOS'!$C$8:$D$140,2,FALSE),"")</f>
        <v/>
      </c>
      <c r="W101" s="14" t="n">
        <v>6.46000000000005</v>
      </c>
      <c r="X101" s="14">
        <f>IFERROR(VLOOKUP(W101,'CRUCE RIESGOS'!$C$8:$D$140,2,FALSE),"")</f>
        <v/>
      </c>
      <c r="Y101" s="14" t="n">
        <v>7.46000000000006</v>
      </c>
      <c r="Z101" s="14">
        <f>IFERROR(VLOOKUP(Y101,'CRUCE RIESGOS'!$C$8:$D$140,2,FALSE),"")</f>
        <v/>
      </c>
      <c r="AA101" s="14" t="n">
        <v>8.46000000000007</v>
      </c>
      <c r="AB101" s="14">
        <f>IFERROR(VLOOKUP(AA101,'CRUCE RIESGOS'!$C$8:$D$140,2,FALSE),"")</f>
        <v/>
      </c>
      <c r="AC101" s="14" t="n">
        <v>9.460000000000081</v>
      </c>
      <c r="AD101" s="14">
        <f>IFERROR(VLOOKUP(AC101,'CRUCE RIESGOS'!$C$8:$D$140,2,FALSE),"")</f>
        <v/>
      </c>
      <c r="AE101" s="14" t="n">
        <v>10.4600000000001</v>
      </c>
      <c r="AF101" s="14">
        <f>IFERROR(VLOOKUP(AE101,'CRUCE RIESGOS'!$C$8:$D$140,2,FALSE),"")</f>
        <v/>
      </c>
      <c r="AG101" s="14" t="n">
        <v>11.4600000000001</v>
      </c>
      <c r="AH101" s="14">
        <f>IFERROR(VLOOKUP(AG101,'CRUCE RIESGOS'!$C$8:$D$140,2,FALSE),"")</f>
        <v/>
      </c>
      <c r="AI101" s="14" t="n">
        <v>12.4600000000001</v>
      </c>
      <c r="AJ101" s="14">
        <f>IFERROR(VLOOKUP(AI101,'CRUCE RIESGOS'!$C$8:$D$140,2,FALSE),"")</f>
        <v/>
      </c>
      <c r="AK101" s="14" t="n">
        <v>13.4600000000001</v>
      </c>
      <c r="AL101" s="14">
        <f>IFERROR(VLOOKUP(AK101,'CRUCE RIESGOS'!$C$8:$D$140,2,FALSE),"")</f>
        <v/>
      </c>
      <c r="AM101" s="14" t="n">
        <v>14.4600000000001</v>
      </c>
      <c r="AN101" s="14">
        <f>IFERROR(VLOOKUP(AM101,'CRUCE RIESGOS'!$C$8:$D$140,2,FALSE),"")</f>
        <v/>
      </c>
      <c r="AO101" s="14" t="n">
        <v>15.4600000000001</v>
      </c>
      <c r="AP101" s="14">
        <f>IFERROR(VLOOKUP(AO101,'CRUCE RIESGOS'!$C$8:$D$140,2,FALSE),"")</f>
        <v/>
      </c>
      <c r="AQ101" s="14" t="n">
        <v>16.4600000000002</v>
      </c>
      <c r="AR101" s="14">
        <f>IFERROR(VLOOKUP(AQ101,'CRUCE RIESGOS'!$C$8:$D$140,2,FALSE),"")</f>
        <v/>
      </c>
      <c r="AS101" s="14" t="n">
        <v>17.4600000000002</v>
      </c>
      <c r="AT101" s="14">
        <f>IFERROR(VLOOKUP(AS101,'CRUCE RIESGOS'!$C$8:$D$140,2,FALSE),"")</f>
        <v/>
      </c>
      <c r="AU101" s="14" t="n">
        <v>18.4600000000002</v>
      </c>
      <c r="AV101" s="14">
        <f>IFERROR(VLOOKUP(AU101,'CRUCE RIESGOS'!$C$8:$D$140,2,FALSE),"")</f>
        <v/>
      </c>
      <c r="AW101" s="14" t="n">
        <v>19.4600000000002</v>
      </c>
      <c r="AX101" s="14">
        <f>IFERROR(VLOOKUP(AW101,'CRUCE RIESGOS'!$C$8:$D$140,2,FALSE),"")</f>
        <v/>
      </c>
      <c r="AY101" s="14" t="n">
        <v>20.4600000000002</v>
      </c>
      <c r="AZ101" s="14">
        <f>IFERROR(VLOOKUP(AY101,'CRUCE RIESGOS'!$C$8:$D$140,2,FALSE),"")</f>
        <v/>
      </c>
      <c r="BA101" s="14" t="n">
        <v>21.4600000000002</v>
      </c>
      <c r="BB101" s="14">
        <f>IFERROR(VLOOKUP(BA101,'CRUCE RIESGOS'!$C$8:$D$140,2,FALSE),"")</f>
        <v/>
      </c>
      <c r="BC101" s="14" t="n">
        <v>22.4600000000002</v>
      </c>
      <c r="BD101" s="14">
        <f>IFERROR(VLOOKUP(BC101,'CRUCE RIESGOS'!$C$8:$D$140,2,FALSE),"")</f>
        <v/>
      </c>
      <c r="BE101" s="14" t="n">
        <v>23.4600000000002</v>
      </c>
      <c r="BF101" s="14">
        <f>IFERROR(VLOOKUP(BE101,'CRUCE RIESGOS'!$C$8:$D$140,2,FALSE),"")</f>
        <v/>
      </c>
      <c r="BG101" s="14" t="n">
        <v>24.4600000000002</v>
      </c>
      <c r="BH101" s="14">
        <f>IFERROR(VLOOKUP(BG101,'CRUCE RIESGOS'!$C$8:$D$140,2,FALSE),"")</f>
        <v/>
      </c>
      <c r="BI101" s="14" t="n">
        <v>25.4600000000002</v>
      </c>
      <c r="BJ101" s="14">
        <f>IFERROR(VLOOKUP(BI101,'CRUCE RIESGOS'!$C$8:$D$140,2,FALSE),"")</f>
        <v/>
      </c>
    </row>
    <row r="102">
      <c r="N102" s="14">
        <f>IF(N103&lt;&gt;""," -R","")</f>
        <v/>
      </c>
      <c r="P102" s="14">
        <f>IF(P103&lt;&gt;""," -R","")</f>
        <v/>
      </c>
      <c r="R102" s="14">
        <f>IF(R103&lt;&gt;""," -R","")</f>
        <v/>
      </c>
      <c r="T102" s="14">
        <f>IF(T103&lt;&gt;""," -R","")</f>
        <v/>
      </c>
      <c r="V102" s="14">
        <f>IF(V103&lt;&gt;""," -R","")</f>
        <v/>
      </c>
      <c r="X102" s="14">
        <f>IF(X103&lt;&gt;""," -R","")</f>
        <v/>
      </c>
      <c r="Z102" s="14">
        <f>IF(Z103&lt;&gt;""," -R","")</f>
        <v/>
      </c>
      <c r="AB102" s="14">
        <f>IF(AB103&lt;&gt;""," -R","")</f>
        <v/>
      </c>
      <c r="AD102" s="14">
        <f>IF(AD103&lt;&gt;""," -R","")</f>
        <v/>
      </c>
      <c r="AF102" s="14">
        <f>IF(AF103&lt;&gt;""," -R","")</f>
        <v/>
      </c>
      <c r="AH102" s="14">
        <f>IF(AH103&lt;&gt;""," -R","")</f>
        <v/>
      </c>
      <c r="AJ102" s="14">
        <f>IF(AJ103&lt;&gt;""," -R","")</f>
        <v/>
      </c>
      <c r="AL102" s="14">
        <f>IF(AL103&lt;&gt;""," -R","")</f>
        <v/>
      </c>
      <c r="AN102" s="14">
        <f>IF(AN103&lt;&gt;""," -R","")</f>
        <v/>
      </c>
      <c r="AP102" s="14">
        <f>IF(AP103&lt;&gt;""," -R","")</f>
        <v/>
      </c>
      <c r="AR102" s="14">
        <f>IF(AR103&lt;&gt;""," -R","")</f>
        <v/>
      </c>
      <c r="AT102" s="14">
        <f>IF(AT103&lt;&gt;""," -R","")</f>
        <v/>
      </c>
      <c r="AV102" s="14">
        <f>IF(AV103&lt;&gt;""," -R","")</f>
        <v/>
      </c>
      <c r="AX102" s="14">
        <f>IF(AX103&lt;&gt;""," -R","")</f>
        <v/>
      </c>
      <c r="AZ102" s="14">
        <f>IF(AZ103&lt;&gt;""," -R","")</f>
        <v/>
      </c>
      <c r="BB102" s="14">
        <f>IF(BB103&lt;&gt;""," -R","")</f>
        <v/>
      </c>
      <c r="BD102" s="14">
        <f>IF(BD103&lt;&gt;""," -R","")</f>
        <v/>
      </c>
      <c r="BF102" s="14">
        <f>IF(BF103&lt;&gt;""," -R","")</f>
        <v/>
      </c>
      <c r="BH102" s="14">
        <f>IF(BH103&lt;&gt;""," -R","")</f>
        <v/>
      </c>
      <c r="BJ102" s="14">
        <f>IF(BJ103&lt;&gt;""," -R","")</f>
        <v/>
      </c>
    </row>
    <row r="103">
      <c r="M103" s="14" t="n">
        <v>1.47</v>
      </c>
      <c r="N103" s="14">
        <f>IFERROR(VLOOKUP(M103,'CRUCE RIESGOS'!$C$8:$D$140,2,FALSE),"")</f>
        <v/>
      </c>
      <c r="O103" s="14" t="n">
        <v>2.47000000000001</v>
      </c>
      <c r="P103" s="14">
        <f>IFERROR(VLOOKUP(O103,'CRUCE RIESGOS'!$C$8:$D$140,2,FALSE),"")</f>
        <v/>
      </c>
      <c r="Q103" s="14" t="n">
        <v>3.47000000000002</v>
      </c>
      <c r="R103" s="14">
        <f>IFERROR(VLOOKUP(Q103,'CRUCE RIESGOS'!$C$8:$D$140,2,FALSE),"")</f>
        <v/>
      </c>
      <c r="S103" s="14" t="n">
        <v>4.47000000000003</v>
      </c>
      <c r="T103" s="14">
        <f>IFERROR(VLOOKUP(S103,'CRUCE RIESGOS'!$C$8:$D$140,2,FALSE),"")</f>
        <v/>
      </c>
      <c r="U103" s="14" t="n">
        <v>5.47000000000004</v>
      </c>
      <c r="V103" s="14">
        <f>IFERROR(VLOOKUP(U103,'CRUCE RIESGOS'!$C$8:$D$140,2,FALSE),"")</f>
        <v/>
      </c>
      <c r="W103" s="14" t="n">
        <v>6.47000000000005</v>
      </c>
      <c r="X103" s="14">
        <f>IFERROR(VLOOKUP(W103,'CRUCE RIESGOS'!$C$8:$D$140,2,FALSE),"")</f>
        <v/>
      </c>
      <c r="Y103" s="14" t="n">
        <v>7.47000000000006</v>
      </c>
      <c r="Z103" s="14">
        <f>IFERROR(VLOOKUP(Y103,'CRUCE RIESGOS'!$C$8:$D$140,2,FALSE),"")</f>
        <v/>
      </c>
      <c r="AA103" s="14" t="n">
        <v>8.47000000000007</v>
      </c>
      <c r="AB103" s="14">
        <f>IFERROR(VLOOKUP(AA103,'CRUCE RIESGOS'!$C$8:$D$140,2,FALSE),"")</f>
        <v/>
      </c>
      <c r="AC103" s="14" t="n">
        <v>9.470000000000081</v>
      </c>
      <c r="AD103" s="14">
        <f>IFERROR(VLOOKUP(AC103,'CRUCE RIESGOS'!$C$8:$D$140,2,FALSE),"")</f>
        <v/>
      </c>
      <c r="AE103" s="14" t="n">
        <v>10.4700000000001</v>
      </c>
      <c r="AF103" s="14">
        <f>IFERROR(VLOOKUP(AE103,'CRUCE RIESGOS'!$C$8:$D$140,2,FALSE),"")</f>
        <v/>
      </c>
      <c r="AG103" s="14" t="n">
        <v>11.4700000000001</v>
      </c>
      <c r="AH103" s="14">
        <f>IFERROR(VLOOKUP(AG103,'CRUCE RIESGOS'!$C$8:$D$140,2,FALSE),"")</f>
        <v/>
      </c>
      <c r="AI103" s="14" t="n">
        <v>12.4700000000001</v>
      </c>
      <c r="AJ103" s="14">
        <f>IFERROR(VLOOKUP(AI103,'CRUCE RIESGOS'!$C$8:$D$140,2,FALSE),"")</f>
        <v/>
      </c>
      <c r="AK103" s="14" t="n">
        <v>13.4700000000001</v>
      </c>
      <c r="AL103" s="14">
        <f>IFERROR(VLOOKUP(AK103,'CRUCE RIESGOS'!$C$8:$D$140,2,FALSE),"")</f>
        <v/>
      </c>
      <c r="AM103" s="14" t="n">
        <v>14.4700000000001</v>
      </c>
      <c r="AN103" s="14">
        <f>IFERROR(VLOOKUP(AM103,'CRUCE RIESGOS'!$C$8:$D$140,2,FALSE),"")</f>
        <v/>
      </c>
      <c r="AO103" s="14" t="n">
        <v>15.4700000000001</v>
      </c>
      <c r="AP103" s="14">
        <f>IFERROR(VLOOKUP(AO103,'CRUCE RIESGOS'!$C$8:$D$140,2,FALSE),"")</f>
        <v/>
      </c>
      <c r="AQ103" s="14" t="n">
        <v>16.4700000000001</v>
      </c>
      <c r="AR103" s="14">
        <f>IFERROR(VLOOKUP(AQ103,'CRUCE RIESGOS'!$C$8:$D$140,2,FALSE),"")</f>
        <v/>
      </c>
      <c r="AS103" s="14" t="n">
        <v>17.4700000000002</v>
      </c>
      <c r="AT103" s="14">
        <f>IFERROR(VLOOKUP(AS103,'CRUCE RIESGOS'!$C$8:$D$140,2,FALSE),"")</f>
        <v/>
      </c>
      <c r="AU103" s="14" t="n">
        <v>18.4700000000002</v>
      </c>
      <c r="AV103" s="14">
        <f>IFERROR(VLOOKUP(AU103,'CRUCE RIESGOS'!$C$8:$D$140,2,FALSE),"")</f>
        <v/>
      </c>
      <c r="AW103" s="14" t="n">
        <v>19.4700000000002</v>
      </c>
      <c r="AX103" s="14">
        <f>IFERROR(VLOOKUP(AW103,'CRUCE RIESGOS'!$C$8:$D$140,2,FALSE),"")</f>
        <v/>
      </c>
      <c r="AY103" s="14" t="n">
        <v>20.4700000000002</v>
      </c>
      <c r="AZ103" s="14">
        <f>IFERROR(VLOOKUP(AY103,'CRUCE RIESGOS'!$C$8:$D$140,2,FALSE),"")</f>
        <v/>
      </c>
      <c r="BA103" s="14" t="n">
        <v>21.4700000000002</v>
      </c>
      <c r="BB103" s="14">
        <f>IFERROR(VLOOKUP(BA103,'CRUCE RIESGOS'!$C$8:$D$140,2,FALSE),"")</f>
        <v/>
      </c>
      <c r="BC103" s="14" t="n">
        <v>22.4700000000002</v>
      </c>
      <c r="BD103" s="14">
        <f>IFERROR(VLOOKUP(BC103,'CRUCE RIESGOS'!$C$8:$D$140,2,FALSE),"")</f>
        <v/>
      </c>
      <c r="BE103" s="14" t="n">
        <v>23.4700000000002</v>
      </c>
      <c r="BF103" s="14">
        <f>IFERROR(VLOOKUP(BE103,'CRUCE RIESGOS'!$C$8:$D$140,2,FALSE),"")</f>
        <v/>
      </c>
      <c r="BG103" s="14" t="n">
        <v>24.4700000000002</v>
      </c>
      <c r="BH103" s="14">
        <f>IFERROR(VLOOKUP(BG103,'CRUCE RIESGOS'!$C$8:$D$140,2,FALSE),"")</f>
        <v/>
      </c>
      <c r="BI103" s="14" t="n">
        <v>25.4700000000002</v>
      </c>
      <c r="BJ103" s="14">
        <f>IFERROR(VLOOKUP(BI103,'CRUCE RIESGOS'!$C$8:$D$140,2,FALSE),"")</f>
        <v/>
      </c>
    </row>
    <row r="104">
      <c r="N104" s="14">
        <f>IF(N105&lt;&gt;""," -R","")</f>
        <v/>
      </c>
      <c r="P104" s="14">
        <f>IF(P105&lt;&gt;""," -R","")</f>
        <v/>
      </c>
      <c r="R104" s="14">
        <f>IF(R105&lt;&gt;""," -R","")</f>
        <v/>
      </c>
      <c r="T104" s="14">
        <f>IF(T105&lt;&gt;""," -R","")</f>
        <v/>
      </c>
      <c r="V104" s="14">
        <f>IF(V105&lt;&gt;""," -R","")</f>
        <v/>
      </c>
      <c r="X104" s="14">
        <f>IF(X105&lt;&gt;""," -R","")</f>
        <v/>
      </c>
      <c r="Z104" s="14">
        <f>IF(Z105&lt;&gt;""," -R","")</f>
        <v/>
      </c>
      <c r="AB104" s="14">
        <f>IF(AB105&lt;&gt;""," -R","")</f>
        <v/>
      </c>
      <c r="AD104" s="14">
        <f>IF(AD105&lt;&gt;""," -R","")</f>
        <v/>
      </c>
      <c r="AF104" s="14">
        <f>IF(AF105&lt;&gt;""," -R","")</f>
        <v/>
      </c>
      <c r="AH104" s="14">
        <f>IF(AH105&lt;&gt;""," -R","")</f>
        <v/>
      </c>
      <c r="AJ104" s="14">
        <f>IF(AJ105&lt;&gt;""," -R","")</f>
        <v/>
      </c>
      <c r="AL104" s="14">
        <f>IF(AL105&lt;&gt;""," -R","")</f>
        <v/>
      </c>
      <c r="AN104" s="14">
        <f>IF(AN105&lt;&gt;""," -R","")</f>
        <v/>
      </c>
      <c r="AP104" s="14">
        <f>IF(AP105&lt;&gt;""," -R","")</f>
        <v/>
      </c>
      <c r="AR104" s="14">
        <f>IF(AR105&lt;&gt;""," -R","")</f>
        <v/>
      </c>
      <c r="AT104" s="14">
        <f>IF(AT105&lt;&gt;""," -R","")</f>
        <v/>
      </c>
      <c r="AV104" s="14">
        <f>IF(AV105&lt;&gt;""," -R","")</f>
        <v/>
      </c>
      <c r="AX104" s="14">
        <f>IF(AX105&lt;&gt;""," -R","")</f>
        <v/>
      </c>
      <c r="AZ104" s="14">
        <f>IF(AZ105&lt;&gt;""," -R","")</f>
        <v/>
      </c>
      <c r="BB104" s="14">
        <f>IF(BB105&lt;&gt;""," -R","")</f>
        <v/>
      </c>
      <c r="BD104" s="14">
        <f>IF(BD105&lt;&gt;""," -R","")</f>
        <v/>
      </c>
      <c r="BF104" s="14">
        <f>IF(BF105&lt;&gt;""," -R","")</f>
        <v/>
      </c>
      <c r="BH104" s="14">
        <f>IF(BH105&lt;&gt;""," -R","")</f>
        <v/>
      </c>
      <c r="BJ104" s="14">
        <f>IF(BJ105&lt;&gt;""," -R","")</f>
        <v/>
      </c>
    </row>
    <row r="105">
      <c r="M105" s="14" t="n">
        <v>1.48</v>
      </c>
      <c r="N105" s="14">
        <f>IFERROR(VLOOKUP(M105,'CRUCE RIESGOS'!$C$8:$D$140,2,FALSE),"")</f>
        <v/>
      </c>
      <c r="O105" s="14" t="n">
        <v>2.48000000000001</v>
      </c>
      <c r="P105" s="14">
        <f>IFERROR(VLOOKUP(O105,'CRUCE RIESGOS'!$C$8:$D$140,2,FALSE),"")</f>
        <v/>
      </c>
      <c r="Q105" s="14" t="n">
        <v>3.48000000000002</v>
      </c>
      <c r="R105" s="14">
        <f>IFERROR(VLOOKUP(Q105,'CRUCE RIESGOS'!$C$8:$D$140,2,FALSE),"")</f>
        <v/>
      </c>
      <c r="S105" s="14" t="n">
        <v>4.48000000000003</v>
      </c>
      <c r="T105" s="14">
        <f>IFERROR(VLOOKUP(S105,'CRUCE RIESGOS'!$C$8:$D$140,2,FALSE),"")</f>
        <v/>
      </c>
      <c r="U105" s="14" t="n">
        <v>5.48000000000004</v>
      </c>
      <c r="V105" s="14">
        <f>IFERROR(VLOOKUP(U105,'CRUCE RIESGOS'!$C$8:$D$140,2,FALSE),"")</f>
        <v/>
      </c>
      <c r="W105" s="14" t="n">
        <v>6.48000000000005</v>
      </c>
      <c r="X105" s="14">
        <f>IFERROR(VLOOKUP(W105,'CRUCE RIESGOS'!$C$8:$D$140,2,FALSE),"")</f>
        <v/>
      </c>
      <c r="Y105" s="14" t="n">
        <v>7.48000000000006</v>
      </c>
      <c r="Z105" s="14">
        <f>IFERROR(VLOOKUP(Y105,'CRUCE RIESGOS'!$C$8:$D$140,2,FALSE),"")</f>
        <v/>
      </c>
      <c r="AA105" s="14" t="n">
        <v>8.48000000000007</v>
      </c>
      <c r="AB105" s="14">
        <f>IFERROR(VLOOKUP(AA105,'CRUCE RIESGOS'!$C$8:$D$140,2,FALSE),"")</f>
        <v/>
      </c>
      <c r="AC105" s="14" t="n">
        <v>9.48000000000008</v>
      </c>
      <c r="AD105" s="14">
        <f>IFERROR(VLOOKUP(AC105,'CRUCE RIESGOS'!$C$8:$D$140,2,FALSE),"")</f>
        <v/>
      </c>
      <c r="AE105" s="14" t="n">
        <v>10.4800000000001</v>
      </c>
      <c r="AF105" s="14">
        <f>IFERROR(VLOOKUP(AE105,'CRUCE RIESGOS'!$C$8:$D$140,2,FALSE),"")</f>
        <v/>
      </c>
      <c r="AG105" s="14" t="n">
        <v>11.4800000000001</v>
      </c>
      <c r="AH105" s="14">
        <f>IFERROR(VLOOKUP(AG105,'CRUCE RIESGOS'!$C$8:$D$140,2,FALSE),"")</f>
        <v/>
      </c>
      <c r="AI105" s="14" t="n">
        <v>12.4800000000001</v>
      </c>
      <c r="AJ105" s="14">
        <f>IFERROR(VLOOKUP(AI105,'CRUCE RIESGOS'!$C$8:$D$140,2,FALSE),"")</f>
        <v/>
      </c>
      <c r="AK105" s="14" t="n">
        <v>13.4800000000001</v>
      </c>
      <c r="AL105" s="14">
        <f>IFERROR(VLOOKUP(AK105,'CRUCE RIESGOS'!$C$8:$D$140,2,FALSE),"")</f>
        <v/>
      </c>
      <c r="AM105" s="14" t="n">
        <v>14.4800000000001</v>
      </c>
      <c r="AN105" s="14">
        <f>IFERROR(VLOOKUP(AM105,'CRUCE RIESGOS'!$C$8:$D$140,2,FALSE),"")</f>
        <v/>
      </c>
      <c r="AO105" s="14" t="n">
        <v>15.4800000000001</v>
      </c>
      <c r="AP105" s="14">
        <f>IFERROR(VLOOKUP(AO105,'CRUCE RIESGOS'!$C$8:$D$140,2,FALSE),"")</f>
        <v/>
      </c>
      <c r="AQ105" s="14" t="n">
        <v>16.4800000000002</v>
      </c>
      <c r="AR105" s="14">
        <f>IFERROR(VLOOKUP(AQ105,'CRUCE RIESGOS'!$C$8:$D$140,2,FALSE),"")</f>
        <v/>
      </c>
      <c r="AS105" s="14" t="n">
        <v>17.4800000000002</v>
      </c>
      <c r="AT105" s="14">
        <f>IFERROR(VLOOKUP(AS105,'CRUCE RIESGOS'!$C$8:$D$140,2,FALSE),"")</f>
        <v/>
      </c>
      <c r="AU105" s="14" t="n">
        <v>18.4800000000002</v>
      </c>
      <c r="AV105" s="14">
        <f>IFERROR(VLOOKUP(AU105,'CRUCE RIESGOS'!$C$8:$D$140,2,FALSE),"")</f>
        <v/>
      </c>
      <c r="AW105" s="14" t="n">
        <v>19.4800000000002</v>
      </c>
      <c r="AX105" s="14">
        <f>IFERROR(VLOOKUP(AW105,'CRUCE RIESGOS'!$C$8:$D$140,2,FALSE),"")</f>
        <v/>
      </c>
      <c r="AY105" s="14" t="n">
        <v>20.4800000000002</v>
      </c>
      <c r="AZ105" s="14">
        <f>IFERROR(VLOOKUP(AY105,'CRUCE RIESGOS'!$C$8:$D$140,2,FALSE),"")</f>
        <v/>
      </c>
      <c r="BA105" s="14" t="n">
        <v>21.4800000000002</v>
      </c>
      <c r="BB105" s="14">
        <f>IFERROR(VLOOKUP(BA105,'CRUCE RIESGOS'!$C$8:$D$140,2,FALSE),"")</f>
        <v/>
      </c>
      <c r="BC105" s="14" t="n">
        <v>22.4800000000002</v>
      </c>
      <c r="BD105" s="14">
        <f>IFERROR(VLOOKUP(BC105,'CRUCE RIESGOS'!$C$8:$D$140,2,FALSE),"")</f>
        <v/>
      </c>
      <c r="BE105" s="14" t="n">
        <v>23.4800000000002</v>
      </c>
      <c r="BF105" s="14">
        <f>IFERROR(VLOOKUP(BE105,'CRUCE RIESGOS'!$C$8:$D$140,2,FALSE),"")</f>
        <v/>
      </c>
      <c r="BG105" s="14" t="n">
        <v>24.4800000000002</v>
      </c>
      <c r="BH105" s="14">
        <f>IFERROR(VLOOKUP(BG105,'CRUCE RIESGOS'!$C$8:$D$140,2,FALSE),"")</f>
        <v/>
      </c>
      <c r="BI105" s="14" t="n">
        <v>25.4800000000002</v>
      </c>
      <c r="BJ105" s="14">
        <f>IFERROR(VLOOKUP(BI105,'CRUCE RIESGOS'!$C$8:$D$140,2,FALSE),"")</f>
        <v/>
      </c>
    </row>
    <row r="106">
      <c r="N106" s="14">
        <f>IF(N107&lt;&gt;""," -R","")</f>
        <v/>
      </c>
      <c r="P106" s="14">
        <f>IF(P107&lt;&gt;""," -R","")</f>
        <v/>
      </c>
      <c r="R106" s="14">
        <f>IF(R107&lt;&gt;""," -R","")</f>
        <v/>
      </c>
      <c r="T106" s="14">
        <f>IF(T107&lt;&gt;""," -R","")</f>
        <v/>
      </c>
      <c r="V106" s="14">
        <f>IF(V107&lt;&gt;""," -R","")</f>
        <v/>
      </c>
      <c r="X106" s="14">
        <f>IF(X107&lt;&gt;""," -R","")</f>
        <v/>
      </c>
      <c r="Z106" s="14">
        <f>IF(Z107&lt;&gt;""," -R","")</f>
        <v/>
      </c>
      <c r="AB106" s="14">
        <f>IF(AB107&lt;&gt;""," -R","")</f>
        <v/>
      </c>
      <c r="AD106" s="14">
        <f>IF(AD107&lt;&gt;""," -R","")</f>
        <v/>
      </c>
      <c r="AF106" s="14">
        <f>IF(AF107&lt;&gt;""," -R","")</f>
        <v/>
      </c>
      <c r="AH106" s="14">
        <f>IF(AH107&lt;&gt;""," -R","")</f>
        <v/>
      </c>
      <c r="AJ106" s="14">
        <f>IF(AJ107&lt;&gt;""," -R","")</f>
        <v/>
      </c>
      <c r="AL106" s="14">
        <f>IF(AL107&lt;&gt;""," -R","")</f>
        <v/>
      </c>
      <c r="AN106" s="14">
        <f>IF(AN107&lt;&gt;""," -R","")</f>
        <v/>
      </c>
      <c r="AP106" s="14">
        <f>IF(AP107&lt;&gt;""," -R","")</f>
        <v/>
      </c>
      <c r="AR106" s="14">
        <f>IF(AR107&lt;&gt;""," -R","")</f>
        <v/>
      </c>
      <c r="AT106" s="14">
        <f>IF(AT107&lt;&gt;""," -R","")</f>
        <v/>
      </c>
      <c r="AV106" s="14">
        <f>IF(AV107&lt;&gt;""," -R","")</f>
        <v/>
      </c>
      <c r="AX106" s="14">
        <f>IF(AX107&lt;&gt;""," -R","")</f>
        <v/>
      </c>
      <c r="AZ106" s="14">
        <f>IF(AZ107&lt;&gt;""," -R","")</f>
        <v/>
      </c>
      <c r="BB106" s="14">
        <f>IF(BB107&lt;&gt;""," -R","")</f>
        <v/>
      </c>
      <c r="BD106" s="14">
        <f>IF(BD107&lt;&gt;""," -R","")</f>
        <v/>
      </c>
      <c r="BF106" s="14">
        <f>IF(BF107&lt;&gt;""," -R","")</f>
        <v/>
      </c>
      <c r="BH106" s="14">
        <f>IF(BH107&lt;&gt;""," -R","")</f>
        <v/>
      </c>
      <c r="BJ106" s="14">
        <f>IF(BJ107&lt;&gt;""," -R","")</f>
        <v/>
      </c>
    </row>
    <row r="107">
      <c r="M107" s="14" t="n">
        <v>1.49</v>
      </c>
      <c r="N107" s="14">
        <f>IFERROR(VLOOKUP(M107,'CRUCE RIESGOS'!$C$8:$D$140,2,FALSE),"")</f>
        <v/>
      </c>
      <c r="O107" s="14" t="n">
        <v>2.49000000000001</v>
      </c>
      <c r="P107" s="14">
        <f>IFERROR(VLOOKUP(O107,'CRUCE RIESGOS'!$C$8:$D$140,2,FALSE),"")</f>
        <v/>
      </c>
      <c r="Q107" s="14" t="n">
        <v>3.49000000000002</v>
      </c>
      <c r="R107" s="14">
        <f>IFERROR(VLOOKUP(Q107,'CRUCE RIESGOS'!$C$8:$D$140,2,FALSE),"")</f>
        <v/>
      </c>
      <c r="S107" s="14" t="n">
        <v>4.49000000000003</v>
      </c>
      <c r="T107" s="14">
        <f>IFERROR(VLOOKUP(S107,'CRUCE RIESGOS'!$C$8:$D$140,2,FALSE),"")</f>
        <v/>
      </c>
      <c r="U107" s="14" t="n">
        <v>5.49000000000004</v>
      </c>
      <c r="V107" s="14">
        <f>IFERROR(VLOOKUP(U107,'CRUCE RIESGOS'!$C$8:$D$140,2,FALSE),"")</f>
        <v/>
      </c>
      <c r="W107" s="14" t="n">
        <v>6.49000000000005</v>
      </c>
      <c r="X107" s="14">
        <f>IFERROR(VLOOKUP(W107,'CRUCE RIESGOS'!$C$8:$D$140,2,FALSE),"")</f>
        <v/>
      </c>
      <c r="Y107" s="14" t="n">
        <v>7.49000000000006</v>
      </c>
      <c r="Z107" s="14">
        <f>IFERROR(VLOOKUP(Y107,'CRUCE RIESGOS'!$C$8:$D$140,2,FALSE),"")</f>
        <v/>
      </c>
      <c r="AA107" s="14" t="n">
        <v>8.490000000000069</v>
      </c>
      <c r="AB107" s="14">
        <f>IFERROR(VLOOKUP(AA107,'CRUCE RIESGOS'!$C$8:$D$140,2,FALSE),"")</f>
        <v/>
      </c>
      <c r="AC107" s="14" t="n">
        <v>9.49000000000008</v>
      </c>
      <c r="AD107" s="14">
        <f>IFERROR(VLOOKUP(AC107,'CRUCE RIESGOS'!$C$8:$D$140,2,FALSE),"")</f>
        <v/>
      </c>
      <c r="AE107" s="14" t="n">
        <v>10.4900000000001</v>
      </c>
      <c r="AF107" s="14">
        <f>IFERROR(VLOOKUP(AE107,'CRUCE RIESGOS'!$C$8:$D$140,2,FALSE),"")</f>
        <v/>
      </c>
      <c r="AG107" s="14" t="n">
        <v>11.4900000000001</v>
      </c>
      <c r="AH107" s="14">
        <f>IFERROR(VLOOKUP(AG107,'CRUCE RIESGOS'!$C$8:$D$140,2,FALSE),"")</f>
        <v/>
      </c>
      <c r="AI107" s="14" t="n">
        <v>12.4900000000001</v>
      </c>
      <c r="AJ107" s="14">
        <f>IFERROR(VLOOKUP(AI107,'CRUCE RIESGOS'!$C$8:$D$140,2,FALSE),"")</f>
        <v/>
      </c>
      <c r="AK107" s="14" t="n">
        <v>13.4900000000001</v>
      </c>
      <c r="AL107" s="14">
        <f>IFERROR(VLOOKUP(AK107,'CRUCE RIESGOS'!$C$8:$D$140,2,FALSE),"")</f>
        <v/>
      </c>
      <c r="AM107" s="14" t="n">
        <v>14.4900000000001</v>
      </c>
      <c r="AN107" s="14">
        <f>IFERROR(VLOOKUP(AM107,'CRUCE RIESGOS'!$C$8:$D$140,2,FALSE),"")</f>
        <v/>
      </c>
      <c r="AO107" s="14" t="n">
        <v>15.4900000000001</v>
      </c>
      <c r="AP107" s="14">
        <f>IFERROR(VLOOKUP(AO107,'CRUCE RIESGOS'!$C$8:$D$140,2,FALSE),"")</f>
        <v/>
      </c>
      <c r="AQ107" s="14" t="n">
        <v>16.4900000000001</v>
      </c>
      <c r="AR107" s="14">
        <f>IFERROR(VLOOKUP(AQ107,'CRUCE RIESGOS'!$C$8:$D$140,2,FALSE),"")</f>
        <v/>
      </c>
      <c r="AS107" s="14" t="n">
        <v>17.4900000000002</v>
      </c>
      <c r="AT107" s="14">
        <f>IFERROR(VLOOKUP(AS107,'CRUCE RIESGOS'!$C$8:$D$140,2,FALSE),"")</f>
        <v/>
      </c>
      <c r="AU107" s="14" t="n">
        <v>18.4900000000002</v>
      </c>
      <c r="AV107" s="14">
        <f>IFERROR(VLOOKUP(AU107,'CRUCE RIESGOS'!$C$8:$D$140,2,FALSE),"")</f>
        <v/>
      </c>
      <c r="AW107" s="14" t="n">
        <v>19.4900000000002</v>
      </c>
      <c r="AX107" s="14">
        <f>IFERROR(VLOOKUP(AW107,'CRUCE RIESGOS'!$C$8:$D$140,2,FALSE),"")</f>
        <v/>
      </c>
      <c r="AY107" s="14" t="n">
        <v>20.4900000000002</v>
      </c>
      <c r="AZ107" s="14">
        <f>IFERROR(VLOOKUP(AY107,'CRUCE RIESGOS'!$C$8:$D$140,2,FALSE),"")</f>
        <v/>
      </c>
      <c r="BA107" s="14" t="n">
        <v>21.4900000000002</v>
      </c>
      <c r="BB107" s="14">
        <f>IFERROR(VLOOKUP(BA107,'CRUCE RIESGOS'!$C$8:$D$140,2,FALSE),"")</f>
        <v/>
      </c>
      <c r="BC107" s="14" t="n">
        <v>22.4900000000002</v>
      </c>
      <c r="BD107" s="14">
        <f>IFERROR(VLOOKUP(BC107,'CRUCE RIESGOS'!$C$8:$D$140,2,FALSE),"")</f>
        <v/>
      </c>
      <c r="BE107" s="14" t="n">
        <v>23.4900000000002</v>
      </c>
      <c r="BF107" s="14">
        <f>IFERROR(VLOOKUP(BE107,'CRUCE RIESGOS'!$C$8:$D$140,2,FALSE),"")</f>
        <v/>
      </c>
      <c r="BG107" s="14" t="n">
        <v>24.4900000000002</v>
      </c>
      <c r="BH107" s="14">
        <f>IFERROR(VLOOKUP(BG107,'CRUCE RIESGOS'!$C$8:$D$140,2,FALSE),"")</f>
        <v/>
      </c>
      <c r="BI107" s="14" t="n">
        <v>25.4900000000002</v>
      </c>
      <c r="BJ107" s="14">
        <f>IFERROR(VLOOKUP(BI107,'CRUCE RIESGOS'!$C$8:$D$140,2,FALSE),"")</f>
        <v/>
      </c>
    </row>
    <row r="108">
      <c r="N108" s="14">
        <f>IF(N109&lt;&gt;""," -R","")</f>
        <v/>
      </c>
      <c r="P108" s="14">
        <f>IF(P109&lt;&gt;""," -R","")</f>
        <v/>
      </c>
      <c r="R108" s="14">
        <f>IF(R109&lt;&gt;""," -R","")</f>
        <v/>
      </c>
      <c r="T108" s="14">
        <f>IF(T109&lt;&gt;""," -R","")</f>
        <v/>
      </c>
      <c r="V108" s="14">
        <f>IF(V109&lt;&gt;""," -R","")</f>
        <v/>
      </c>
      <c r="X108" s="14">
        <f>IF(X109&lt;&gt;""," -R","")</f>
        <v/>
      </c>
      <c r="Z108" s="14">
        <f>IF(Z109&lt;&gt;""," -R","")</f>
        <v/>
      </c>
      <c r="AB108" s="14">
        <f>IF(AB109&lt;&gt;""," -R","")</f>
        <v/>
      </c>
      <c r="AD108" s="14">
        <f>IF(AD109&lt;&gt;""," -R","")</f>
        <v/>
      </c>
      <c r="AF108" s="14">
        <f>IF(AF109&lt;&gt;""," -R","")</f>
        <v/>
      </c>
      <c r="AH108" s="14">
        <f>IF(AH109&lt;&gt;""," -R","")</f>
        <v/>
      </c>
      <c r="AJ108" s="14">
        <f>IF(AJ109&lt;&gt;""," -R","")</f>
        <v/>
      </c>
      <c r="AL108" s="14">
        <f>IF(AL109&lt;&gt;""," -R","")</f>
        <v/>
      </c>
      <c r="AN108" s="14">
        <f>IF(AN109&lt;&gt;""," -R","")</f>
        <v/>
      </c>
      <c r="AP108" s="14">
        <f>IF(AP109&lt;&gt;""," -R","")</f>
        <v/>
      </c>
      <c r="AR108" s="14">
        <f>IF(AR109&lt;&gt;""," -R","")</f>
        <v/>
      </c>
      <c r="AT108" s="14">
        <f>IF(AT109&lt;&gt;""," -R","")</f>
        <v/>
      </c>
      <c r="AV108" s="14">
        <f>IF(AV109&lt;&gt;""," -R","")</f>
        <v/>
      </c>
      <c r="AX108" s="14">
        <f>IF(AX109&lt;&gt;""," -R","")</f>
        <v/>
      </c>
      <c r="AZ108" s="14">
        <f>IF(AZ109&lt;&gt;""," -R","")</f>
        <v/>
      </c>
      <c r="BB108" s="14">
        <f>IF(BB109&lt;&gt;""," -R","")</f>
        <v/>
      </c>
      <c r="BD108" s="14">
        <f>IF(BD109&lt;&gt;""," -R","")</f>
        <v/>
      </c>
      <c r="BF108" s="14">
        <f>IF(BF109&lt;&gt;""," -R","")</f>
        <v/>
      </c>
      <c r="BH108" s="14">
        <f>IF(BH109&lt;&gt;""," -R","")</f>
        <v/>
      </c>
      <c r="BJ108" s="14">
        <f>IF(BJ109&lt;&gt;""," -R","")</f>
        <v/>
      </c>
    </row>
    <row r="109">
      <c r="M109" s="14" t="n">
        <v>1.5</v>
      </c>
      <c r="N109" s="14">
        <f>IFERROR(VLOOKUP(M109,'CRUCE RIESGOS'!$C$8:$D$140,2,FALSE),"")</f>
        <v/>
      </c>
      <c r="O109" s="14" t="n">
        <v>2.50000000000001</v>
      </c>
      <c r="P109" s="14">
        <f>IFERROR(VLOOKUP(O109,'CRUCE RIESGOS'!$C$8:$D$140,2,FALSE),"")</f>
        <v/>
      </c>
      <c r="Q109" s="14" t="n">
        <v>3.50000000000002</v>
      </c>
      <c r="R109" s="14">
        <f>IFERROR(VLOOKUP(Q109,'CRUCE RIESGOS'!$C$8:$D$140,2,FALSE),"")</f>
        <v/>
      </c>
      <c r="S109" s="14" t="n">
        <v>4.50000000000003</v>
      </c>
      <c r="T109" s="14">
        <f>IFERROR(VLOOKUP(S109,'CRUCE RIESGOS'!$C$8:$D$140,2,FALSE),"")</f>
        <v/>
      </c>
      <c r="U109" s="14" t="n">
        <v>5.50000000000004</v>
      </c>
      <c r="V109" s="14">
        <f>IFERROR(VLOOKUP(U109,'CRUCE RIESGOS'!$C$8:$D$140,2,FALSE),"")</f>
        <v/>
      </c>
      <c r="W109" s="14" t="n">
        <v>6.50000000000005</v>
      </c>
      <c r="X109" s="14">
        <f>IFERROR(VLOOKUP(W109,'CRUCE RIESGOS'!$C$8:$D$140,2,FALSE),"")</f>
        <v/>
      </c>
      <c r="Y109" s="14" t="n">
        <v>7.50000000000006</v>
      </c>
      <c r="Z109" s="14">
        <f>IFERROR(VLOOKUP(Y109,'CRUCE RIESGOS'!$C$8:$D$140,2,FALSE),"")</f>
        <v/>
      </c>
      <c r="AA109" s="14" t="n">
        <v>8.500000000000069</v>
      </c>
      <c r="AB109" s="14">
        <f>IFERROR(VLOOKUP(AA109,'CRUCE RIESGOS'!$C$8:$D$140,2,FALSE),"")</f>
        <v/>
      </c>
      <c r="AC109" s="14" t="n">
        <v>9.50000000000008</v>
      </c>
      <c r="AD109" s="14">
        <f>IFERROR(VLOOKUP(AC109,'CRUCE RIESGOS'!$C$8:$D$140,2,FALSE),"")</f>
        <v/>
      </c>
      <c r="AE109" s="14" t="n">
        <v>10.5000000000001</v>
      </c>
      <c r="AF109" s="14">
        <f>IFERROR(VLOOKUP(AE109,'CRUCE RIESGOS'!$C$8:$D$140,2,FALSE),"")</f>
        <v/>
      </c>
      <c r="AG109" s="14" t="n">
        <v>11.5000000000001</v>
      </c>
      <c r="AH109" s="14">
        <f>IFERROR(VLOOKUP(AG109,'CRUCE RIESGOS'!$C$8:$D$140,2,FALSE),"")</f>
        <v/>
      </c>
      <c r="AI109" s="14" t="n">
        <v>12.5000000000001</v>
      </c>
      <c r="AJ109" s="14">
        <f>IFERROR(VLOOKUP(AI109,'CRUCE RIESGOS'!$C$8:$D$140,2,FALSE),"")</f>
        <v/>
      </c>
      <c r="AK109" s="14" t="n">
        <v>13.5000000000001</v>
      </c>
      <c r="AL109" s="14">
        <f>IFERROR(VLOOKUP(AK109,'CRUCE RIESGOS'!$C$8:$D$140,2,FALSE),"")</f>
        <v/>
      </c>
      <c r="AM109" s="14" t="n">
        <v>14.5000000000001</v>
      </c>
      <c r="AN109" s="14">
        <f>IFERROR(VLOOKUP(AM109,'CRUCE RIESGOS'!$C$8:$D$140,2,FALSE),"")</f>
        <v/>
      </c>
      <c r="AO109" s="14" t="n">
        <v>15.5000000000001</v>
      </c>
      <c r="AP109" s="14">
        <f>IFERROR(VLOOKUP(AO109,'CRUCE RIESGOS'!$C$8:$D$140,2,FALSE),"")</f>
        <v/>
      </c>
      <c r="AQ109" s="14" t="n">
        <v>16.5000000000002</v>
      </c>
      <c r="AR109" s="14">
        <f>IFERROR(VLOOKUP(AQ109,'CRUCE RIESGOS'!$C$8:$D$140,2,FALSE),"")</f>
        <v/>
      </c>
      <c r="AS109" s="14" t="n">
        <v>17.5000000000002</v>
      </c>
      <c r="AT109" s="14">
        <f>IFERROR(VLOOKUP(AS109,'CRUCE RIESGOS'!$C$8:$D$140,2,FALSE),"")</f>
        <v/>
      </c>
      <c r="AU109" s="14" t="n">
        <v>18.5000000000002</v>
      </c>
      <c r="AV109" s="14">
        <f>IFERROR(VLOOKUP(AU109,'CRUCE RIESGOS'!$C$8:$D$140,2,FALSE),"")</f>
        <v/>
      </c>
      <c r="AW109" s="14" t="n">
        <v>19.5000000000002</v>
      </c>
      <c r="AX109" s="14">
        <f>IFERROR(VLOOKUP(AW109,'CRUCE RIESGOS'!$C$8:$D$140,2,FALSE),"")</f>
        <v/>
      </c>
      <c r="AY109" s="14" t="n">
        <v>20.5000000000002</v>
      </c>
      <c r="AZ109" s="14">
        <f>IFERROR(VLOOKUP(AY109,'CRUCE RIESGOS'!$C$8:$D$140,2,FALSE),"")</f>
        <v/>
      </c>
      <c r="BA109" s="14" t="n">
        <v>21.5000000000002</v>
      </c>
      <c r="BB109" s="14">
        <f>IFERROR(VLOOKUP(BA109,'CRUCE RIESGOS'!$C$8:$D$140,2,FALSE),"")</f>
        <v/>
      </c>
      <c r="BC109" s="14" t="n">
        <v>22.5000000000002</v>
      </c>
      <c r="BD109" s="14">
        <f>IFERROR(VLOOKUP(BC109,'CRUCE RIESGOS'!$C$8:$D$140,2,FALSE),"")</f>
        <v/>
      </c>
      <c r="BE109" s="14" t="n">
        <v>23.5000000000002</v>
      </c>
      <c r="BF109" s="14">
        <f>IFERROR(VLOOKUP(BE109,'CRUCE RIESGOS'!$C$8:$D$140,2,FALSE),"")</f>
        <v/>
      </c>
      <c r="BG109" s="14" t="n">
        <v>24.5000000000002</v>
      </c>
      <c r="BH109" s="14">
        <f>IFERROR(VLOOKUP(BG109,'CRUCE RIESGOS'!$C$8:$D$140,2,FALSE),"")</f>
        <v/>
      </c>
      <c r="BI109" s="14" t="n">
        <v>25.5000000000002</v>
      </c>
      <c r="BJ109" s="14">
        <f>IFERROR(VLOOKUP(BI109,'CRUCE RIESGOS'!$C$8:$D$140,2,FALSE),"")</f>
        <v/>
      </c>
    </row>
    <row r="110">
      <c r="N110" s="14">
        <f>IF(N111&lt;&gt;""," -R","")</f>
        <v/>
      </c>
      <c r="P110" s="14">
        <f>IF(P111&lt;&gt;""," -R","")</f>
        <v/>
      </c>
      <c r="R110" s="14">
        <f>IF(R111&lt;&gt;""," -R","")</f>
        <v/>
      </c>
      <c r="T110" s="14">
        <f>IF(T111&lt;&gt;""," -R","")</f>
        <v/>
      </c>
      <c r="V110" s="14">
        <f>IF(V111&lt;&gt;""," -R","")</f>
        <v/>
      </c>
      <c r="X110" s="14">
        <f>IF(X111&lt;&gt;""," -R","")</f>
        <v/>
      </c>
      <c r="Z110" s="14">
        <f>IF(Z111&lt;&gt;""," -R","")</f>
        <v/>
      </c>
      <c r="AB110" s="14">
        <f>IF(AB111&lt;&gt;""," -R","")</f>
        <v/>
      </c>
      <c r="AD110" s="14">
        <f>IF(AD111&lt;&gt;""," -R","")</f>
        <v/>
      </c>
      <c r="AF110" s="14">
        <f>IF(AF111&lt;&gt;""," -R","")</f>
        <v/>
      </c>
      <c r="AH110" s="14">
        <f>IF(AH111&lt;&gt;""," -R","")</f>
        <v/>
      </c>
      <c r="AJ110" s="14">
        <f>IF(AJ111&lt;&gt;""," -R","")</f>
        <v/>
      </c>
      <c r="AL110" s="14">
        <f>IF(AL111&lt;&gt;""," -R","")</f>
        <v/>
      </c>
      <c r="AN110" s="14">
        <f>IF(AN111&lt;&gt;""," -R","")</f>
        <v/>
      </c>
      <c r="AP110" s="14">
        <f>IF(AP111&lt;&gt;""," -R","")</f>
        <v/>
      </c>
      <c r="AR110" s="14">
        <f>IF(AR111&lt;&gt;""," -R","")</f>
        <v/>
      </c>
      <c r="AT110" s="14">
        <f>IF(AT111&lt;&gt;""," -R","")</f>
        <v/>
      </c>
      <c r="AV110" s="14">
        <f>IF(AV111&lt;&gt;""," -R","")</f>
        <v/>
      </c>
      <c r="AX110" s="14">
        <f>IF(AX111&lt;&gt;""," -R","")</f>
        <v/>
      </c>
      <c r="AZ110" s="14">
        <f>IF(AZ111&lt;&gt;""," -R","")</f>
        <v/>
      </c>
      <c r="BB110" s="14">
        <f>IF(BB111&lt;&gt;""," -R","")</f>
        <v/>
      </c>
      <c r="BD110" s="14">
        <f>IF(BD111&lt;&gt;""," -R","")</f>
        <v/>
      </c>
      <c r="BF110" s="14">
        <f>IF(BF111&lt;&gt;""," -R","")</f>
        <v/>
      </c>
      <c r="BH110" s="14">
        <f>IF(BH111&lt;&gt;""," -R","")</f>
        <v/>
      </c>
      <c r="BJ110" s="14">
        <f>IF(BJ111&lt;&gt;""," -R","")</f>
        <v/>
      </c>
    </row>
    <row r="111">
      <c r="M111" s="14" t="n">
        <v>1.51</v>
      </c>
      <c r="N111" s="14">
        <f>IFERROR(VLOOKUP(M111,'CRUCE RIESGOS'!$C$8:$D$140,2,FALSE),"")</f>
        <v/>
      </c>
      <c r="O111" s="14" t="n">
        <v>2.51000000000001</v>
      </c>
      <c r="P111" s="14">
        <f>IFERROR(VLOOKUP(O111,'CRUCE RIESGOS'!$C$8:$D$140,2,FALSE),"")</f>
        <v/>
      </c>
      <c r="Q111" s="14" t="n">
        <v>3.51000000000002</v>
      </c>
      <c r="R111" s="14">
        <f>IFERROR(VLOOKUP(Q111,'CRUCE RIESGOS'!$C$8:$D$140,2,FALSE),"")</f>
        <v/>
      </c>
      <c r="S111" s="14" t="n">
        <v>4.51000000000003</v>
      </c>
      <c r="T111" s="14">
        <f>IFERROR(VLOOKUP(S111,'CRUCE RIESGOS'!$C$8:$D$140,2,FALSE),"")</f>
        <v/>
      </c>
      <c r="U111" s="14" t="n">
        <v>5.51000000000004</v>
      </c>
      <c r="V111" s="14">
        <f>IFERROR(VLOOKUP(U111,'CRUCE RIESGOS'!$C$8:$D$140,2,FALSE),"")</f>
        <v/>
      </c>
      <c r="W111" s="14" t="n">
        <v>6.51000000000005</v>
      </c>
      <c r="X111" s="14">
        <f>IFERROR(VLOOKUP(W111,'CRUCE RIESGOS'!$C$8:$D$140,2,FALSE),"")</f>
        <v/>
      </c>
      <c r="Y111" s="14" t="n">
        <v>7.51000000000006</v>
      </c>
      <c r="Z111" s="14">
        <f>IFERROR(VLOOKUP(Y111,'CRUCE RIESGOS'!$C$8:$D$140,2,FALSE),"")</f>
        <v/>
      </c>
      <c r="AA111" s="14" t="n">
        <v>8.510000000000071</v>
      </c>
      <c r="AB111" s="14">
        <f>IFERROR(VLOOKUP(AA111,'CRUCE RIESGOS'!$C$8:$D$140,2,FALSE),"")</f>
        <v/>
      </c>
      <c r="AC111" s="14" t="n">
        <v>9.51000000000008</v>
      </c>
      <c r="AD111" s="14">
        <f>IFERROR(VLOOKUP(AC111,'CRUCE RIESGOS'!$C$8:$D$140,2,FALSE),"")</f>
        <v/>
      </c>
      <c r="AE111" s="14" t="n">
        <v>10.5100000000001</v>
      </c>
      <c r="AF111" s="14">
        <f>IFERROR(VLOOKUP(AE111,'CRUCE RIESGOS'!$C$8:$D$140,2,FALSE),"")</f>
        <v/>
      </c>
      <c r="AG111" s="14" t="n">
        <v>11.5100000000001</v>
      </c>
      <c r="AH111" s="14">
        <f>IFERROR(VLOOKUP(AG111,'CRUCE RIESGOS'!$C$8:$D$140,2,FALSE),"")</f>
        <v/>
      </c>
      <c r="AI111" s="14" t="n">
        <v>12.5100000000001</v>
      </c>
      <c r="AJ111" s="14">
        <f>IFERROR(VLOOKUP(AI111,'CRUCE RIESGOS'!$C$8:$D$140,2,FALSE),"")</f>
        <v/>
      </c>
      <c r="AK111" s="14" t="n">
        <v>13.5100000000001</v>
      </c>
      <c r="AL111" s="14">
        <f>IFERROR(VLOOKUP(AK111,'CRUCE RIESGOS'!$C$8:$D$140,2,FALSE),"")</f>
        <v/>
      </c>
      <c r="AM111" s="14" t="n">
        <v>14.5100000000001</v>
      </c>
      <c r="AN111" s="14">
        <f>IFERROR(VLOOKUP(AM111,'CRUCE RIESGOS'!$C$8:$D$140,2,FALSE),"")</f>
        <v/>
      </c>
      <c r="AO111" s="14" t="n">
        <v>15.5100000000001</v>
      </c>
      <c r="AP111" s="14">
        <f>IFERROR(VLOOKUP(AO111,'CRUCE RIESGOS'!$C$8:$D$140,2,FALSE),"")</f>
        <v/>
      </c>
      <c r="AQ111" s="14" t="n">
        <v>16.5100000000001</v>
      </c>
      <c r="AR111" s="14">
        <f>IFERROR(VLOOKUP(AQ111,'CRUCE RIESGOS'!$C$8:$D$140,2,FALSE),"")</f>
        <v/>
      </c>
      <c r="AS111" s="14" t="n">
        <v>17.5100000000002</v>
      </c>
      <c r="AT111" s="14">
        <f>IFERROR(VLOOKUP(AS111,'CRUCE RIESGOS'!$C$8:$D$140,2,FALSE),"")</f>
        <v/>
      </c>
      <c r="AU111" s="14" t="n">
        <v>18.5100000000002</v>
      </c>
      <c r="AV111" s="14">
        <f>IFERROR(VLOOKUP(AU111,'CRUCE RIESGOS'!$C$8:$D$140,2,FALSE),"")</f>
        <v/>
      </c>
      <c r="AW111" s="14" t="n">
        <v>19.5100000000002</v>
      </c>
      <c r="AX111" s="14">
        <f>IFERROR(VLOOKUP(AW111,'CRUCE RIESGOS'!$C$8:$D$140,2,FALSE),"")</f>
        <v/>
      </c>
      <c r="AY111" s="14" t="n">
        <v>20.5100000000002</v>
      </c>
      <c r="AZ111" s="14">
        <f>IFERROR(VLOOKUP(AY111,'CRUCE RIESGOS'!$C$8:$D$140,2,FALSE),"")</f>
        <v/>
      </c>
      <c r="BA111" s="14" t="n">
        <v>21.5100000000002</v>
      </c>
      <c r="BB111" s="14">
        <f>IFERROR(VLOOKUP(BA111,'CRUCE RIESGOS'!$C$8:$D$140,2,FALSE),"")</f>
        <v/>
      </c>
      <c r="BC111" s="14" t="n">
        <v>22.5100000000002</v>
      </c>
      <c r="BD111" s="14">
        <f>IFERROR(VLOOKUP(BC111,'CRUCE RIESGOS'!$C$8:$D$140,2,FALSE),"")</f>
        <v/>
      </c>
      <c r="BE111" s="14" t="n">
        <v>23.5100000000002</v>
      </c>
      <c r="BF111" s="14">
        <f>IFERROR(VLOOKUP(BE111,'CRUCE RIESGOS'!$C$8:$D$140,2,FALSE),"")</f>
        <v/>
      </c>
      <c r="BG111" s="14" t="n">
        <v>24.5100000000002</v>
      </c>
      <c r="BH111" s="14">
        <f>IFERROR(VLOOKUP(BG111,'CRUCE RIESGOS'!$C$8:$D$140,2,FALSE),"")</f>
        <v/>
      </c>
      <c r="BI111" s="14" t="n">
        <v>25.5100000000002</v>
      </c>
      <c r="BJ111" s="14">
        <f>IFERROR(VLOOKUP(BI111,'CRUCE RIESGOS'!$C$8:$D$140,2,FALSE),"")</f>
        <v/>
      </c>
    </row>
    <row r="112">
      <c r="N112" s="14">
        <f>IF(N113&lt;&gt;""," -R","")</f>
        <v/>
      </c>
      <c r="P112" s="14">
        <f>IF(P113&lt;&gt;""," -R","")</f>
        <v/>
      </c>
      <c r="R112" s="14">
        <f>IF(R113&lt;&gt;""," -R","")</f>
        <v/>
      </c>
      <c r="T112" s="14">
        <f>IF(T113&lt;&gt;""," -R","")</f>
        <v/>
      </c>
      <c r="V112" s="14">
        <f>IF(V113&lt;&gt;""," -R","")</f>
        <v/>
      </c>
      <c r="X112" s="14">
        <f>IF(X113&lt;&gt;""," -R","")</f>
        <v/>
      </c>
      <c r="Z112" s="14">
        <f>IF(Z113&lt;&gt;""," -R","")</f>
        <v/>
      </c>
      <c r="AB112" s="14">
        <f>IF(AB113&lt;&gt;""," -R","")</f>
        <v/>
      </c>
      <c r="AD112" s="14">
        <f>IF(AD113&lt;&gt;""," -R","")</f>
        <v/>
      </c>
      <c r="AF112" s="14">
        <f>IF(AF113&lt;&gt;""," -R","")</f>
        <v/>
      </c>
      <c r="AH112" s="14">
        <f>IF(AH113&lt;&gt;""," -R","")</f>
        <v/>
      </c>
      <c r="AJ112" s="14">
        <f>IF(AJ113&lt;&gt;""," -R","")</f>
        <v/>
      </c>
      <c r="AL112" s="14">
        <f>IF(AL113&lt;&gt;""," -R","")</f>
        <v/>
      </c>
      <c r="AN112" s="14">
        <f>IF(AN113&lt;&gt;""," -R","")</f>
        <v/>
      </c>
      <c r="AP112" s="14">
        <f>IF(AP113&lt;&gt;""," -R","")</f>
        <v/>
      </c>
      <c r="AR112" s="14">
        <f>IF(AR113&lt;&gt;""," -R","")</f>
        <v/>
      </c>
      <c r="AT112" s="14">
        <f>IF(AT113&lt;&gt;""," -R","")</f>
        <v/>
      </c>
      <c r="AV112" s="14">
        <f>IF(AV113&lt;&gt;""," -R","")</f>
        <v/>
      </c>
      <c r="AX112" s="14">
        <f>IF(AX113&lt;&gt;""," -R","")</f>
        <v/>
      </c>
      <c r="AZ112" s="14">
        <f>IF(AZ113&lt;&gt;""," -R","")</f>
        <v/>
      </c>
      <c r="BB112" s="14">
        <f>IF(BB113&lt;&gt;""," -R","")</f>
        <v/>
      </c>
      <c r="BD112" s="14">
        <f>IF(BD113&lt;&gt;""," -R","")</f>
        <v/>
      </c>
      <c r="BF112" s="14">
        <f>IF(BF113&lt;&gt;""," -R","")</f>
        <v/>
      </c>
      <c r="BH112" s="14">
        <f>IF(BH113&lt;&gt;""," -R","")</f>
        <v/>
      </c>
      <c r="BJ112" s="14">
        <f>IF(BJ113&lt;&gt;""," -R","")</f>
        <v/>
      </c>
    </row>
    <row r="113">
      <c r="M113" s="14" t="n">
        <v>1.52</v>
      </c>
      <c r="N113" s="14">
        <f>IFERROR(VLOOKUP(M113,'CRUCE RIESGOS'!$C$8:$D$140,2,FALSE),"")</f>
        <v/>
      </c>
      <c r="O113" s="14" t="n">
        <v>2.52000000000001</v>
      </c>
      <c r="P113" s="14">
        <f>IFERROR(VLOOKUP(O113,'CRUCE RIESGOS'!$C$8:$D$140,2,FALSE),"")</f>
        <v/>
      </c>
      <c r="Q113" s="14" t="n">
        <v>3.52000000000002</v>
      </c>
      <c r="R113" s="14">
        <f>IFERROR(VLOOKUP(Q113,'CRUCE RIESGOS'!$C$8:$D$140,2,FALSE),"")</f>
        <v/>
      </c>
      <c r="S113" s="14" t="n">
        <v>4.52000000000003</v>
      </c>
      <c r="T113" s="14">
        <f>IFERROR(VLOOKUP(S113,'CRUCE RIESGOS'!$C$8:$D$140,2,FALSE),"")</f>
        <v/>
      </c>
      <c r="U113" s="14" t="n">
        <v>5.52000000000004</v>
      </c>
      <c r="V113" s="14">
        <f>IFERROR(VLOOKUP(U113,'CRUCE RIESGOS'!$C$8:$D$140,2,FALSE),"")</f>
        <v/>
      </c>
      <c r="W113" s="14" t="n">
        <v>6.52000000000005</v>
      </c>
      <c r="X113" s="14">
        <f>IFERROR(VLOOKUP(W113,'CRUCE RIESGOS'!$C$8:$D$140,2,FALSE),"")</f>
        <v/>
      </c>
      <c r="Y113" s="14" t="n">
        <v>7.52000000000006</v>
      </c>
      <c r="Z113" s="14">
        <f>IFERROR(VLOOKUP(Y113,'CRUCE RIESGOS'!$C$8:$D$140,2,FALSE),"")</f>
        <v/>
      </c>
      <c r="AA113" s="14" t="n">
        <v>8.520000000000071</v>
      </c>
      <c r="AB113" s="14">
        <f>IFERROR(VLOOKUP(AA113,'CRUCE RIESGOS'!$C$8:$D$140,2,FALSE),"")</f>
        <v/>
      </c>
      <c r="AC113" s="14" t="n">
        <v>9.52000000000008</v>
      </c>
      <c r="AD113" s="14">
        <f>IFERROR(VLOOKUP(AC113,'CRUCE RIESGOS'!$C$8:$D$140,2,FALSE),"")</f>
        <v/>
      </c>
      <c r="AE113" s="14" t="n">
        <v>10.5200000000001</v>
      </c>
      <c r="AF113" s="14">
        <f>IFERROR(VLOOKUP(AE113,'CRUCE RIESGOS'!$C$8:$D$140,2,FALSE),"")</f>
        <v/>
      </c>
      <c r="AG113" s="14" t="n">
        <v>11.5200000000001</v>
      </c>
      <c r="AH113" s="14">
        <f>IFERROR(VLOOKUP(AG113,'CRUCE RIESGOS'!$C$8:$D$140,2,FALSE),"")</f>
        <v/>
      </c>
      <c r="AI113" s="14" t="n">
        <v>12.5200000000001</v>
      </c>
      <c r="AJ113" s="14">
        <f>IFERROR(VLOOKUP(AI113,'CRUCE RIESGOS'!$C$8:$D$140,2,FALSE),"")</f>
        <v/>
      </c>
      <c r="AK113" s="14" t="n">
        <v>13.5200000000001</v>
      </c>
      <c r="AL113" s="14">
        <f>IFERROR(VLOOKUP(AK113,'CRUCE RIESGOS'!$C$8:$D$140,2,FALSE),"")</f>
        <v/>
      </c>
      <c r="AM113" s="14" t="n">
        <v>14.5200000000001</v>
      </c>
      <c r="AN113" s="14">
        <f>IFERROR(VLOOKUP(AM113,'CRUCE RIESGOS'!$C$8:$D$140,2,FALSE),"")</f>
        <v/>
      </c>
      <c r="AO113" s="14" t="n">
        <v>15.5200000000001</v>
      </c>
      <c r="AP113" s="14">
        <f>IFERROR(VLOOKUP(AO113,'CRUCE RIESGOS'!$C$8:$D$140,2,FALSE),"")</f>
        <v/>
      </c>
      <c r="AQ113" s="14" t="n">
        <v>16.5200000000001</v>
      </c>
      <c r="AR113" s="14">
        <f>IFERROR(VLOOKUP(AQ113,'CRUCE RIESGOS'!$C$8:$D$140,2,FALSE),"")</f>
        <v/>
      </c>
      <c r="AS113" s="14" t="n">
        <v>17.5200000000002</v>
      </c>
      <c r="AT113" s="14">
        <f>IFERROR(VLOOKUP(AS113,'CRUCE RIESGOS'!$C$8:$D$140,2,FALSE),"")</f>
        <v/>
      </c>
      <c r="AU113" s="14" t="n">
        <v>18.5200000000002</v>
      </c>
      <c r="AV113" s="14">
        <f>IFERROR(VLOOKUP(AU113,'CRUCE RIESGOS'!$C$8:$D$140,2,FALSE),"")</f>
        <v/>
      </c>
      <c r="AW113" s="14" t="n">
        <v>19.5200000000002</v>
      </c>
      <c r="AX113" s="14">
        <f>IFERROR(VLOOKUP(AW113,'CRUCE RIESGOS'!$C$8:$D$140,2,FALSE),"")</f>
        <v/>
      </c>
      <c r="AY113" s="14" t="n">
        <v>20.5200000000002</v>
      </c>
      <c r="AZ113" s="14">
        <f>IFERROR(VLOOKUP(AY113,'CRUCE RIESGOS'!$C$8:$D$140,2,FALSE),"")</f>
        <v/>
      </c>
      <c r="BA113" s="14" t="n">
        <v>21.5200000000002</v>
      </c>
      <c r="BB113" s="14">
        <f>IFERROR(VLOOKUP(BA113,'CRUCE RIESGOS'!$C$8:$D$140,2,FALSE),"")</f>
        <v/>
      </c>
      <c r="BC113" s="14" t="n">
        <v>22.5200000000002</v>
      </c>
      <c r="BD113" s="14">
        <f>IFERROR(VLOOKUP(BC113,'CRUCE RIESGOS'!$C$8:$D$140,2,FALSE),"")</f>
        <v/>
      </c>
      <c r="BE113" s="14" t="n">
        <v>23.5200000000002</v>
      </c>
      <c r="BF113" s="14">
        <f>IFERROR(VLOOKUP(BE113,'CRUCE RIESGOS'!$C$8:$D$140,2,FALSE),"")</f>
        <v/>
      </c>
      <c r="BG113" s="14" t="n">
        <v>24.5200000000002</v>
      </c>
      <c r="BH113" s="14">
        <f>IFERROR(VLOOKUP(BG113,'CRUCE RIESGOS'!$C$8:$D$140,2,FALSE),"")</f>
        <v/>
      </c>
      <c r="BI113" s="14" t="n">
        <v>25.5200000000002</v>
      </c>
      <c r="BJ113" s="14">
        <f>IFERROR(VLOOKUP(BI113,'CRUCE RIESGOS'!$C$8:$D$140,2,FALSE),"")</f>
        <v/>
      </c>
    </row>
    <row r="114">
      <c r="N114" s="14">
        <f>IF(N115&lt;&gt;""," -R","")</f>
        <v/>
      </c>
      <c r="P114" s="14">
        <f>IF(P115&lt;&gt;""," -R","")</f>
        <v/>
      </c>
      <c r="R114" s="14">
        <f>IF(R115&lt;&gt;""," -R","")</f>
        <v/>
      </c>
      <c r="T114" s="14">
        <f>IF(T115&lt;&gt;""," -R","")</f>
        <v/>
      </c>
      <c r="V114" s="14">
        <f>IF(V115&lt;&gt;""," -R","")</f>
        <v/>
      </c>
      <c r="X114" s="14">
        <f>IF(X115&lt;&gt;""," -R","")</f>
        <v/>
      </c>
      <c r="Z114" s="14">
        <f>IF(Z115&lt;&gt;""," -R","")</f>
        <v/>
      </c>
      <c r="AB114" s="14">
        <f>IF(AB115&lt;&gt;""," -R","")</f>
        <v/>
      </c>
      <c r="AD114" s="14">
        <f>IF(AD115&lt;&gt;""," -R","")</f>
        <v/>
      </c>
      <c r="AF114" s="14">
        <f>IF(AF115&lt;&gt;""," -R","")</f>
        <v/>
      </c>
      <c r="AH114" s="14">
        <f>IF(AH115&lt;&gt;""," -R","")</f>
        <v/>
      </c>
      <c r="AJ114" s="14">
        <f>IF(AJ115&lt;&gt;""," -R","")</f>
        <v/>
      </c>
      <c r="AL114" s="14">
        <f>IF(AL115&lt;&gt;""," -R","")</f>
        <v/>
      </c>
      <c r="AN114" s="14">
        <f>IF(AN115&lt;&gt;""," -R","")</f>
        <v/>
      </c>
      <c r="AP114" s="14">
        <f>IF(AP115&lt;&gt;""," -R","")</f>
        <v/>
      </c>
      <c r="AR114" s="14">
        <f>IF(AR115&lt;&gt;""," -R","")</f>
        <v/>
      </c>
      <c r="AT114" s="14">
        <f>IF(AT115&lt;&gt;""," -R","")</f>
        <v/>
      </c>
      <c r="AV114" s="14">
        <f>IF(AV115&lt;&gt;""," -R","")</f>
        <v/>
      </c>
      <c r="AX114" s="14">
        <f>IF(AX115&lt;&gt;""," -R","")</f>
        <v/>
      </c>
      <c r="AZ114" s="14">
        <f>IF(AZ115&lt;&gt;""," -R","")</f>
        <v/>
      </c>
      <c r="BB114" s="14">
        <f>IF(BB115&lt;&gt;""," -R","")</f>
        <v/>
      </c>
      <c r="BD114" s="14">
        <f>IF(BD115&lt;&gt;""," -R","")</f>
        <v/>
      </c>
      <c r="BF114" s="14">
        <f>IF(BF115&lt;&gt;""," -R","")</f>
        <v/>
      </c>
      <c r="BH114" s="14">
        <f>IF(BH115&lt;&gt;""," -R","")</f>
        <v/>
      </c>
      <c r="BJ114" s="14">
        <f>IF(BJ115&lt;&gt;""," -R","")</f>
        <v/>
      </c>
    </row>
    <row r="115">
      <c r="M115" s="14" t="n">
        <v>1.53</v>
      </c>
      <c r="N115" s="14">
        <f>IFERROR(VLOOKUP(M115,'CRUCE RIESGOS'!$C$8:$D$140,2,FALSE),"")</f>
        <v/>
      </c>
      <c r="O115" s="14" t="n">
        <v>2.53000000000001</v>
      </c>
      <c r="P115" s="14">
        <f>IFERROR(VLOOKUP(O115,'CRUCE RIESGOS'!$C$8:$D$140,2,FALSE),"")</f>
        <v/>
      </c>
      <c r="Q115" s="14" t="n">
        <v>3.53000000000002</v>
      </c>
      <c r="R115" s="14">
        <f>IFERROR(VLOOKUP(Q115,'CRUCE RIESGOS'!$C$8:$D$140,2,FALSE),"")</f>
        <v/>
      </c>
      <c r="S115" s="14" t="n">
        <v>4.53000000000003</v>
      </c>
      <c r="T115" s="14">
        <f>IFERROR(VLOOKUP(S115,'CRUCE RIESGOS'!$C$8:$D$140,2,FALSE),"")</f>
        <v/>
      </c>
      <c r="U115" s="14" t="n">
        <v>5.53000000000004</v>
      </c>
      <c r="V115" s="14">
        <f>IFERROR(VLOOKUP(U115,'CRUCE RIESGOS'!$C$8:$D$140,2,FALSE),"")</f>
        <v/>
      </c>
      <c r="W115" s="14" t="n">
        <v>6.53000000000005</v>
      </c>
      <c r="X115" s="14">
        <f>IFERROR(VLOOKUP(W115,'CRUCE RIESGOS'!$C$8:$D$140,2,FALSE),"")</f>
        <v/>
      </c>
      <c r="Y115" s="14" t="n">
        <v>7.53000000000006</v>
      </c>
      <c r="Z115" s="14">
        <f>IFERROR(VLOOKUP(Y115,'CRUCE RIESGOS'!$C$8:$D$140,2,FALSE),"")</f>
        <v/>
      </c>
      <c r="AA115" s="14" t="n">
        <v>8.53000000000007</v>
      </c>
      <c r="AB115" s="14">
        <f>IFERROR(VLOOKUP(AA115,'CRUCE RIESGOS'!$C$8:$D$140,2,FALSE),"")</f>
        <v/>
      </c>
      <c r="AC115" s="14" t="n">
        <v>9.530000000000079</v>
      </c>
      <c r="AD115" s="14">
        <f>IFERROR(VLOOKUP(AC115,'CRUCE RIESGOS'!$C$8:$D$140,2,FALSE),"")</f>
        <v/>
      </c>
      <c r="AE115" s="14" t="n">
        <v>10.5300000000001</v>
      </c>
      <c r="AF115" s="14">
        <f>IFERROR(VLOOKUP(AE115,'CRUCE RIESGOS'!$C$8:$D$140,2,FALSE),"")</f>
        <v/>
      </c>
      <c r="AG115" s="14" t="n">
        <v>11.5300000000001</v>
      </c>
      <c r="AH115" s="14">
        <f>IFERROR(VLOOKUP(AG115,'CRUCE RIESGOS'!$C$8:$D$140,2,FALSE),"")</f>
        <v/>
      </c>
      <c r="AI115" s="14" t="n">
        <v>12.5300000000001</v>
      </c>
      <c r="AJ115" s="14">
        <f>IFERROR(VLOOKUP(AI115,'CRUCE RIESGOS'!$C$8:$D$140,2,FALSE),"")</f>
        <v/>
      </c>
      <c r="AK115" s="14" t="n">
        <v>13.5300000000001</v>
      </c>
      <c r="AL115" s="14">
        <f>IFERROR(VLOOKUP(AK115,'CRUCE RIESGOS'!$C$8:$D$140,2,FALSE),"")</f>
        <v/>
      </c>
      <c r="AM115" s="14" t="n">
        <v>14.5300000000001</v>
      </c>
      <c r="AN115" s="14">
        <f>IFERROR(VLOOKUP(AM115,'CRUCE RIESGOS'!$C$8:$D$140,2,FALSE),"")</f>
        <v/>
      </c>
      <c r="AO115" s="14" t="n">
        <v>15.5300000000001</v>
      </c>
      <c r="AP115" s="14">
        <f>IFERROR(VLOOKUP(AO115,'CRUCE RIESGOS'!$C$8:$D$140,2,FALSE),"")</f>
        <v/>
      </c>
      <c r="AQ115" s="14" t="n">
        <v>16.5300000000001</v>
      </c>
      <c r="AR115" s="14">
        <f>IFERROR(VLOOKUP(AQ115,'CRUCE RIESGOS'!$C$8:$D$140,2,FALSE),"")</f>
        <v/>
      </c>
      <c r="AS115" s="14" t="n">
        <v>17.5300000000002</v>
      </c>
      <c r="AT115" s="14">
        <f>IFERROR(VLOOKUP(AS115,'CRUCE RIESGOS'!$C$8:$D$140,2,FALSE),"")</f>
        <v/>
      </c>
      <c r="AU115" s="14" t="n">
        <v>18.5300000000002</v>
      </c>
      <c r="AV115" s="14">
        <f>IFERROR(VLOOKUP(AU115,'CRUCE RIESGOS'!$C$8:$D$140,2,FALSE),"")</f>
        <v/>
      </c>
      <c r="AW115" s="14" t="n">
        <v>19.5300000000002</v>
      </c>
      <c r="AX115" s="14">
        <f>IFERROR(VLOOKUP(AW115,'CRUCE RIESGOS'!$C$8:$D$140,2,FALSE),"")</f>
        <v/>
      </c>
      <c r="AY115" s="14" t="n">
        <v>20.5300000000002</v>
      </c>
      <c r="AZ115" s="14">
        <f>IFERROR(VLOOKUP(AY115,'CRUCE RIESGOS'!$C$8:$D$140,2,FALSE),"")</f>
        <v/>
      </c>
      <c r="BA115" s="14" t="n">
        <v>21.5300000000002</v>
      </c>
      <c r="BB115" s="14">
        <f>IFERROR(VLOOKUP(BA115,'CRUCE RIESGOS'!$C$8:$D$140,2,FALSE),"")</f>
        <v/>
      </c>
      <c r="BC115" s="14" t="n">
        <v>22.5300000000002</v>
      </c>
      <c r="BD115" s="14">
        <f>IFERROR(VLOOKUP(BC115,'CRUCE RIESGOS'!$C$8:$D$140,2,FALSE),"")</f>
        <v/>
      </c>
      <c r="BE115" s="14" t="n">
        <v>23.5300000000002</v>
      </c>
      <c r="BF115" s="14">
        <f>IFERROR(VLOOKUP(BE115,'CRUCE RIESGOS'!$C$8:$D$140,2,FALSE),"")</f>
        <v/>
      </c>
      <c r="BG115" s="14" t="n">
        <v>24.5300000000002</v>
      </c>
      <c r="BH115" s="14">
        <f>IFERROR(VLOOKUP(BG115,'CRUCE RIESGOS'!$C$8:$D$140,2,FALSE),"")</f>
        <v/>
      </c>
      <c r="BI115" s="14" t="n">
        <v>25.5300000000002</v>
      </c>
      <c r="BJ115" s="14">
        <f>IFERROR(VLOOKUP(BI115,'CRUCE RIESGOS'!$C$8:$D$140,2,FALSE),"")</f>
        <v/>
      </c>
    </row>
    <row r="116">
      <c r="N116" s="14">
        <f>IF(N117&lt;&gt;""," -R","")</f>
        <v/>
      </c>
      <c r="P116" s="14">
        <f>IF(P117&lt;&gt;""," -R","")</f>
        <v/>
      </c>
      <c r="R116" s="14">
        <f>IF(R117&lt;&gt;""," -R","")</f>
        <v/>
      </c>
      <c r="T116" s="14">
        <f>IF(T117&lt;&gt;""," -R","")</f>
        <v/>
      </c>
      <c r="V116" s="14">
        <f>IF(V117&lt;&gt;""," -R","")</f>
        <v/>
      </c>
      <c r="X116" s="14">
        <f>IF(X117&lt;&gt;""," -R","")</f>
        <v/>
      </c>
      <c r="Z116" s="14">
        <f>IF(Z117&lt;&gt;""," -R","")</f>
        <v/>
      </c>
      <c r="AB116" s="14">
        <f>IF(AB117&lt;&gt;""," -R","")</f>
        <v/>
      </c>
      <c r="AD116" s="14">
        <f>IF(AD117&lt;&gt;""," -R","")</f>
        <v/>
      </c>
      <c r="AF116" s="14">
        <f>IF(AF117&lt;&gt;""," -R","")</f>
        <v/>
      </c>
      <c r="AH116" s="14">
        <f>IF(AH117&lt;&gt;""," -R","")</f>
        <v/>
      </c>
      <c r="AJ116" s="14">
        <f>IF(AJ117&lt;&gt;""," -R","")</f>
        <v/>
      </c>
      <c r="AL116" s="14">
        <f>IF(AL117&lt;&gt;""," -R","")</f>
        <v/>
      </c>
      <c r="AN116" s="14">
        <f>IF(AN117&lt;&gt;""," -R","")</f>
        <v/>
      </c>
      <c r="AP116" s="14">
        <f>IF(AP117&lt;&gt;""," -R","")</f>
        <v/>
      </c>
      <c r="AR116" s="14">
        <f>IF(AR117&lt;&gt;""," -R","")</f>
        <v/>
      </c>
      <c r="AT116" s="14">
        <f>IF(AT117&lt;&gt;""," -R","")</f>
        <v/>
      </c>
      <c r="AV116" s="14">
        <f>IF(AV117&lt;&gt;""," -R","")</f>
        <v/>
      </c>
      <c r="AX116" s="14">
        <f>IF(AX117&lt;&gt;""," -R","")</f>
        <v/>
      </c>
      <c r="AZ116" s="14">
        <f>IF(AZ117&lt;&gt;""," -R","")</f>
        <v/>
      </c>
      <c r="BB116" s="14">
        <f>IF(BB117&lt;&gt;""," -R","")</f>
        <v/>
      </c>
      <c r="BD116" s="14">
        <f>IF(BD117&lt;&gt;""," -R","")</f>
        <v/>
      </c>
      <c r="BF116" s="14">
        <f>IF(BF117&lt;&gt;""," -R","")</f>
        <v/>
      </c>
      <c r="BH116" s="14">
        <f>IF(BH117&lt;&gt;""," -R","")</f>
        <v/>
      </c>
      <c r="BJ116" s="14">
        <f>IF(BJ117&lt;&gt;""," -R","")</f>
        <v/>
      </c>
    </row>
    <row r="117">
      <c r="M117" s="14" t="n">
        <v>1.54</v>
      </c>
      <c r="N117" s="14">
        <f>IFERROR(VLOOKUP(M117,'CRUCE RIESGOS'!$C$8:$D$140,2,FALSE),"")</f>
        <v/>
      </c>
      <c r="O117" s="14" t="n">
        <v>2.54000000000001</v>
      </c>
      <c r="P117" s="14">
        <f>IFERROR(VLOOKUP(O117,'CRUCE RIESGOS'!$C$8:$D$140,2,FALSE),"")</f>
        <v/>
      </c>
      <c r="Q117" s="14" t="n">
        <v>3.54000000000002</v>
      </c>
      <c r="R117" s="14">
        <f>IFERROR(VLOOKUP(Q117,'CRUCE RIESGOS'!$C$8:$D$140,2,FALSE),"")</f>
        <v/>
      </c>
      <c r="S117" s="14" t="n">
        <v>4.54000000000003</v>
      </c>
      <c r="T117" s="14">
        <f>IFERROR(VLOOKUP(S117,'CRUCE RIESGOS'!$C$8:$D$140,2,FALSE),"")</f>
        <v/>
      </c>
      <c r="U117" s="14" t="n">
        <v>5.54000000000004</v>
      </c>
      <c r="V117" s="14">
        <f>IFERROR(VLOOKUP(U117,'CRUCE RIESGOS'!$C$8:$D$140,2,FALSE),"")</f>
        <v/>
      </c>
      <c r="W117" s="14" t="n">
        <v>6.54000000000005</v>
      </c>
      <c r="X117" s="14">
        <f>IFERROR(VLOOKUP(W117,'CRUCE RIESGOS'!$C$8:$D$140,2,FALSE),"")</f>
        <v/>
      </c>
      <c r="Y117" s="14" t="n">
        <v>7.54000000000006</v>
      </c>
      <c r="Z117" s="14">
        <f>IFERROR(VLOOKUP(Y117,'CRUCE RIESGOS'!$C$8:$D$140,2,FALSE),"")</f>
        <v/>
      </c>
      <c r="AA117" s="14" t="n">
        <v>8.54000000000007</v>
      </c>
      <c r="AB117" s="14">
        <f>IFERROR(VLOOKUP(AA117,'CRUCE RIESGOS'!$C$8:$D$140,2,FALSE),"")</f>
        <v/>
      </c>
      <c r="AC117" s="14" t="n">
        <v>9.540000000000081</v>
      </c>
      <c r="AD117" s="14">
        <f>IFERROR(VLOOKUP(AC117,'CRUCE RIESGOS'!$C$8:$D$140,2,FALSE),"")</f>
        <v/>
      </c>
      <c r="AE117" s="14" t="n">
        <v>10.5400000000001</v>
      </c>
      <c r="AF117" s="14">
        <f>IFERROR(VLOOKUP(AE117,'CRUCE RIESGOS'!$C$8:$D$140,2,FALSE),"")</f>
        <v/>
      </c>
      <c r="AG117" s="14" t="n">
        <v>11.5400000000001</v>
      </c>
      <c r="AH117" s="14">
        <f>IFERROR(VLOOKUP(AG117,'CRUCE RIESGOS'!$C$8:$D$140,2,FALSE),"")</f>
        <v/>
      </c>
      <c r="AI117" s="14" t="n">
        <v>12.5400000000001</v>
      </c>
      <c r="AJ117" s="14">
        <f>IFERROR(VLOOKUP(AI117,'CRUCE RIESGOS'!$C$8:$D$140,2,FALSE),"")</f>
        <v/>
      </c>
      <c r="AK117" s="14" t="n">
        <v>13.5400000000001</v>
      </c>
      <c r="AL117" s="14">
        <f>IFERROR(VLOOKUP(AK117,'CRUCE RIESGOS'!$C$8:$D$140,2,FALSE),"")</f>
        <v/>
      </c>
      <c r="AM117" s="14" t="n">
        <v>14.5400000000001</v>
      </c>
      <c r="AN117" s="14">
        <f>IFERROR(VLOOKUP(AM117,'CRUCE RIESGOS'!$C$8:$D$140,2,FALSE),"")</f>
        <v/>
      </c>
      <c r="AO117" s="14" t="n">
        <v>15.5400000000001</v>
      </c>
      <c r="AP117" s="14">
        <f>IFERROR(VLOOKUP(AO117,'CRUCE RIESGOS'!$C$8:$D$140,2,FALSE),"")</f>
        <v/>
      </c>
      <c r="AQ117" s="14" t="n">
        <v>16.5400000000001</v>
      </c>
      <c r="AR117" s="14">
        <f>IFERROR(VLOOKUP(AQ117,'CRUCE RIESGOS'!$C$8:$D$140,2,FALSE),"")</f>
        <v/>
      </c>
      <c r="AS117" s="14" t="n">
        <v>17.5400000000002</v>
      </c>
      <c r="AT117" s="14">
        <f>IFERROR(VLOOKUP(AS117,'CRUCE RIESGOS'!$C$8:$D$140,2,FALSE),"")</f>
        <v/>
      </c>
      <c r="AU117" s="14" t="n">
        <v>18.5400000000002</v>
      </c>
      <c r="AV117" s="14">
        <f>IFERROR(VLOOKUP(AU117,'CRUCE RIESGOS'!$C$8:$D$140,2,FALSE),"")</f>
        <v/>
      </c>
      <c r="AW117" s="14" t="n">
        <v>19.5400000000002</v>
      </c>
      <c r="AX117" s="14">
        <f>IFERROR(VLOOKUP(AW117,'CRUCE RIESGOS'!$C$8:$D$140,2,FALSE),"")</f>
        <v/>
      </c>
      <c r="AY117" s="14" t="n">
        <v>20.5400000000002</v>
      </c>
      <c r="AZ117" s="14">
        <f>IFERROR(VLOOKUP(AY117,'CRUCE RIESGOS'!$C$8:$D$140,2,FALSE),"")</f>
        <v/>
      </c>
      <c r="BA117" s="14" t="n">
        <v>21.5400000000002</v>
      </c>
      <c r="BB117" s="14">
        <f>IFERROR(VLOOKUP(BA117,'CRUCE RIESGOS'!$C$8:$D$140,2,FALSE),"")</f>
        <v/>
      </c>
      <c r="BC117" s="14" t="n">
        <v>22.5400000000002</v>
      </c>
      <c r="BD117" s="14">
        <f>IFERROR(VLOOKUP(BC117,'CRUCE RIESGOS'!$C$8:$D$140,2,FALSE),"")</f>
        <v/>
      </c>
      <c r="BE117" s="14" t="n">
        <v>23.5400000000002</v>
      </c>
      <c r="BF117" s="14">
        <f>IFERROR(VLOOKUP(BE117,'CRUCE RIESGOS'!$C$8:$D$140,2,FALSE),"")</f>
        <v/>
      </c>
      <c r="BG117" s="14" t="n">
        <v>24.5400000000002</v>
      </c>
      <c r="BH117" s="14">
        <f>IFERROR(VLOOKUP(BG117,'CRUCE RIESGOS'!$C$8:$D$140,2,FALSE),"")</f>
        <v/>
      </c>
      <c r="BI117" s="14" t="n">
        <v>25.5400000000002</v>
      </c>
      <c r="BJ117" s="14">
        <f>IFERROR(VLOOKUP(BI117,'CRUCE RIESGOS'!$C$8:$D$140,2,FALSE),"")</f>
        <v/>
      </c>
    </row>
    <row r="118">
      <c r="N118" s="14">
        <f>IF(N119&lt;&gt;""," -R","")</f>
        <v/>
      </c>
      <c r="P118" s="14">
        <f>IF(P119&lt;&gt;""," -R","")</f>
        <v/>
      </c>
      <c r="R118" s="14">
        <f>IF(R119&lt;&gt;""," -R","")</f>
        <v/>
      </c>
      <c r="T118" s="14">
        <f>IF(T119&lt;&gt;""," -R","")</f>
        <v/>
      </c>
      <c r="V118" s="14">
        <f>IF(V119&lt;&gt;""," -R","")</f>
        <v/>
      </c>
      <c r="X118" s="14">
        <f>IF(X119&lt;&gt;""," -R","")</f>
        <v/>
      </c>
      <c r="Z118" s="14">
        <f>IF(Z119&lt;&gt;""," -R","")</f>
        <v/>
      </c>
      <c r="AB118" s="14">
        <f>IF(AB119&lt;&gt;""," -R","")</f>
        <v/>
      </c>
      <c r="AD118" s="14">
        <f>IF(AD119&lt;&gt;""," -R","")</f>
        <v/>
      </c>
      <c r="AF118" s="14">
        <f>IF(AF119&lt;&gt;""," -R","")</f>
        <v/>
      </c>
      <c r="AH118" s="14">
        <f>IF(AH119&lt;&gt;""," -R","")</f>
        <v/>
      </c>
      <c r="AJ118" s="14">
        <f>IF(AJ119&lt;&gt;""," -R","")</f>
        <v/>
      </c>
      <c r="AL118" s="14">
        <f>IF(AL119&lt;&gt;""," -R","")</f>
        <v/>
      </c>
      <c r="AN118" s="14">
        <f>IF(AN119&lt;&gt;""," -R","")</f>
        <v/>
      </c>
      <c r="AP118" s="14">
        <f>IF(AP119&lt;&gt;""," -R","")</f>
        <v/>
      </c>
      <c r="AR118" s="14">
        <f>IF(AR119&lt;&gt;""," -R","")</f>
        <v/>
      </c>
      <c r="AT118" s="14">
        <f>IF(AT119&lt;&gt;""," -R","")</f>
        <v/>
      </c>
      <c r="AV118" s="14">
        <f>IF(AV119&lt;&gt;""," -R","")</f>
        <v/>
      </c>
      <c r="AX118" s="14">
        <f>IF(AX119&lt;&gt;""," -R","")</f>
        <v/>
      </c>
      <c r="AZ118" s="14">
        <f>IF(AZ119&lt;&gt;""," -R","")</f>
        <v/>
      </c>
      <c r="BB118" s="14">
        <f>IF(BB119&lt;&gt;""," -R","")</f>
        <v/>
      </c>
      <c r="BD118" s="14">
        <f>IF(BD119&lt;&gt;""," -R","")</f>
        <v/>
      </c>
      <c r="BF118" s="14">
        <f>IF(BF119&lt;&gt;""," -R","")</f>
        <v/>
      </c>
      <c r="BH118" s="14">
        <f>IF(BH119&lt;&gt;""," -R","")</f>
        <v/>
      </c>
      <c r="BJ118" s="14">
        <f>IF(BJ119&lt;&gt;""," -R","")</f>
        <v/>
      </c>
    </row>
    <row r="119">
      <c r="M119" s="14" t="n">
        <v>1.55</v>
      </c>
      <c r="N119" s="14">
        <f>IFERROR(VLOOKUP(M119,'CRUCE RIESGOS'!$C$8:$D$140,2,FALSE),"")</f>
        <v/>
      </c>
      <c r="O119" s="14" t="n">
        <v>2.55000000000001</v>
      </c>
      <c r="P119" s="14">
        <f>IFERROR(VLOOKUP(O119,'CRUCE RIESGOS'!$C$8:$D$140,2,FALSE),"")</f>
        <v/>
      </c>
      <c r="Q119" s="14" t="n">
        <v>3.55000000000002</v>
      </c>
      <c r="R119" s="14">
        <f>IFERROR(VLOOKUP(Q119,'CRUCE RIESGOS'!$C$8:$D$140,2,FALSE),"")</f>
        <v/>
      </c>
      <c r="S119" s="14" t="n">
        <v>4.55000000000003</v>
      </c>
      <c r="T119" s="14">
        <f>IFERROR(VLOOKUP(S119,'CRUCE RIESGOS'!$C$8:$D$140,2,FALSE),"")</f>
        <v/>
      </c>
      <c r="U119" s="14" t="n">
        <v>5.55000000000004</v>
      </c>
      <c r="V119" s="14">
        <f>IFERROR(VLOOKUP(U119,'CRUCE RIESGOS'!$C$8:$D$140,2,FALSE),"")</f>
        <v/>
      </c>
      <c r="W119" s="14" t="n">
        <v>6.55000000000005</v>
      </c>
      <c r="X119" s="14">
        <f>IFERROR(VLOOKUP(W119,'CRUCE RIESGOS'!$C$8:$D$140,2,FALSE),"")</f>
        <v/>
      </c>
      <c r="Y119" s="14" t="n">
        <v>7.55000000000006</v>
      </c>
      <c r="Z119" s="14">
        <f>IFERROR(VLOOKUP(Y119,'CRUCE RIESGOS'!$C$8:$D$140,2,FALSE),"")</f>
        <v/>
      </c>
      <c r="AA119" s="14" t="n">
        <v>8.55000000000007</v>
      </c>
      <c r="AB119" s="14">
        <f>IFERROR(VLOOKUP(AA119,'CRUCE RIESGOS'!$C$8:$D$140,2,FALSE),"")</f>
        <v/>
      </c>
      <c r="AC119" s="14" t="n">
        <v>9.550000000000081</v>
      </c>
      <c r="AD119" s="14">
        <f>IFERROR(VLOOKUP(AC119,'CRUCE RIESGOS'!$C$8:$D$140,2,FALSE),"")</f>
        <v/>
      </c>
      <c r="AE119" s="14" t="n">
        <v>10.5500000000001</v>
      </c>
      <c r="AF119" s="14">
        <f>IFERROR(VLOOKUP(AE119,'CRUCE RIESGOS'!$C$8:$D$140,2,FALSE),"")</f>
        <v/>
      </c>
      <c r="AG119" s="14" t="n">
        <v>11.5500000000001</v>
      </c>
      <c r="AH119" s="14">
        <f>IFERROR(VLOOKUP(AG119,'CRUCE RIESGOS'!$C$8:$D$140,2,FALSE),"")</f>
        <v/>
      </c>
      <c r="AI119" s="14" t="n">
        <v>12.5500000000001</v>
      </c>
      <c r="AJ119" s="14">
        <f>IFERROR(VLOOKUP(AI119,'CRUCE RIESGOS'!$C$8:$D$140,2,FALSE),"")</f>
        <v/>
      </c>
      <c r="AK119" s="14" t="n">
        <v>13.5500000000001</v>
      </c>
      <c r="AL119" s="14">
        <f>IFERROR(VLOOKUP(AK119,'CRUCE RIESGOS'!$C$8:$D$140,2,FALSE),"")</f>
        <v/>
      </c>
      <c r="AM119" s="14" t="n">
        <v>14.5500000000001</v>
      </c>
      <c r="AN119" s="14">
        <f>IFERROR(VLOOKUP(AM119,'CRUCE RIESGOS'!$C$8:$D$140,2,FALSE),"")</f>
        <v/>
      </c>
      <c r="AO119" s="14" t="n">
        <v>15.5500000000001</v>
      </c>
      <c r="AP119" s="14">
        <f>IFERROR(VLOOKUP(AO119,'CRUCE RIESGOS'!$C$8:$D$140,2,FALSE),"")</f>
        <v/>
      </c>
      <c r="AQ119" s="14" t="n">
        <v>16.5500000000001</v>
      </c>
      <c r="AR119" s="14">
        <f>IFERROR(VLOOKUP(AQ119,'CRUCE RIESGOS'!$C$8:$D$140,2,FALSE),"")</f>
        <v/>
      </c>
      <c r="AS119" s="14" t="n">
        <v>17.5500000000002</v>
      </c>
      <c r="AT119" s="14">
        <f>IFERROR(VLOOKUP(AS119,'CRUCE RIESGOS'!$C$8:$D$140,2,FALSE),"")</f>
        <v/>
      </c>
      <c r="AU119" s="14" t="n">
        <v>18.5500000000002</v>
      </c>
      <c r="AV119" s="14">
        <f>IFERROR(VLOOKUP(AU119,'CRUCE RIESGOS'!$C$8:$D$140,2,FALSE),"")</f>
        <v/>
      </c>
      <c r="AW119" s="14" t="n">
        <v>19.5500000000002</v>
      </c>
      <c r="AX119" s="14">
        <f>IFERROR(VLOOKUP(AW119,'CRUCE RIESGOS'!$C$8:$D$140,2,FALSE),"")</f>
        <v/>
      </c>
      <c r="AY119" s="14" t="n">
        <v>20.5500000000002</v>
      </c>
      <c r="AZ119" s="14">
        <f>IFERROR(VLOOKUP(AY119,'CRUCE RIESGOS'!$C$8:$D$140,2,FALSE),"")</f>
        <v/>
      </c>
      <c r="BA119" s="14" t="n">
        <v>21.5500000000002</v>
      </c>
      <c r="BB119" s="14">
        <f>IFERROR(VLOOKUP(BA119,'CRUCE RIESGOS'!$C$8:$D$140,2,FALSE),"")</f>
        <v/>
      </c>
      <c r="BC119" s="14" t="n">
        <v>22.5500000000002</v>
      </c>
      <c r="BD119" s="14">
        <f>IFERROR(VLOOKUP(BC119,'CRUCE RIESGOS'!$C$8:$D$140,2,FALSE),"")</f>
        <v/>
      </c>
      <c r="BE119" s="14" t="n">
        <v>23.5500000000002</v>
      </c>
      <c r="BF119" s="14">
        <f>IFERROR(VLOOKUP(BE119,'CRUCE RIESGOS'!$C$8:$D$140,2,FALSE),"")</f>
        <v/>
      </c>
      <c r="BG119" s="14" t="n">
        <v>24.5500000000002</v>
      </c>
      <c r="BH119" s="14">
        <f>IFERROR(VLOOKUP(BG119,'CRUCE RIESGOS'!$C$8:$D$140,2,FALSE),"")</f>
        <v/>
      </c>
      <c r="BI119" s="14" t="n">
        <v>25.5500000000002</v>
      </c>
      <c r="BJ119" s="14">
        <f>IFERROR(VLOOKUP(BI119,'CRUCE RIESGOS'!$C$8:$D$140,2,FALSE),"")</f>
        <v/>
      </c>
    </row>
    <row r="120">
      <c r="N120" s="14">
        <f>IF(N121&lt;&gt;""," -R","")</f>
        <v/>
      </c>
      <c r="P120" s="14">
        <f>IF(P121&lt;&gt;""," -R","")</f>
        <v/>
      </c>
      <c r="R120" s="14">
        <f>IF(R121&lt;&gt;""," -R","")</f>
        <v/>
      </c>
      <c r="T120" s="14">
        <f>IF(T121&lt;&gt;""," -R","")</f>
        <v/>
      </c>
      <c r="V120" s="14">
        <f>IF(V121&lt;&gt;""," -R","")</f>
        <v/>
      </c>
      <c r="X120" s="14">
        <f>IF(X121&lt;&gt;""," -R","")</f>
        <v/>
      </c>
      <c r="Z120" s="14">
        <f>IF(Z121&lt;&gt;""," -R","")</f>
        <v/>
      </c>
      <c r="AB120" s="14">
        <f>IF(AB121&lt;&gt;""," -R","")</f>
        <v/>
      </c>
      <c r="AD120" s="14">
        <f>IF(AD121&lt;&gt;""," -R","")</f>
        <v/>
      </c>
      <c r="AF120" s="14">
        <f>IF(AF121&lt;&gt;""," -R","")</f>
        <v/>
      </c>
      <c r="AH120" s="14">
        <f>IF(AH121&lt;&gt;""," -R","")</f>
        <v/>
      </c>
      <c r="AJ120" s="14">
        <f>IF(AJ121&lt;&gt;""," -R","")</f>
        <v/>
      </c>
      <c r="AL120" s="14">
        <f>IF(AL121&lt;&gt;""," -R","")</f>
        <v/>
      </c>
      <c r="AN120" s="14">
        <f>IF(AN121&lt;&gt;""," -R","")</f>
        <v/>
      </c>
      <c r="AP120" s="14">
        <f>IF(AP121&lt;&gt;""," -R","")</f>
        <v/>
      </c>
      <c r="AR120" s="14">
        <f>IF(AR121&lt;&gt;""," -R","")</f>
        <v/>
      </c>
      <c r="AT120" s="14">
        <f>IF(AT121&lt;&gt;""," -R","")</f>
        <v/>
      </c>
      <c r="AV120" s="14">
        <f>IF(AV121&lt;&gt;""," -R","")</f>
        <v/>
      </c>
      <c r="AX120" s="14">
        <f>IF(AX121&lt;&gt;""," -R","")</f>
        <v/>
      </c>
      <c r="AZ120" s="14">
        <f>IF(AZ121&lt;&gt;""," -R","")</f>
        <v/>
      </c>
      <c r="BB120" s="14">
        <f>IF(BB121&lt;&gt;""," -R","")</f>
        <v/>
      </c>
      <c r="BD120" s="14">
        <f>IF(BD121&lt;&gt;""," -R","")</f>
        <v/>
      </c>
      <c r="BF120" s="14">
        <f>IF(BF121&lt;&gt;""," -R","")</f>
        <v/>
      </c>
      <c r="BH120" s="14">
        <f>IF(BH121&lt;&gt;""," -R","")</f>
        <v/>
      </c>
      <c r="BJ120" s="14">
        <f>IF(BJ121&lt;&gt;""," -R","")</f>
        <v/>
      </c>
    </row>
    <row r="121">
      <c r="M121" s="14" t="n">
        <v>1.56</v>
      </c>
      <c r="N121" s="14">
        <f>IFERROR(VLOOKUP(M121,'CRUCE RIESGOS'!$C$8:$D$140,2,FALSE),"")</f>
        <v/>
      </c>
      <c r="O121" s="14" t="n">
        <v>2.56000000000001</v>
      </c>
      <c r="P121" s="14">
        <f>IFERROR(VLOOKUP(O121,'CRUCE RIESGOS'!$C$8:$D$140,2,FALSE),"")</f>
        <v/>
      </c>
      <c r="Q121" s="14" t="n">
        <v>3.56000000000002</v>
      </c>
      <c r="R121" s="14">
        <f>IFERROR(VLOOKUP(Q121,'CRUCE RIESGOS'!$C$8:$D$140,2,FALSE),"")</f>
        <v/>
      </c>
      <c r="S121" s="14" t="n">
        <v>4.56000000000003</v>
      </c>
      <c r="T121" s="14">
        <f>IFERROR(VLOOKUP(S121,'CRUCE RIESGOS'!$C$8:$D$140,2,FALSE),"")</f>
        <v/>
      </c>
      <c r="U121" s="14" t="n">
        <v>5.56000000000004</v>
      </c>
      <c r="V121" s="14">
        <f>IFERROR(VLOOKUP(U121,'CRUCE RIESGOS'!$C$8:$D$140,2,FALSE),"")</f>
        <v/>
      </c>
      <c r="W121" s="14" t="n">
        <v>6.56000000000005</v>
      </c>
      <c r="X121" s="14">
        <f>IFERROR(VLOOKUP(W121,'CRUCE RIESGOS'!$C$8:$D$140,2,FALSE),"")</f>
        <v/>
      </c>
      <c r="Y121" s="14" t="n">
        <v>7.56000000000006</v>
      </c>
      <c r="Z121" s="14">
        <f>IFERROR(VLOOKUP(Y121,'CRUCE RIESGOS'!$C$8:$D$140,2,FALSE),"")</f>
        <v/>
      </c>
      <c r="AA121" s="14" t="n">
        <v>8.56000000000007</v>
      </c>
      <c r="AB121" s="14">
        <f>IFERROR(VLOOKUP(AA121,'CRUCE RIESGOS'!$C$8:$D$140,2,FALSE),"")</f>
        <v/>
      </c>
      <c r="AC121" s="14" t="n">
        <v>9.56000000000008</v>
      </c>
      <c r="AD121" s="14">
        <f>IFERROR(VLOOKUP(AC121,'CRUCE RIESGOS'!$C$8:$D$140,2,FALSE),"")</f>
        <v/>
      </c>
      <c r="AE121" s="14" t="n">
        <v>10.5600000000001</v>
      </c>
      <c r="AF121" s="14">
        <f>IFERROR(VLOOKUP(AE121,'CRUCE RIESGOS'!$C$8:$D$140,2,FALSE),"")</f>
        <v/>
      </c>
      <c r="AG121" s="14" t="n">
        <v>11.5600000000001</v>
      </c>
      <c r="AH121" s="14">
        <f>IFERROR(VLOOKUP(AG121,'CRUCE RIESGOS'!$C$8:$D$140,2,FALSE),"")</f>
        <v/>
      </c>
      <c r="AI121" s="14" t="n">
        <v>12.5600000000001</v>
      </c>
      <c r="AJ121" s="14">
        <f>IFERROR(VLOOKUP(AI121,'CRUCE RIESGOS'!$C$8:$D$140,2,FALSE),"")</f>
        <v/>
      </c>
      <c r="AK121" s="14" t="n">
        <v>13.5600000000001</v>
      </c>
      <c r="AL121" s="14">
        <f>IFERROR(VLOOKUP(AK121,'CRUCE RIESGOS'!$C$8:$D$140,2,FALSE),"")</f>
        <v/>
      </c>
      <c r="AM121" s="14" t="n">
        <v>14.5600000000001</v>
      </c>
      <c r="AN121" s="14">
        <f>IFERROR(VLOOKUP(AM121,'CRUCE RIESGOS'!$C$8:$D$140,2,FALSE),"")</f>
        <v/>
      </c>
      <c r="AO121" s="14" t="n">
        <v>15.5600000000001</v>
      </c>
      <c r="AP121" s="14">
        <f>IFERROR(VLOOKUP(AO121,'CRUCE RIESGOS'!$C$8:$D$140,2,FALSE),"")</f>
        <v/>
      </c>
      <c r="AQ121" s="14" t="n">
        <v>16.5600000000001</v>
      </c>
      <c r="AR121" s="14">
        <f>IFERROR(VLOOKUP(AQ121,'CRUCE RIESGOS'!$C$8:$D$140,2,FALSE),"")</f>
        <v/>
      </c>
      <c r="AS121" s="14" t="n">
        <v>17.5600000000002</v>
      </c>
      <c r="AT121" s="14">
        <f>IFERROR(VLOOKUP(AS121,'CRUCE RIESGOS'!$C$8:$D$140,2,FALSE),"")</f>
        <v/>
      </c>
      <c r="AU121" s="14" t="n">
        <v>18.5600000000002</v>
      </c>
      <c r="AV121" s="14">
        <f>IFERROR(VLOOKUP(AU121,'CRUCE RIESGOS'!$C$8:$D$140,2,FALSE),"")</f>
        <v/>
      </c>
      <c r="AW121" s="14" t="n">
        <v>19.5600000000002</v>
      </c>
      <c r="AX121" s="14">
        <f>IFERROR(VLOOKUP(AW121,'CRUCE RIESGOS'!$C$8:$D$140,2,FALSE),"")</f>
        <v/>
      </c>
      <c r="AY121" s="14" t="n">
        <v>20.5600000000002</v>
      </c>
      <c r="AZ121" s="14">
        <f>IFERROR(VLOOKUP(AY121,'CRUCE RIESGOS'!$C$8:$D$140,2,FALSE),"")</f>
        <v/>
      </c>
      <c r="BA121" s="14" t="n">
        <v>21.5600000000002</v>
      </c>
      <c r="BB121" s="14">
        <f>IFERROR(VLOOKUP(BA121,'CRUCE RIESGOS'!$C$8:$D$140,2,FALSE),"")</f>
        <v/>
      </c>
      <c r="BC121" s="14" t="n">
        <v>22.5600000000002</v>
      </c>
      <c r="BD121" s="14">
        <f>IFERROR(VLOOKUP(BC121,'CRUCE RIESGOS'!$C$8:$D$140,2,FALSE),"")</f>
        <v/>
      </c>
      <c r="BE121" s="14" t="n">
        <v>23.5600000000002</v>
      </c>
      <c r="BF121" s="14">
        <f>IFERROR(VLOOKUP(BE121,'CRUCE RIESGOS'!$C$8:$D$140,2,FALSE),"")</f>
        <v/>
      </c>
      <c r="BG121" s="14" t="n">
        <v>24.5600000000002</v>
      </c>
      <c r="BH121" s="14">
        <f>IFERROR(VLOOKUP(BG121,'CRUCE RIESGOS'!$C$8:$D$140,2,FALSE),"")</f>
        <v/>
      </c>
      <c r="BI121" s="14" t="n">
        <v>25.5600000000002</v>
      </c>
      <c r="BJ121" s="14">
        <f>IFERROR(VLOOKUP(BI121,'CRUCE RIESGOS'!$C$8:$D$140,2,FALSE),"")</f>
        <v/>
      </c>
    </row>
    <row r="122">
      <c r="N122" s="14">
        <f>IF(N123&lt;&gt;""," -R","")</f>
        <v/>
      </c>
      <c r="P122" s="14">
        <f>IF(P123&lt;&gt;""," -R","")</f>
        <v/>
      </c>
      <c r="R122" s="14">
        <f>IF(R123&lt;&gt;""," -R","")</f>
        <v/>
      </c>
      <c r="T122" s="14">
        <f>IF(T123&lt;&gt;""," -R","")</f>
        <v/>
      </c>
      <c r="V122" s="14">
        <f>IF(V123&lt;&gt;""," -R","")</f>
        <v/>
      </c>
      <c r="X122" s="14">
        <f>IF(X123&lt;&gt;""," -R","")</f>
        <v/>
      </c>
      <c r="Z122" s="14">
        <f>IF(Z123&lt;&gt;""," -R","")</f>
        <v/>
      </c>
      <c r="AB122" s="14">
        <f>IF(AB123&lt;&gt;""," -R","")</f>
        <v/>
      </c>
      <c r="AD122" s="14">
        <f>IF(AD123&lt;&gt;""," -R","")</f>
        <v/>
      </c>
      <c r="AF122" s="14">
        <f>IF(AF123&lt;&gt;""," -R","")</f>
        <v/>
      </c>
      <c r="AH122" s="14">
        <f>IF(AH123&lt;&gt;""," -R","")</f>
        <v/>
      </c>
      <c r="AJ122" s="14">
        <f>IF(AJ123&lt;&gt;""," -R","")</f>
        <v/>
      </c>
      <c r="AL122" s="14">
        <f>IF(AL123&lt;&gt;""," -R","")</f>
        <v/>
      </c>
      <c r="AN122" s="14">
        <f>IF(AN123&lt;&gt;""," -R","")</f>
        <v/>
      </c>
      <c r="AP122" s="14">
        <f>IF(AP123&lt;&gt;""," -R","")</f>
        <v/>
      </c>
      <c r="AR122" s="14">
        <f>IF(AR123&lt;&gt;""," -R","")</f>
        <v/>
      </c>
      <c r="AT122" s="14">
        <f>IF(AT123&lt;&gt;""," -R","")</f>
        <v/>
      </c>
      <c r="AV122" s="14">
        <f>IF(AV123&lt;&gt;""," -R","")</f>
        <v/>
      </c>
      <c r="AX122" s="14">
        <f>IF(AX123&lt;&gt;""," -R","")</f>
        <v/>
      </c>
      <c r="AZ122" s="14">
        <f>IF(AZ123&lt;&gt;""," -R","")</f>
        <v/>
      </c>
      <c r="BB122" s="14">
        <f>IF(BB123&lt;&gt;""," -R","")</f>
        <v/>
      </c>
      <c r="BD122" s="14">
        <f>IF(BD123&lt;&gt;""," -R","")</f>
        <v/>
      </c>
      <c r="BF122" s="14">
        <f>IF(BF123&lt;&gt;""," -R","")</f>
        <v/>
      </c>
      <c r="BH122" s="14">
        <f>IF(BH123&lt;&gt;""," -R","")</f>
        <v/>
      </c>
      <c r="BJ122" s="14">
        <f>IF(BJ123&lt;&gt;""," -R","")</f>
        <v/>
      </c>
    </row>
    <row r="123">
      <c r="M123" s="14" t="n">
        <v>1.57</v>
      </c>
      <c r="N123" s="14">
        <f>IFERROR(VLOOKUP(M123,'CRUCE RIESGOS'!$C$8:$D$140,2,FALSE),"")</f>
        <v/>
      </c>
      <c r="O123" s="14" t="n">
        <v>2.57000000000001</v>
      </c>
      <c r="P123" s="14">
        <f>IFERROR(VLOOKUP(O123,'CRUCE RIESGOS'!$C$8:$D$140,2,FALSE),"")</f>
        <v/>
      </c>
      <c r="Q123" s="14" t="n">
        <v>3.57000000000002</v>
      </c>
      <c r="R123" s="14">
        <f>IFERROR(VLOOKUP(Q123,'CRUCE RIESGOS'!$C$8:$D$140,2,FALSE),"")</f>
        <v/>
      </c>
      <c r="S123" s="14" t="n">
        <v>4.57000000000003</v>
      </c>
      <c r="T123" s="14">
        <f>IFERROR(VLOOKUP(S123,'CRUCE RIESGOS'!$C$8:$D$140,2,FALSE),"")</f>
        <v/>
      </c>
      <c r="U123" s="14" t="n">
        <v>5.57000000000004</v>
      </c>
      <c r="V123" s="14">
        <f>IFERROR(VLOOKUP(U123,'CRUCE RIESGOS'!$C$8:$D$140,2,FALSE),"")</f>
        <v/>
      </c>
      <c r="W123" s="14" t="n">
        <v>6.57000000000005</v>
      </c>
      <c r="X123" s="14">
        <f>IFERROR(VLOOKUP(W123,'CRUCE RIESGOS'!$C$8:$D$140,2,FALSE),"")</f>
        <v/>
      </c>
      <c r="Y123" s="14" t="n">
        <v>7.57000000000006</v>
      </c>
      <c r="Z123" s="14">
        <f>IFERROR(VLOOKUP(Y123,'CRUCE RIESGOS'!$C$8:$D$140,2,FALSE),"")</f>
        <v/>
      </c>
      <c r="AA123" s="14" t="n">
        <v>8.57000000000007</v>
      </c>
      <c r="AB123" s="14">
        <f>IFERROR(VLOOKUP(AA123,'CRUCE RIESGOS'!$C$8:$D$140,2,FALSE),"")</f>
        <v/>
      </c>
      <c r="AC123" s="14" t="n">
        <v>9.57000000000008</v>
      </c>
      <c r="AD123" s="14">
        <f>IFERROR(VLOOKUP(AC123,'CRUCE RIESGOS'!$C$8:$D$140,2,FALSE),"")</f>
        <v/>
      </c>
      <c r="AE123" s="14" t="n">
        <v>10.5700000000001</v>
      </c>
      <c r="AF123" s="14">
        <f>IFERROR(VLOOKUP(AE123,'CRUCE RIESGOS'!$C$8:$D$140,2,FALSE),"")</f>
        <v/>
      </c>
      <c r="AG123" s="14" t="n">
        <v>11.5700000000001</v>
      </c>
      <c r="AH123" s="14">
        <f>IFERROR(VLOOKUP(AG123,'CRUCE RIESGOS'!$C$8:$D$140,2,FALSE),"")</f>
        <v/>
      </c>
      <c r="AI123" s="14" t="n">
        <v>12.5700000000001</v>
      </c>
      <c r="AJ123" s="14">
        <f>IFERROR(VLOOKUP(AI123,'CRUCE RIESGOS'!$C$8:$D$140,2,FALSE),"")</f>
        <v/>
      </c>
      <c r="AK123" s="14" t="n">
        <v>13.5700000000001</v>
      </c>
      <c r="AL123" s="14">
        <f>IFERROR(VLOOKUP(AK123,'CRUCE RIESGOS'!$C$8:$D$140,2,FALSE),"")</f>
        <v/>
      </c>
      <c r="AM123" s="14" t="n">
        <v>14.5700000000001</v>
      </c>
      <c r="AN123" s="14">
        <f>IFERROR(VLOOKUP(AM123,'CRUCE RIESGOS'!$C$8:$D$140,2,FALSE),"")</f>
        <v/>
      </c>
      <c r="AO123" s="14" t="n">
        <v>15.5700000000001</v>
      </c>
      <c r="AP123" s="14">
        <f>IFERROR(VLOOKUP(AO123,'CRUCE RIESGOS'!$C$8:$D$140,2,FALSE),"")</f>
        <v/>
      </c>
      <c r="AQ123" s="14" t="n">
        <v>16.5700000000001</v>
      </c>
      <c r="AR123" s="14">
        <f>IFERROR(VLOOKUP(AQ123,'CRUCE RIESGOS'!$C$8:$D$140,2,FALSE),"")</f>
        <v/>
      </c>
      <c r="AS123" s="14" t="n">
        <v>17.5700000000002</v>
      </c>
      <c r="AT123" s="14">
        <f>IFERROR(VLOOKUP(AS123,'CRUCE RIESGOS'!$C$8:$D$140,2,FALSE),"")</f>
        <v/>
      </c>
      <c r="AU123" s="14" t="n">
        <v>18.5700000000002</v>
      </c>
      <c r="AV123" s="14">
        <f>IFERROR(VLOOKUP(AU123,'CRUCE RIESGOS'!$C$8:$D$140,2,FALSE),"")</f>
        <v/>
      </c>
      <c r="AW123" s="14" t="n">
        <v>19.5700000000002</v>
      </c>
      <c r="AX123" s="14">
        <f>IFERROR(VLOOKUP(AW123,'CRUCE RIESGOS'!$C$8:$D$140,2,FALSE),"")</f>
        <v/>
      </c>
      <c r="AY123" s="14" t="n">
        <v>20.5700000000002</v>
      </c>
      <c r="AZ123" s="14">
        <f>IFERROR(VLOOKUP(AY123,'CRUCE RIESGOS'!$C$8:$D$140,2,FALSE),"")</f>
        <v/>
      </c>
      <c r="BA123" s="14" t="n">
        <v>21.5700000000002</v>
      </c>
      <c r="BB123" s="14">
        <f>IFERROR(VLOOKUP(BA123,'CRUCE RIESGOS'!$C$8:$D$140,2,FALSE),"")</f>
        <v/>
      </c>
      <c r="BC123" s="14" t="n">
        <v>22.5700000000002</v>
      </c>
      <c r="BD123" s="14">
        <f>IFERROR(VLOOKUP(BC123,'CRUCE RIESGOS'!$C$8:$D$140,2,FALSE),"")</f>
        <v/>
      </c>
      <c r="BE123" s="14" t="n">
        <v>23.5700000000002</v>
      </c>
      <c r="BF123" s="14">
        <f>IFERROR(VLOOKUP(BE123,'CRUCE RIESGOS'!$C$8:$D$140,2,FALSE),"")</f>
        <v/>
      </c>
      <c r="BG123" s="14" t="n">
        <v>24.5700000000002</v>
      </c>
      <c r="BH123" s="14">
        <f>IFERROR(VLOOKUP(BG123,'CRUCE RIESGOS'!$C$8:$D$140,2,FALSE),"")</f>
        <v/>
      </c>
      <c r="BI123" s="14" t="n">
        <v>25.5700000000002</v>
      </c>
      <c r="BJ123" s="14">
        <f>IFERROR(VLOOKUP(BI123,'CRUCE RIESGOS'!$C$8:$D$140,2,FALSE),"")</f>
        <v/>
      </c>
    </row>
    <row r="124">
      <c r="N124" s="14">
        <f>IF(N125&lt;&gt;""," -R","")</f>
        <v/>
      </c>
      <c r="P124" s="14">
        <f>IF(P125&lt;&gt;""," -R","")</f>
        <v/>
      </c>
      <c r="R124" s="14">
        <f>IF(R125&lt;&gt;""," -R","")</f>
        <v/>
      </c>
      <c r="T124" s="14">
        <f>IF(T125&lt;&gt;""," -R","")</f>
        <v/>
      </c>
      <c r="V124" s="14">
        <f>IF(V125&lt;&gt;""," -R","")</f>
        <v/>
      </c>
      <c r="X124" s="14">
        <f>IF(X125&lt;&gt;""," -R","")</f>
        <v/>
      </c>
      <c r="Z124" s="14">
        <f>IF(Z125&lt;&gt;""," -R","")</f>
        <v/>
      </c>
      <c r="AB124" s="14">
        <f>IF(AB125&lt;&gt;""," -R","")</f>
        <v/>
      </c>
      <c r="AD124" s="14">
        <f>IF(AD125&lt;&gt;""," -R","")</f>
        <v/>
      </c>
      <c r="AF124" s="14">
        <f>IF(AF125&lt;&gt;""," -R","")</f>
        <v/>
      </c>
      <c r="AH124" s="14">
        <f>IF(AH125&lt;&gt;""," -R","")</f>
        <v/>
      </c>
      <c r="AJ124" s="14">
        <f>IF(AJ125&lt;&gt;""," -R","")</f>
        <v/>
      </c>
      <c r="AL124" s="14">
        <f>IF(AL125&lt;&gt;""," -R","")</f>
        <v/>
      </c>
      <c r="AN124" s="14">
        <f>IF(AN125&lt;&gt;""," -R","")</f>
        <v/>
      </c>
      <c r="AP124" s="14">
        <f>IF(AP125&lt;&gt;""," -R","")</f>
        <v/>
      </c>
      <c r="AR124" s="14">
        <f>IF(AR125&lt;&gt;""," -R","")</f>
        <v/>
      </c>
      <c r="AT124" s="14">
        <f>IF(AT125&lt;&gt;""," -R","")</f>
        <v/>
      </c>
      <c r="AV124" s="14">
        <f>IF(AV125&lt;&gt;""," -R","")</f>
        <v/>
      </c>
      <c r="AX124" s="14">
        <f>IF(AX125&lt;&gt;""," -R","")</f>
        <v/>
      </c>
      <c r="AZ124" s="14">
        <f>IF(AZ125&lt;&gt;""," -R","")</f>
        <v/>
      </c>
      <c r="BB124" s="14">
        <f>IF(BB125&lt;&gt;""," -R","")</f>
        <v/>
      </c>
      <c r="BD124" s="14">
        <f>IF(BD125&lt;&gt;""," -R","")</f>
        <v/>
      </c>
      <c r="BF124" s="14">
        <f>IF(BF125&lt;&gt;""," -R","")</f>
        <v/>
      </c>
      <c r="BH124" s="14">
        <f>IF(BH125&lt;&gt;""," -R","")</f>
        <v/>
      </c>
      <c r="BJ124" s="14">
        <f>IF(BJ125&lt;&gt;""," -R","")</f>
        <v/>
      </c>
    </row>
    <row r="125">
      <c r="M125" s="14" t="n">
        <v>1.58</v>
      </c>
      <c r="N125" s="14">
        <f>IFERROR(VLOOKUP(M125,'CRUCE RIESGOS'!$C$8:$D$140,2,FALSE),"")</f>
        <v/>
      </c>
      <c r="O125" s="14" t="n">
        <v>2.58000000000001</v>
      </c>
      <c r="P125" s="14">
        <f>IFERROR(VLOOKUP(O125,'CRUCE RIESGOS'!$C$8:$D$140,2,FALSE),"")</f>
        <v/>
      </c>
      <c r="Q125" s="14" t="n">
        <v>3.58000000000002</v>
      </c>
      <c r="R125" s="14">
        <f>IFERROR(VLOOKUP(Q125,'CRUCE RIESGOS'!$C$8:$D$140,2,FALSE),"")</f>
        <v/>
      </c>
      <c r="S125" s="14" t="n">
        <v>4.58000000000003</v>
      </c>
      <c r="T125" s="14">
        <f>IFERROR(VLOOKUP(S125,'CRUCE RIESGOS'!$C$8:$D$140,2,FALSE),"")</f>
        <v/>
      </c>
      <c r="U125" s="14" t="n">
        <v>5.58000000000004</v>
      </c>
      <c r="V125" s="14">
        <f>IFERROR(VLOOKUP(U125,'CRUCE RIESGOS'!$C$8:$D$140,2,FALSE),"")</f>
        <v/>
      </c>
      <c r="W125" s="14" t="n">
        <v>6.58000000000005</v>
      </c>
      <c r="X125" s="14">
        <f>IFERROR(VLOOKUP(W125,'CRUCE RIESGOS'!$C$8:$D$140,2,FALSE),"")</f>
        <v/>
      </c>
      <c r="Y125" s="14" t="n">
        <v>7.58000000000006</v>
      </c>
      <c r="Z125" s="14">
        <f>IFERROR(VLOOKUP(Y125,'CRUCE RIESGOS'!$C$8:$D$140,2,FALSE),"")</f>
        <v/>
      </c>
      <c r="AA125" s="14" t="n">
        <v>8.580000000000069</v>
      </c>
      <c r="AB125" s="14">
        <f>IFERROR(VLOOKUP(AA125,'CRUCE RIESGOS'!$C$8:$D$140,2,FALSE),"")</f>
        <v/>
      </c>
      <c r="AC125" s="14" t="n">
        <v>9.58000000000008</v>
      </c>
      <c r="AD125" s="14">
        <f>IFERROR(VLOOKUP(AC125,'CRUCE RIESGOS'!$C$8:$D$140,2,FALSE),"")</f>
        <v/>
      </c>
      <c r="AE125" s="14" t="n">
        <v>10.5800000000001</v>
      </c>
      <c r="AF125" s="14">
        <f>IFERROR(VLOOKUP(AE125,'CRUCE RIESGOS'!$C$8:$D$140,2,FALSE),"")</f>
        <v/>
      </c>
      <c r="AG125" s="14" t="n">
        <v>11.5800000000001</v>
      </c>
      <c r="AH125" s="14">
        <f>IFERROR(VLOOKUP(AG125,'CRUCE RIESGOS'!$C$8:$D$140,2,FALSE),"")</f>
        <v/>
      </c>
      <c r="AI125" s="14" t="n">
        <v>12.5800000000001</v>
      </c>
      <c r="AJ125" s="14">
        <f>IFERROR(VLOOKUP(AI125,'CRUCE RIESGOS'!$C$8:$D$140,2,FALSE),"")</f>
        <v/>
      </c>
      <c r="AK125" s="14" t="n">
        <v>13.5800000000001</v>
      </c>
      <c r="AL125" s="14">
        <f>IFERROR(VLOOKUP(AK125,'CRUCE RIESGOS'!$C$8:$D$140,2,FALSE),"")</f>
        <v/>
      </c>
      <c r="AM125" s="14" t="n">
        <v>14.5800000000001</v>
      </c>
      <c r="AN125" s="14">
        <f>IFERROR(VLOOKUP(AM125,'CRUCE RIESGOS'!$C$8:$D$140,2,FALSE),"")</f>
        <v/>
      </c>
      <c r="AO125" s="14" t="n">
        <v>15.5800000000001</v>
      </c>
      <c r="AP125" s="14">
        <f>IFERROR(VLOOKUP(AO125,'CRUCE RIESGOS'!$C$8:$D$140,2,FALSE),"")</f>
        <v/>
      </c>
      <c r="AQ125" s="14" t="n">
        <v>16.5800000000001</v>
      </c>
      <c r="AR125" s="14">
        <f>IFERROR(VLOOKUP(AQ125,'CRUCE RIESGOS'!$C$8:$D$140,2,FALSE),"")</f>
        <v/>
      </c>
      <c r="AS125" s="14" t="n">
        <v>17.5800000000002</v>
      </c>
      <c r="AT125" s="14">
        <f>IFERROR(VLOOKUP(AS125,'CRUCE RIESGOS'!$C$8:$D$140,2,FALSE),"")</f>
        <v/>
      </c>
      <c r="AU125" s="14" t="n">
        <v>18.5800000000002</v>
      </c>
      <c r="AV125" s="14">
        <f>IFERROR(VLOOKUP(AU125,'CRUCE RIESGOS'!$C$8:$D$140,2,FALSE),"")</f>
        <v/>
      </c>
      <c r="AW125" s="14" t="n">
        <v>19.5800000000002</v>
      </c>
      <c r="AX125" s="14">
        <f>IFERROR(VLOOKUP(AW125,'CRUCE RIESGOS'!$C$8:$D$140,2,FALSE),"")</f>
        <v/>
      </c>
      <c r="AY125" s="14" t="n">
        <v>20.5800000000002</v>
      </c>
      <c r="AZ125" s="14">
        <f>IFERROR(VLOOKUP(AY125,'CRUCE RIESGOS'!$C$8:$D$140,2,FALSE),"")</f>
        <v/>
      </c>
      <c r="BA125" s="14" t="n">
        <v>21.5800000000002</v>
      </c>
      <c r="BB125" s="14">
        <f>IFERROR(VLOOKUP(BA125,'CRUCE RIESGOS'!$C$8:$D$140,2,FALSE),"")</f>
        <v/>
      </c>
      <c r="BC125" s="14" t="n">
        <v>22.5800000000002</v>
      </c>
      <c r="BD125" s="14">
        <f>IFERROR(VLOOKUP(BC125,'CRUCE RIESGOS'!$C$8:$D$140,2,FALSE),"")</f>
        <v/>
      </c>
      <c r="BE125" s="14" t="n">
        <v>23.5800000000002</v>
      </c>
      <c r="BF125" s="14">
        <f>IFERROR(VLOOKUP(BE125,'CRUCE RIESGOS'!$C$8:$D$140,2,FALSE),"")</f>
        <v/>
      </c>
      <c r="BG125" s="14" t="n">
        <v>24.5800000000002</v>
      </c>
      <c r="BH125" s="14">
        <f>IFERROR(VLOOKUP(BG125,'CRUCE RIESGOS'!$C$8:$D$140,2,FALSE),"")</f>
        <v/>
      </c>
      <c r="BI125" s="14" t="n">
        <v>25.5800000000002</v>
      </c>
      <c r="BJ125" s="14">
        <f>IFERROR(VLOOKUP(BI125,'CRUCE RIESGOS'!$C$8:$D$140,2,FALSE),"")</f>
        <v/>
      </c>
    </row>
    <row r="126">
      <c r="N126" s="14">
        <f>IF(N127&lt;&gt;""," -R","")</f>
        <v/>
      </c>
      <c r="P126" s="14">
        <f>IF(P127&lt;&gt;""," -R","")</f>
        <v/>
      </c>
      <c r="R126" s="14">
        <f>IF(R127&lt;&gt;""," -R","")</f>
        <v/>
      </c>
      <c r="T126" s="14">
        <f>IF(T127&lt;&gt;""," -R","")</f>
        <v/>
      </c>
      <c r="V126" s="14">
        <f>IF(V127&lt;&gt;""," -R","")</f>
        <v/>
      </c>
      <c r="X126" s="14">
        <f>IF(X127&lt;&gt;""," -R","")</f>
        <v/>
      </c>
      <c r="Z126" s="14">
        <f>IF(Z127&lt;&gt;""," -R","")</f>
        <v/>
      </c>
      <c r="AB126" s="14">
        <f>IF(AB127&lt;&gt;""," -R","")</f>
        <v/>
      </c>
      <c r="AD126" s="14">
        <f>IF(AD127&lt;&gt;""," -R","")</f>
        <v/>
      </c>
      <c r="AF126" s="14">
        <f>IF(AF127&lt;&gt;""," -R","")</f>
        <v/>
      </c>
      <c r="AH126" s="14">
        <f>IF(AH127&lt;&gt;""," -R","")</f>
        <v/>
      </c>
      <c r="AJ126" s="14">
        <f>IF(AJ127&lt;&gt;""," -R","")</f>
        <v/>
      </c>
      <c r="AL126" s="14">
        <f>IF(AL127&lt;&gt;""," -R","")</f>
        <v/>
      </c>
      <c r="AN126" s="14">
        <f>IF(AN127&lt;&gt;""," -R","")</f>
        <v/>
      </c>
      <c r="AP126" s="14">
        <f>IF(AP127&lt;&gt;""," -R","")</f>
        <v/>
      </c>
      <c r="AR126" s="14">
        <f>IF(AR127&lt;&gt;""," -R","")</f>
        <v/>
      </c>
      <c r="AT126" s="14">
        <f>IF(AT127&lt;&gt;""," -R","")</f>
        <v/>
      </c>
      <c r="AV126" s="14">
        <f>IF(AV127&lt;&gt;""," -R","")</f>
        <v/>
      </c>
      <c r="AX126" s="14">
        <f>IF(AX127&lt;&gt;""," -R","")</f>
        <v/>
      </c>
      <c r="AZ126" s="14">
        <f>IF(AZ127&lt;&gt;""," -R","")</f>
        <v/>
      </c>
      <c r="BB126" s="14">
        <f>IF(BB127&lt;&gt;""," -R","")</f>
        <v/>
      </c>
      <c r="BD126" s="14">
        <f>IF(BD127&lt;&gt;""," -R","")</f>
        <v/>
      </c>
      <c r="BF126" s="14">
        <f>IF(BF127&lt;&gt;""," -R","")</f>
        <v/>
      </c>
      <c r="BH126" s="14">
        <f>IF(BH127&lt;&gt;""," -R","")</f>
        <v/>
      </c>
      <c r="BJ126" s="14">
        <f>IF(BJ127&lt;&gt;""," -R","")</f>
        <v/>
      </c>
    </row>
    <row r="127">
      <c r="M127" s="14" t="n">
        <v>1.59</v>
      </c>
      <c r="N127" s="14">
        <f>IFERROR(VLOOKUP(M127,'CRUCE RIESGOS'!$C$8:$D$140,2,FALSE),"")</f>
        <v/>
      </c>
      <c r="O127" s="14" t="n">
        <v>2.59000000000001</v>
      </c>
      <c r="P127" s="14">
        <f>IFERROR(VLOOKUP(O127,'CRUCE RIESGOS'!$C$8:$D$140,2,FALSE),"")</f>
        <v/>
      </c>
      <c r="Q127" s="14" t="n">
        <v>3.59000000000002</v>
      </c>
      <c r="R127" s="14">
        <f>IFERROR(VLOOKUP(Q127,'CRUCE RIESGOS'!$C$8:$D$140,2,FALSE),"")</f>
        <v/>
      </c>
      <c r="S127" s="14" t="n">
        <v>4.59000000000003</v>
      </c>
      <c r="T127" s="14">
        <f>IFERROR(VLOOKUP(S127,'CRUCE RIESGOS'!$C$8:$D$140,2,FALSE),"")</f>
        <v/>
      </c>
      <c r="U127" s="14" t="n">
        <v>5.59000000000004</v>
      </c>
      <c r="V127" s="14">
        <f>IFERROR(VLOOKUP(U127,'CRUCE RIESGOS'!$C$8:$D$140,2,FALSE),"")</f>
        <v/>
      </c>
      <c r="W127" s="14" t="n">
        <v>6.59000000000005</v>
      </c>
      <c r="X127" s="14">
        <f>IFERROR(VLOOKUP(W127,'CRUCE RIESGOS'!$C$8:$D$140,2,FALSE),"")</f>
        <v/>
      </c>
      <c r="Y127" s="14" t="n">
        <v>7.59000000000006</v>
      </c>
      <c r="Z127" s="14">
        <f>IFERROR(VLOOKUP(Y127,'CRUCE RIESGOS'!$C$8:$D$140,2,FALSE),"")</f>
        <v/>
      </c>
      <c r="AA127" s="14" t="n">
        <v>8.590000000000069</v>
      </c>
      <c r="AB127" s="14">
        <f>IFERROR(VLOOKUP(AA127,'CRUCE RIESGOS'!$C$8:$D$140,2,FALSE),"")</f>
        <v/>
      </c>
      <c r="AC127" s="14" t="n">
        <v>9.59000000000008</v>
      </c>
      <c r="AD127" s="14">
        <f>IFERROR(VLOOKUP(AC127,'CRUCE RIESGOS'!$C$8:$D$140,2,FALSE),"")</f>
        <v/>
      </c>
      <c r="AE127" s="14" t="n">
        <v>10.5900000000001</v>
      </c>
      <c r="AF127" s="14">
        <f>IFERROR(VLOOKUP(AE127,'CRUCE RIESGOS'!$C$8:$D$140,2,FALSE),"")</f>
        <v/>
      </c>
      <c r="AG127" s="14" t="n">
        <v>11.5900000000001</v>
      </c>
      <c r="AH127" s="14">
        <f>IFERROR(VLOOKUP(AG127,'CRUCE RIESGOS'!$C$8:$D$140,2,FALSE),"")</f>
        <v/>
      </c>
      <c r="AI127" s="14" t="n">
        <v>12.5900000000001</v>
      </c>
      <c r="AJ127" s="14">
        <f>IFERROR(VLOOKUP(AI127,'CRUCE RIESGOS'!$C$8:$D$140,2,FALSE),"")</f>
        <v/>
      </c>
      <c r="AK127" s="14" t="n">
        <v>13.5900000000001</v>
      </c>
      <c r="AL127" s="14">
        <f>IFERROR(VLOOKUP(AK127,'CRUCE RIESGOS'!$C$8:$D$140,2,FALSE),"")</f>
        <v/>
      </c>
      <c r="AM127" s="14" t="n">
        <v>14.5900000000001</v>
      </c>
      <c r="AN127" s="14">
        <f>IFERROR(VLOOKUP(AM127,'CRUCE RIESGOS'!$C$8:$D$140,2,FALSE),"")</f>
        <v/>
      </c>
      <c r="AO127" s="14" t="n">
        <v>15.5900000000001</v>
      </c>
      <c r="AP127" s="14">
        <f>IFERROR(VLOOKUP(AO127,'CRUCE RIESGOS'!$C$8:$D$140,2,FALSE),"")</f>
        <v/>
      </c>
      <c r="AQ127" s="14" t="n">
        <v>16.5900000000001</v>
      </c>
      <c r="AR127" s="14">
        <f>IFERROR(VLOOKUP(AQ127,'CRUCE RIESGOS'!$C$8:$D$140,2,FALSE),"")</f>
        <v/>
      </c>
      <c r="AS127" s="14" t="n">
        <v>17.5900000000002</v>
      </c>
      <c r="AT127" s="14">
        <f>IFERROR(VLOOKUP(AS127,'CRUCE RIESGOS'!$C$8:$D$140,2,FALSE),"")</f>
        <v/>
      </c>
      <c r="AU127" s="14" t="n">
        <v>18.5900000000002</v>
      </c>
      <c r="AV127" s="14">
        <f>IFERROR(VLOOKUP(AU127,'CRUCE RIESGOS'!$C$8:$D$140,2,FALSE),"")</f>
        <v/>
      </c>
      <c r="AW127" s="14" t="n">
        <v>19.5900000000002</v>
      </c>
      <c r="AX127" s="14">
        <f>IFERROR(VLOOKUP(AW127,'CRUCE RIESGOS'!$C$8:$D$140,2,FALSE),"")</f>
        <v/>
      </c>
      <c r="AY127" s="14" t="n">
        <v>20.5900000000002</v>
      </c>
      <c r="AZ127" s="14">
        <f>IFERROR(VLOOKUP(AY127,'CRUCE RIESGOS'!$C$8:$D$140,2,FALSE),"")</f>
        <v/>
      </c>
      <c r="BA127" s="14" t="n">
        <v>21.5900000000002</v>
      </c>
      <c r="BB127" s="14">
        <f>IFERROR(VLOOKUP(BA127,'CRUCE RIESGOS'!$C$8:$D$140,2,FALSE),"")</f>
        <v/>
      </c>
      <c r="BC127" s="14" t="n">
        <v>22.5900000000002</v>
      </c>
      <c r="BD127" s="14">
        <f>IFERROR(VLOOKUP(BC127,'CRUCE RIESGOS'!$C$8:$D$140,2,FALSE),"")</f>
        <v/>
      </c>
      <c r="BE127" s="14" t="n">
        <v>23.5900000000002</v>
      </c>
      <c r="BF127" s="14">
        <f>IFERROR(VLOOKUP(BE127,'CRUCE RIESGOS'!$C$8:$D$140,2,FALSE),"")</f>
        <v/>
      </c>
      <c r="BG127" s="14" t="n">
        <v>24.5900000000002</v>
      </c>
      <c r="BH127" s="14">
        <f>IFERROR(VLOOKUP(BG127,'CRUCE RIESGOS'!$C$8:$D$140,2,FALSE),"")</f>
        <v/>
      </c>
      <c r="BI127" s="14" t="n">
        <v>25.5900000000002</v>
      </c>
      <c r="BJ127" s="14">
        <f>IFERROR(VLOOKUP(BI127,'CRUCE RIESGOS'!$C$8:$D$140,2,FALSE),"")</f>
        <v/>
      </c>
    </row>
    <row r="128">
      <c r="N128" s="14">
        <f>IF(N129&lt;&gt;""," -R","")</f>
        <v/>
      </c>
      <c r="P128" s="14">
        <f>IF(P129&lt;&gt;""," -R","")</f>
        <v/>
      </c>
      <c r="R128" s="14">
        <f>IF(R129&lt;&gt;""," -R","")</f>
        <v/>
      </c>
      <c r="T128" s="14">
        <f>IF(T129&lt;&gt;""," -R","")</f>
        <v/>
      </c>
      <c r="V128" s="14">
        <f>IF(V129&lt;&gt;""," -R","")</f>
        <v/>
      </c>
      <c r="X128" s="14">
        <f>IF(X129&lt;&gt;""," -R","")</f>
        <v/>
      </c>
      <c r="Z128" s="14">
        <f>IF(Z129&lt;&gt;""," -R","")</f>
        <v/>
      </c>
      <c r="AB128" s="14">
        <f>IF(AB129&lt;&gt;""," -R","")</f>
        <v/>
      </c>
      <c r="AD128" s="14">
        <f>IF(AD129&lt;&gt;""," -R","")</f>
        <v/>
      </c>
      <c r="AF128" s="14">
        <f>IF(AF129&lt;&gt;""," -R","")</f>
        <v/>
      </c>
      <c r="AH128" s="14">
        <f>IF(AH129&lt;&gt;""," -R","")</f>
        <v/>
      </c>
      <c r="AJ128" s="14">
        <f>IF(AJ129&lt;&gt;""," -R","")</f>
        <v/>
      </c>
      <c r="AL128" s="14">
        <f>IF(AL129&lt;&gt;""," -R","")</f>
        <v/>
      </c>
      <c r="AN128" s="14">
        <f>IF(AN129&lt;&gt;""," -R","")</f>
        <v/>
      </c>
      <c r="AP128" s="14">
        <f>IF(AP129&lt;&gt;""," -R","")</f>
        <v/>
      </c>
      <c r="AR128" s="14">
        <f>IF(AR129&lt;&gt;""," -R","")</f>
        <v/>
      </c>
      <c r="AT128" s="14">
        <f>IF(AT129&lt;&gt;""," -R","")</f>
        <v/>
      </c>
      <c r="AV128" s="14">
        <f>IF(AV129&lt;&gt;""," -R","")</f>
        <v/>
      </c>
      <c r="AX128" s="14">
        <f>IF(AX129&lt;&gt;""," -R","")</f>
        <v/>
      </c>
      <c r="AZ128" s="14">
        <f>IF(AZ129&lt;&gt;""," -R","")</f>
        <v/>
      </c>
      <c r="BB128" s="14">
        <f>IF(BB129&lt;&gt;""," -R","")</f>
        <v/>
      </c>
      <c r="BD128" s="14">
        <f>IF(BD129&lt;&gt;""," -R","")</f>
        <v/>
      </c>
      <c r="BF128" s="14">
        <f>IF(BF129&lt;&gt;""," -R","")</f>
        <v/>
      </c>
      <c r="BH128" s="14">
        <f>IF(BH129&lt;&gt;""," -R","")</f>
        <v/>
      </c>
      <c r="BJ128" s="14">
        <f>IF(BJ129&lt;&gt;""," -R","")</f>
        <v/>
      </c>
    </row>
    <row r="129">
      <c r="M129" s="14" t="n">
        <v>1.6</v>
      </c>
      <c r="N129" s="14">
        <f>IFERROR(VLOOKUP(M129,'CRUCE RIESGOS'!$C$8:$D$140,2,FALSE),"")</f>
        <v/>
      </c>
      <c r="O129" s="14" t="n">
        <v>2.60000000000001</v>
      </c>
      <c r="P129" s="14">
        <f>IFERROR(VLOOKUP(O129,'CRUCE RIESGOS'!$C$8:$D$140,2,FALSE),"")</f>
        <v/>
      </c>
      <c r="Q129" s="14" t="n">
        <v>3.60000000000002</v>
      </c>
      <c r="R129" s="14">
        <f>IFERROR(VLOOKUP(Q129,'CRUCE RIESGOS'!$C$8:$D$140,2,FALSE),"")</f>
        <v/>
      </c>
      <c r="S129" s="14" t="n">
        <v>4.60000000000003</v>
      </c>
      <c r="T129" s="14">
        <f>IFERROR(VLOOKUP(S129,'CRUCE RIESGOS'!$C$8:$D$140,2,FALSE),"")</f>
        <v/>
      </c>
      <c r="U129" s="14" t="n">
        <v>5.60000000000004</v>
      </c>
      <c r="V129" s="14">
        <f>IFERROR(VLOOKUP(U129,'CRUCE RIESGOS'!$C$8:$D$140,2,FALSE),"")</f>
        <v/>
      </c>
      <c r="W129" s="14" t="n">
        <v>6.60000000000005</v>
      </c>
      <c r="X129" s="14">
        <f>IFERROR(VLOOKUP(W129,'CRUCE RIESGOS'!$C$8:$D$140,2,FALSE),"")</f>
        <v/>
      </c>
      <c r="Y129" s="14" t="n">
        <v>7.60000000000006</v>
      </c>
      <c r="Z129" s="14">
        <f>IFERROR(VLOOKUP(Y129,'CRUCE RIESGOS'!$C$8:$D$140,2,FALSE),"")</f>
        <v/>
      </c>
      <c r="AA129" s="14" t="n">
        <v>8.600000000000071</v>
      </c>
      <c r="AB129" s="14">
        <f>IFERROR(VLOOKUP(AA129,'CRUCE RIESGOS'!$C$8:$D$140,2,FALSE),"")</f>
        <v/>
      </c>
      <c r="AC129" s="14" t="n">
        <v>9.60000000000008</v>
      </c>
      <c r="AD129" s="14">
        <f>IFERROR(VLOOKUP(AC129,'CRUCE RIESGOS'!$C$8:$D$140,2,FALSE),"")</f>
        <v/>
      </c>
      <c r="AE129" s="14" t="n">
        <v>10.6000000000001</v>
      </c>
      <c r="AF129" s="14">
        <f>IFERROR(VLOOKUP(AE129,'CRUCE RIESGOS'!$C$8:$D$140,2,FALSE),"")</f>
        <v/>
      </c>
      <c r="AG129" s="14" t="n">
        <v>11.6000000000001</v>
      </c>
      <c r="AH129" s="14">
        <f>IFERROR(VLOOKUP(AG129,'CRUCE RIESGOS'!$C$8:$D$140,2,FALSE),"")</f>
        <v/>
      </c>
      <c r="AI129" s="14" t="n">
        <v>12.6000000000001</v>
      </c>
      <c r="AJ129" s="14">
        <f>IFERROR(VLOOKUP(AI129,'CRUCE RIESGOS'!$C$8:$D$140,2,FALSE),"")</f>
        <v/>
      </c>
      <c r="AK129" s="14" t="n">
        <v>13.6000000000001</v>
      </c>
      <c r="AL129" s="14">
        <f>IFERROR(VLOOKUP(AK129,'CRUCE RIESGOS'!$C$8:$D$140,2,FALSE),"")</f>
        <v/>
      </c>
      <c r="AM129" s="14" t="n">
        <v>14.6000000000001</v>
      </c>
      <c r="AN129" s="14">
        <f>IFERROR(VLOOKUP(AM129,'CRUCE RIESGOS'!$C$8:$D$140,2,FALSE),"")</f>
        <v/>
      </c>
      <c r="AO129" s="14" t="n">
        <v>15.6000000000001</v>
      </c>
      <c r="AP129" s="14">
        <f>IFERROR(VLOOKUP(AO129,'CRUCE RIESGOS'!$C$8:$D$140,2,FALSE),"")</f>
        <v/>
      </c>
      <c r="AQ129" s="14" t="n">
        <v>16.6000000000001</v>
      </c>
      <c r="AR129" s="14">
        <f>IFERROR(VLOOKUP(AQ129,'CRUCE RIESGOS'!$C$8:$D$140,2,FALSE),"")</f>
        <v/>
      </c>
      <c r="AS129" s="14" t="n">
        <v>17.6000000000002</v>
      </c>
      <c r="AT129" s="14">
        <f>IFERROR(VLOOKUP(AS129,'CRUCE RIESGOS'!$C$8:$D$140,2,FALSE),"")</f>
        <v/>
      </c>
      <c r="AU129" s="14" t="n">
        <v>18.6000000000002</v>
      </c>
      <c r="AV129" s="14">
        <f>IFERROR(VLOOKUP(AU129,'CRUCE RIESGOS'!$C$8:$D$140,2,FALSE),"")</f>
        <v/>
      </c>
      <c r="AW129" s="14" t="n">
        <v>19.6000000000002</v>
      </c>
      <c r="AX129" s="14">
        <f>IFERROR(VLOOKUP(AW129,'CRUCE RIESGOS'!$C$8:$D$140,2,FALSE),"")</f>
        <v/>
      </c>
      <c r="AY129" s="14" t="n">
        <v>20.6000000000002</v>
      </c>
      <c r="AZ129" s="14">
        <f>IFERROR(VLOOKUP(AY129,'CRUCE RIESGOS'!$C$8:$D$140,2,FALSE),"")</f>
        <v/>
      </c>
      <c r="BA129" s="14" t="n">
        <v>21.6000000000002</v>
      </c>
      <c r="BB129" s="14">
        <f>IFERROR(VLOOKUP(BA129,'CRUCE RIESGOS'!$C$8:$D$140,2,FALSE),"")</f>
        <v/>
      </c>
      <c r="BC129" s="14" t="n">
        <v>22.6000000000002</v>
      </c>
      <c r="BD129" s="14">
        <f>IFERROR(VLOOKUP(BC129,'CRUCE RIESGOS'!$C$8:$D$140,2,FALSE),"")</f>
        <v/>
      </c>
      <c r="BE129" s="14" t="n">
        <v>23.6000000000002</v>
      </c>
      <c r="BF129" s="14">
        <f>IFERROR(VLOOKUP(BE129,'CRUCE RIESGOS'!$C$8:$D$140,2,FALSE),"")</f>
        <v/>
      </c>
      <c r="BG129" s="14" t="n">
        <v>24.6000000000002</v>
      </c>
      <c r="BH129" s="14">
        <f>IFERROR(VLOOKUP(BG129,'CRUCE RIESGOS'!$C$8:$D$140,2,FALSE),"")</f>
        <v/>
      </c>
      <c r="BI129" s="14" t="n">
        <v>25.6000000000002</v>
      </c>
      <c r="BJ129" s="14">
        <f>IFERROR(VLOOKUP(BI129,'CRUCE RIESGOS'!$C$8:$D$140,2,FALSE),"")</f>
        <v/>
      </c>
    </row>
    <row r="130">
      <c r="N130" s="14">
        <f>IF(N131&lt;&gt;""," -R","")</f>
        <v/>
      </c>
      <c r="P130" s="14">
        <f>IF(P131&lt;&gt;""," -R","")</f>
        <v/>
      </c>
      <c r="R130" s="14">
        <f>IF(R131&lt;&gt;""," -R","")</f>
        <v/>
      </c>
      <c r="T130" s="14">
        <f>IF(T131&lt;&gt;""," -R","")</f>
        <v/>
      </c>
      <c r="V130" s="14">
        <f>IF(V131&lt;&gt;""," -R","")</f>
        <v/>
      </c>
      <c r="X130" s="14">
        <f>IF(X131&lt;&gt;""," -R","")</f>
        <v/>
      </c>
      <c r="Z130" s="14">
        <f>IF(Z131&lt;&gt;""," -R","")</f>
        <v/>
      </c>
      <c r="AB130" s="14">
        <f>IF(AB131&lt;&gt;""," -R","")</f>
        <v/>
      </c>
      <c r="AD130" s="14">
        <f>IF(AD131&lt;&gt;""," -R","")</f>
        <v/>
      </c>
      <c r="AF130" s="14">
        <f>IF(AF131&lt;&gt;""," -R","")</f>
        <v/>
      </c>
      <c r="AH130" s="14">
        <f>IF(AH131&lt;&gt;""," -R","")</f>
        <v/>
      </c>
      <c r="AJ130" s="14">
        <f>IF(AJ131&lt;&gt;""," -R","")</f>
        <v/>
      </c>
      <c r="AL130" s="14">
        <f>IF(AL131&lt;&gt;""," -R","")</f>
        <v/>
      </c>
      <c r="AN130" s="14">
        <f>IF(AN131&lt;&gt;""," -R","")</f>
        <v/>
      </c>
      <c r="AP130" s="14">
        <f>IF(AP131&lt;&gt;""," -R","")</f>
        <v/>
      </c>
      <c r="AR130" s="14">
        <f>IF(AR131&lt;&gt;""," -R","")</f>
        <v/>
      </c>
      <c r="AT130" s="14">
        <f>IF(AT131&lt;&gt;""," -R","")</f>
        <v/>
      </c>
      <c r="AV130" s="14">
        <f>IF(AV131&lt;&gt;""," -R","")</f>
        <v/>
      </c>
      <c r="AX130" s="14">
        <f>IF(AX131&lt;&gt;""," -R","")</f>
        <v/>
      </c>
      <c r="AZ130" s="14">
        <f>IF(AZ131&lt;&gt;""," -R","")</f>
        <v/>
      </c>
      <c r="BB130" s="14">
        <f>IF(BB131&lt;&gt;""," -R","")</f>
        <v/>
      </c>
      <c r="BD130" s="14">
        <f>IF(BD131&lt;&gt;""," -R","")</f>
        <v/>
      </c>
      <c r="BF130" s="14">
        <f>IF(BF131&lt;&gt;""," -R","")</f>
        <v/>
      </c>
      <c r="BH130" s="14">
        <f>IF(BH131&lt;&gt;""," -R","")</f>
        <v/>
      </c>
      <c r="BJ130" s="14">
        <f>IF(BJ131&lt;&gt;""," -R","")</f>
        <v/>
      </c>
    </row>
    <row r="131">
      <c r="M131" s="14" t="n">
        <v>1.61</v>
      </c>
      <c r="N131" s="14">
        <f>IFERROR(VLOOKUP(M131,'CRUCE RIESGOS'!$C$8:$D$140,2,FALSE),"")</f>
        <v/>
      </c>
      <c r="O131" s="14" t="n">
        <v>2.61000000000001</v>
      </c>
      <c r="P131" s="14">
        <f>IFERROR(VLOOKUP(O131,'CRUCE RIESGOS'!$C$8:$D$140,2,FALSE),"")</f>
        <v/>
      </c>
      <c r="Q131" s="14" t="n">
        <v>3.61000000000002</v>
      </c>
      <c r="R131" s="14">
        <f>IFERROR(VLOOKUP(Q131,'CRUCE RIESGOS'!$C$8:$D$140,2,FALSE),"")</f>
        <v/>
      </c>
      <c r="S131" s="14" t="n">
        <v>4.61000000000003</v>
      </c>
      <c r="T131" s="14">
        <f>IFERROR(VLOOKUP(S131,'CRUCE RIESGOS'!$C$8:$D$140,2,FALSE),"")</f>
        <v/>
      </c>
      <c r="U131" s="14" t="n">
        <v>5.61000000000004</v>
      </c>
      <c r="V131" s="14">
        <f>IFERROR(VLOOKUP(U131,'CRUCE RIESGOS'!$C$8:$D$140,2,FALSE),"")</f>
        <v/>
      </c>
      <c r="W131" s="14" t="n">
        <v>6.61000000000005</v>
      </c>
      <c r="X131" s="14">
        <f>IFERROR(VLOOKUP(W131,'CRUCE RIESGOS'!$C$8:$D$140,2,FALSE),"")</f>
        <v/>
      </c>
      <c r="Y131" s="14" t="n">
        <v>7.61000000000006</v>
      </c>
      <c r="Z131" s="14">
        <f>IFERROR(VLOOKUP(Y131,'CRUCE RIESGOS'!$C$8:$D$140,2,FALSE),"")</f>
        <v/>
      </c>
      <c r="AA131" s="14" t="n">
        <v>8.61000000000007</v>
      </c>
      <c r="AB131" s="14">
        <f>IFERROR(VLOOKUP(AA131,'CRUCE RIESGOS'!$C$8:$D$140,2,FALSE),"")</f>
        <v/>
      </c>
      <c r="AC131" s="14" t="n">
        <v>9.610000000000079</v>
      </c>
      <c r="AD131" s="14">
        <f>IFERROR(VLOOKUP(AC131,'CRUCE RIESGOS'!$C$8:$D$140,2,FALSE),"")</f>
        <v/>
      </c>
      <c r="AE131" s="14" t="n">
        <v>10.6100000000001</v>
      </c>
      <c r="AF131" s="14">
        <f>IFERROR(VLOOKUP(AE131,'CRUCE RIESGOS'!$C$8:$D$140,2,FALSE),"")</f>
        <v/>
      </c>
      <c r="AG131" s="14" t="n">
        <v>11.6100000000001</v>
      </c>
      <c r="AH131" s="14">
        <f>IFERROR(VLOOKUP(AG131,'CRUCE RIESGOS'!$C$8:$D$140,2,FALSE),"")</f>
        <v/>
      </c>
      <c r="AI131" s="14" t="n">
        <v>12.6100000000001</v>
      </c>
      <c r="AJ131" s="14">
        <f>IFERROR(VLOOKUP(AI131,'CRUCE RIESGOS'!$C$8:$D$140,2,FALSE),"")</f>
        <v/>
      </c>
      <c r="AK131" s="14" t="n">
        <v>13.6100000000001</v>
      </c>
      <c r="AL131" s="14">
        <f>IFERROR(VLOOKUP(AK131,'CRUCE RIESGOS'!$C$8:$D$140,2,FALSE),"")</f>
        <v/>
      </c>
      <c r="AM131" s="14" t="n">
        <v>14.6100000000001</v>
      </c>
      <c r="AN131" s="14">
        <f>IFERROR(VLOOKUP(AM131,'CRUCE RIESGOS'!$C$8:$D$140,2,FALSE),"")</f>
        <v/>
      </c>
      <c r="AO131" s="14" t="n">
        <v>15.6100000000001</v>
      </c>
      <c r="AP131" s="14">
        <f>IFERROR(VLOOKUP(AO131,'CRUCE RIESGOS'!$C$8:$D$140,2,FALSE),"")</f>
        <v/>
      </c>
      <c r="AQ131" s="14" t="n">
        <v>16.6100000000001</v>
      </c>
      <c r="AR131" s="14">
        <f>IFERROR(VLOOKUP(AQ131,'CRUCE RIESGOS'!$C$8:$D$140,2,FALSE),"")</f>
        <v/>
      </c>
      <c r="AS131" s="14" t="n">
        <v>17.6100000000002</v>
      </c>
      <c r="AT131" s="14">
        <f>IFERROR(VLOOKUP(AS131,'CRUCE RIESGOS'!$C$8:$D$140,2,FALSE),"")</f>
        <v/>
      </c>
      <c r="AU131" s="14" t="n">
        <v>18.6100000000002</v>
      </c>
      <c r="AV131" s="14">
        <f>IFERROR(VLOOKUP(AU131,'CRUCE RIESGOS'!$C$8:$D$140,2,FALSE),"")</f>
        <v/>
      </c>
      <c r="AW131" s="14" t="n">
        <v>19.6100000000002</v>
      </c>
      <c r="AX131" s="14">
        <f>IFERROR(VLOOKUP(AW131,'CRUCE RIESGOS'!$C$8:$D$140,2,FALSE),"")</f>
        <v/>
      </c>
      <c r="AY131" s="14" t="n">
        <v>20.6100000000002</v>
      </c>
      <c r="AZ131" s="14">
        <f>IFERROR(VLOOKUP(AY131,'CRUCE RIESGOS'!$C$8:$D$140,2,FALSE),"")</f>
        <v/>
      </c>
      <c r="BA131" s="14" t="n">
        <v>21.6100000000002</v>
      </c>
      <c r="BB131" s="14">
        <f>IFERROR(VLOOKUP(BA131,'CRUCE RIESGOS'!$C$8:$D$140,2,FALSE),"")</f>
        <v/>
      </c>
      <c r="BC131" s="14" t="n">
        <v>22.6100000000002</v>
      </c>
      <c r="BD131" s="14">
        <f>IFERROR(VLOOKUP(BC131,'CRUCE RIESGOS'!$C$8:$D$140,2,FALSE),"")</f>
        <v/>
      </c>
      <c r="BE131" s="14" t="n">
        <v>23.6100000000002</v>
      </c>
      <c r="BF131" s="14">
        <f>IFERROR(VLOOKUP(BE131,'CRUCE RIESGOS'!$C$8:$D$140,2,FALSE),"")</f>
        <v/>
      </c>
      <c r="BG131" s="14" t="n">
        <v>24.6100000000002</v>
      </c>
      <c r="BH131" s="14">
        <f>IFERROR(VLOOKUP(BG131,'CRUCE RIESGOS'!$C$8:$D$140,2,FALSE),"")</f>
        <v/>
      </c>
      <c r="BI131" s="14" t="n">
        <v>25.6100000000002</v>
      </c>
      <c r="BJ131" s="14">
        <f>IFERROR(VLOOKUP(BI131,'CRUCE RIESGOS'!$C$8:$D$140,2,FALSE),"")</f>
        <v/>
      </c>
    </row>
    <row r="132">
      <c r="N132" s="14">
        <f>IF(N133&lt;&gt;""," -R","")</f>
        <v/>
      </c>
      <c r="P132" s="14">
        <f>IF(P133&lt;&gt;""," -R","")</f>
        <v/>
      </c>
      <c r="R132" s="14">
        <f>IF(R133&lt;&gt;""," -R","")</f>
        <v/>
      </c>
      <c r="T132" s="14">
        <f>IF(T133&lt;&gt;""," -R","")</f>
        <v/>
      </c>
      <c r="V132" s="14">
        <f>IF(V133&lt;&gt;""," -R","")</f>
        <v/>
      </c>
      <c r="X132" s="14">
        <f>IF(X133&lt;&gt;""," -R","")</f>
        <v/>
      </c>
      <c r="Z132" s="14">
        <f>IF(Z133&lt;&gt;""," -R","")</f>
        <v/>
      </c>
      <c r="AB132" s="14">
        <f>IF(AB133&lt;&gt;""," -R","")</f>
        <v/>
      </c>
      <c r="AD132" s="14">
        <f>IF(AD133&lt;&gt;""," -R","")</f>
        <v/>
      </c>
      <c r="AF132" s="14">
        <f>IF(AF133&lt;&gt;""," -R","")</f>
        <v/>
      </c>
      <c r="AH132" s="14">
        <f>IF(AH133&lt;&gt;""," -R","")</f>
        <v/>
      </c>
      <c r="AJ132" s="14">
        <f>IF(AJ133&lt;&gt;""," -R","")</f>
        <v/>
      </c>
      <c r="AL132" s="14">
        <f>IF(AL133&lt;&gt;""," -R","")</f>
        <v/>
      </c>
      <c r="AN132" s="14">
        <f>IF(AN133&lt;&gt;""," -R","")</f>
        <v/>
      </c>
      <c r="AP132" s="14">
        <f>IF(AP133&lt;&gt;""," -R","")</f>
        <v/>
      </c>
      <c r="AR132" s="14">
        <f>IF(AR133&lt;&gt;""," -R","")</f>
        <v/>
      </c>
      <c r="AT132" s="14">
        <f>IF(AT133&lt;&gt;""," -R","")</f>
        <v/>
      </c>
      <c r="AV132" s="14">
        <f>IF(AV133&lt;&gt;""," -R","")</f>
        <v/>
      </c>
      <c r="AX132" s="14">
        <f>IF(AX133&lt;&gt;""," -R","")</f>
        <v/>
      </c>
      <c r="AZ132" s="14">
        <f>IF(AZ133&lt;&gt;""," -R","")</f>
        <v/>
      </c>
      <c r="BB132" s="14">
        <f>IF(BB133&lt;&gt;""," -R","")</f>
        <v/>
      </c>
      <c r="BD132" s="14">
        <f>IF(BD133&lt;&gt;""," -R","")</f>
        <v/>
      </c>
      <c r="BF132" s="14">
        <f>IF(BF133&lt;&gt;""," -R","")</f>
        <v/>
      </c>
      <c r="BH132" s="14">
        <f>IF(BH133&lt;&gt;""," -R","")</f>
        <v/>
      </c>
      <c r="BJ132" s="14">
        <f>IF(BJ133&lt;&gt;""," -R","")</f>
        <v/>
      </c>
    </row>
    <row r="133">
      <c r="M133" s="14" t="n">
        <v>1.62</v>
      </c>
      <c r="N133" s="14">
        <f>IFERROR(VLOOKUP(M133,'CRUCE RIESGOS'!$C$8:$D$140,2,FALSE),"")</f>
        <v/>
      </c>
      <c r="O133" s="14" t="n">
        <v>2.62000000000001</v>
      </c>
      <c r="P133" s="14">
        <f>IFERROR(VLOOKUP(O133,'CRUCE RIESGOS'!$C$8:$D$140,2,FALSE),"")</f>
        <v/>
      </c>
      <c r="Q133" s="14" t="n">
        <v>3.62000000000002</v>
      </c>
      <c r="R133" s="14">
        <f>IFERROR(VLOOKUP(Q133,'CRUCE RIESGOS'!$C$8:$D$140,2,FALSE),"")</f>
        <v/>
      </c>
      <c r="S133" s="14" t="n">
        <v>4.62000000000003</v>
      </c>
      <c r="T133" s="14">
        <f>IFERROR(VLOOKUP(S133,'CRUCE RIESGOS'!$C$8:$D$140,2,FALSE),"")</f>
        <v/>
      </c>
      <c r="U133" s="14" t="n">
        <v>5.62000000000004</v>
      </c>
      <c r="V133" s="14">
        <f>IFERROR(VLOOKUP(U133,'CRUCE RIESGOS'!$C$8:$D$140,2,FALSE),"")</f>
        <v/>
      </c>
      <c r="W133" s="14" t="n">
        <v>6.62000000000005</v>
      </c>
      <c r="X133" s="14">
        <f>IFERROR(VLOOKUP(W133,'CRUCE RIESGOS'!$C$8:$D$140,2,FALSE),"")</f>
        <v/>
      </c>
      <c r="Y133" s="14" t="n">
        <v>7.62000000000006</v>
      </c>
      <c r="Z133" s="14">
        <f>IFERROR(VLOOKUP(Y133,'CRUCE RIESGOS'!$C$8:$D$140,2,FALSE),"")</f>
        <v/>
      </c>
      <c r="AA133" s="14" t="n">
        <v>8.62000000000007</v>
      </c>
      <c r="AB133" s="14">
        <f>IFERROR(VLOOKUP(AA133,'CRUCE RIESGOS'!$C$8:$D$140,2,FALSE),"")</f>
        <v/>
      </c>
      <c r="AC133" s="14" t="n">
        <v>9.620000000000079</v>
      </c>
      <c r="AD133" s="14">
        <f>IFERROR(VLOOKUP(AC133,'CRUCE RIESGOS'!$C$8:$D$140,2,FALSE),"")</f>
        <v/>
      </c>
      <c r="AE133" s="14" t="n">
        <v>10.6200000000001</v>
      </c>
      <c r="AF133" s="14">
        <f>IFERROR(VLOOKUP(AE133,'CRUCE RIESGOS'!$C$8:$D$140,2,FALSE),"")</f>
        <v/>
      </c>
      <c r="AG133" s="14" t="n">
        <v>11.6200000000001</v>
      </c>
      <c r="AH133" s="14">
        <f>IFERROR(VLOOKUP(AG133,'CRUCE RIESGOS'!$C$8:$D$140,2,FALSE),"")</f>
        <v/>
      </c>
      <c r="AI133" s="14" t="n">
        <v>12.6200000000001</v>
      </c>
      <c r="AJ133" s="14">
        <f>IFERROR(VLOOKUP(AI133,'CRUCE RIESGOS'!$C$8:$D$140,2,FALSE),"")</f>
        <v/>
      </c>
      <c r="AK133" s="14" t="n">
        <v>13.6200000000001</v>
      </c>
      <c r="AL133" s="14">
        <f>IFERROR(VLOOKUP(AK133,'CRUCE RIESGOS'!$C$8:$D$140,2,FALSE),"")</f>
        <v/>
      </c>
      <c r="AM133" s="14" t="n">
        <v>14.6200000000001</v>
      </c>
      <c r="AN133" s="14">
        <f>IFERROR(VLOOKUP(AM133,'CRUCE RIESGOS'!$C$8:$D$140,2,FALSE),"")</f>
        <v/>
      </c>
      <c r="AO133" s="14" t="n">
        <v>15.6200000000001</v>
      </c>
      <c r="AP133" s="14">
        <f>IFERROR(VLOOKUP(AO133,'CRUCE RIESGOS'!$C$8:$D$140,2,FALSE),"")</f>
        <v/>
      </c>
      <c r="AQ133" s="14" t="n">
        <v>16.6200000000001</v>
      </c>
      <c r="AR133" s="14">
        <f>IFERROR(VLOOKUP(AQ133,'CRUCE RIESGOS'!$C$8:$D$140,2,FALSE),"")</f>
        <v/>
      </c>
      <c r="AS133" s="14" t="n">
        <v>17.6200000000002</v>
      </c>
      <c r="AT133" s="14">
        <f>IFERROR(VLOOKUP(AS133,'CRUCE RIESGOS'!$C$8:$D$140,2,FALSE),"")</f>
        <v/>
      </c>
      <c r="AU133" s="14" t="n">
        <v>18.6200000000002</v>
      </c>
      <c r="AV133" s="14">
        <f>IFERROR(VLOOKUP(AU133,'CRUCE RIESGOS'!$C$8:$D$140,2,FALSE),"")</f>
        <v/>
      </c>
      <c r="AW133" s="14" t="n">
        <v>19.6200000000002</v>
      </c>
      <c r="AX133" s="14">
        <f>IFERROR(VLOOKUP(AW133,'CRUCE RIESGOS'!$C$8:$D$140,2,FALSE),"")</f>
        <v/>
      </c>
      <c r="AY133" s="14" t="n">
        <v>20.6200000000002</v>
      </c>
      <c r="AZ133" s="14">
        <f>IFERROR(VLOOKUP(AY133,'CRUCE RIESGOS'!$C$8:$D$140,2,FALSE),"")</f>
        <v/>
      </c>
      <c r="BA133" s="14" t="n">
        <v>21.6200000000002</v>
      </c>
      <c r="BB133" s="14">
        <f>IFERROR(VLOOKUP(BA133,'CRUCE RIESGOS'!$C$8:$D$140,2,FALSE),"")</f>
        <v/>
      </c>
      <c r="BC133" s="14" t="n">
        <v>22.6200000000002</v>
      </c>
      <c r="BD133" s="14">
        <f>IFERROR(VLOOKUP(BC133,'CRUCE RIESGOS'!$C$8:$D$140,2,FALSE),"")</f>
        <v/>
      </c>
      <c r="BE133" s="14" t="n">
        <v>23.6200000000002</v>
      </c>
      <c r="BF133" s="14">
        <f>IFERROR(VLOOKUP(BE133,'CRUCE RIESGOS'!$C$8:$D$140,2,FALSE),"")</f>
        <v/>
      </c>
      <c r="BG133" s="14" t="n">
        <v>24.6200000000002</v>
      </c>
      <c r="BH133" s="14">
        <f>IFERROR(VLOOKUP(BG133,'CRUCE RIESGOS'!$C$8:$D$140,2,FALSE),"")</f>
        <v/>
      </c>
      <c r="BI133" s="14" t="n">
        <v>25.6200000000002</v>
      </c>
      <c r="BJ133" s="14">
        <f>IFERROR(VLOOKUP(BI133,'CRUCE RIESGOS'!$C$8:$D$140,2,FALSE),"")</f>
        <v/>
      </c>
    </row>
    <row r="134">
      <c r="N134" s="14">
        <f>IF(N135&lt;&gt;""," -R","")</f>
        <v/>
      </c>
      <c r="P134" s="14">
        <f>IF(P135&lt;&gt;""," -R","")</f>
        <v/>
      </c>
      <c r="R134" s="14">
        <f>IF(R135&lt;&gt;""," -R","")</f>
        <v/>
      </c>
      <c r="T134" s="14">
        <f>IF(T135&lt;&gt;""," -R","")</f>
        <v/>
      </c>
      <c r="V134" s="14">
        <f>IF(V135&lt;&gt;""," -R","")</f>
        <v/>
      </c>
      <c r="X134" s="14">
        <f>IF(X135&lt;&gt;""," -R","")</f>
        <v/>
      </c>
      <c r="Z134" s="14">
        <f>IF(Z135&lt;&gt;""," -R","")</f>
        <v/>
      </c>
      <c r="AB134" s="14">
        <f>IF(AB135&lt;&gt;""," -R","")</f>
        <v/>
      </c>
      <c r="AD134" s="14">
        <f>IF(AD135&lt;&gt;""," -R","")</f>
        <v/>
      </c>
      <c r="AF134" s="14">
        <f>IF(AF135&lt;&gt;""," -R","")</f>
        <v/>
      </c>
      <c r="AH134" s="14">
        <f>IF(AH135&lt;&gt;""," -R","")</f>
        <v/>
      </c>
      <c r="AJ134" s="14">
        <f>IF(AJ135&lt;&gt;""," -R","")</f>
        <v/>
      </c>
      <c r="AL134" s="14">
        <f>IF(AL135&lt;&gt;""," -R","")</f>
        <v/>
      </c>
      <c r="AN134" s="14">
        <f>IF(AN135&lt;&gt;""," -R","")</f>
        <v/>
      </c>
      <c r="AP134" s="14">
        <f>IF(AP135&lt;&gt;""," -R","")</f>
        <v/>
      </c>
      <c r="AR134" s="14">
        <f>IF(AR135&lt;&gt;""," -R","")</f>
        <v/>
      </c>
      <c r="AT134" s="14">
        <f>IF(AT135&lt;&gt;""," -R","")</f>
        <v/>
      </c>
      <c r="AV134" s="14">
        <f>IF(AV135&lt;&gt;""," -R","")</f>
        <v/>
      </c>
      <c r="AX134" s="14">
        <f>IF(AX135&lt;&gt;""," -R","")</f>
        <v/>
      </c>
      <c r="AZ134" s="14">
        <f>IF(AZ135&lt;&gt;""," -R","")</f>
        <v/>
      </c>
      <c r="BB134" s="14">
        <f>IF(BB135&lt;&gt;""," -R","")</f>
        <v/>
      </c>
      <c r="BD134" s="14">
        <f>IF(BD135&lt;&gt;""," -R","")</f>
        <v/>
      </c>
      <c r="BF134" s="14">
        <f>IF(BF135&lt;&gt;""," -R","")</f>
        <v/>
      </c>
      <c r="BH134" s="14">
        <f>IF(BH135&lt;&gt;""," -R","")</f>
        <v/>
      </c>
      <c r="BJ134" s="14">
        <f>IF(BJ135&lt;&gt;""," -R","")</f>
        <v/>
      </c>
    </row>
    <row r="135">
      <c r="M135" s="14" t="n">
        <v>1.63</v>
      </c>
      <c r="N135" s="14">
        <f>IFERROR(VLOOKUP(M135,'CRUCE RIESGOS'!$C$8:$D$140,2,FALSE),"")</f>
        <v/>
      </c>
      <c r="O135" s="14" t="n">
        <v>2.63000000000001</v>
      </c>
      <c r="P135" s="14">
        <f>IFERROR(VLOOKUP(O135,'CRUCE RIESGOS'!$C$8:$D$140,2,FALSE),"")</f>
        <v/>
      </c>
      <c r="Q135" s="14" t="n">
        <v>3.63000000000002</v>
      </c>
      <c r="R135" s="14">
        <f>IFERROR(VLOOKUP(Q135,'CRUCE RIESGOS'!$C$8:$D$140,2,FALSE),"")</f>
        <v/>
      </c>
      <c r="S135" s="14" t="n">
        <v>4.63000000000003</v>
      </c>
      <c r="T135" s="14">
        <f>IFERROR(VLOOKUP(S135,'CRUCE RIESGOS'!$C$8:$D$140,2,FALSE),"")</f>
        <v/>
      </c>
      <c r="U135" s="14" t="n">
        <v>5.63000000000004</v>
      </c>
      <c r="V135" s="14">
        <f>IFERROR(VLOOKUP(U135,'CRUCE RIESGOS'!$C$8:$D$140,2,FALSE),"")</f>
        <v/>
      </c>
      <c r="W135" s="14" t="n">
        <v>6.63000000000005</v>
      </c>
      <c r="X135" s="14">
        <f>IFERROR(VLOOKUP(W135,'CRUCE RIESGOS'!$C$8:$D$140,2,FALSE),"")</f>
        <v/>
      </c>
      <c r="Y135" s="14" t="n">
        <v>7.63000000000006</v>
      </c>
      <c r="Z135" s="14">
        <f>IFERROR(VLOOKUP(Y135,'CRUCE RIESGOS'!$C$8:$D$140,2,FALSE),"")</f>
        <v/>
      </c>
      <c r="AA135" s="14" t="n">
        <v>8.63000000000007</v>
      </c>
      <c r="AB135" s="14">
        <f>IFERROR(VLOOKUP(AA135,'CRUCE RIESGOS'!$C$8:$D$140,2,FALSE),"")</f>
        <v/>
      </c>
      <c r="AC135" s="14" t="n">
        <v>9.630000000000081</v>
      </c>
      <c r="AD135" s="14">
        <f>IFERROR(VLOOKUP(AC135,'CRUCE RIESGOS'!$C$8:$D$140,2,FALSE),"")</f>
        <v/>
      </c>
      <c r="AE135" s="14" t="n">
        <v>10.6300000000001</v>
      </c>
      <c r="AF135" s="14">
        <f>IFERROR(VLOOKUP(AE135,'CRUCE RIESGOS'!$C$8:$D$140,2,FALSE),"")</f>
        <v/>
      </c>
      <c r="AG135" s="14" t="n">
        <v>11.6300000000001</v>
      </c>
      <c r="AH135" s="14">
        <f>IFERROR(VLOOKUP(AG135,'CRUCE RIESGOS'!$C$8:$D$140,2,FALSE),"")</f>
        <v/>
      </c>
      <c r="AI135" s="14" t="n">
        <v>12.6300000000001</v>
      </c>
      <c r="AJ135" s="14">
        <f>IFERROR(VLOOKUP(AI135,'CRUCE RIESGOS'!$C$8:$D$140,2,FALSE),"")</f>
        <v/>
      </c>
      <c r="AK135" s="14" t="n">
        <v>13.6300000000001</v>
      </c>
      <c r="AL135" s="14">
        <f>IFERROR(VLOOKUP(AK135,'CRUCE RIESGOS'!$C$8:$D$140,2,FALSE),"")</f>
        <v/>
      </c>
      <c r="AM135" s="14" t="n">
        <v>14.6300000000001</v>
      </c>
      <c r="AN135" s="14">
        <f>IFERROR(VLOOKUP(AM135,'CRUCE RIESGOS'!$C$8:$D$140,2,FALSE),"")</f>
        <v/>
      </c>
      <c r="AO135" s="14" t="n">
        <v>15.6300000000001</v>
      </c>
      <c r="AP135" s="14">
        <f>IFERROR(VLOOKUP(AO135,'CRUCE RIESGOS'!$C$8:$D$140,2,FALSE),"")</f>
        <v/>
      </c>
      <c r="AQ135" s="14" t="n">
        <v>16.6300000000002</v>
      </c>
      <c r="AR135" s="14">
        <f>IFERROR(VLOOKUP(AQ135,'CRUCE RIESGOS'!$C$8:$D$140,2,FALSE),"")</f>
        <v/>
      </c>
      <c r="AS135" s="14" t="n">
        <v>17.6300000000002</v>
      </c>
      <c r="AT135" s="14">
        <f>IFERROR(VLOOKUP(AS135,'CRUCE RIESGOS'!$C$8:$D$140,2,FALSE),"")</f>
        <v/>
      </c>
      <c r="AU135" s="14" t="n">
        <v>18.6300000000002</v>
      </c>
      <c r="AV135" s="14">
        <f>IFERROR(VLOOKUP(AU135,'CRUCE RIESGOS'!$C$8:$D$140,2,FALSE),"")</f>
        <v/>
      </c>
      <c r="AW135" s="14" t="n">
        <v>19.6300000000002</v>
      </c>
      <c r="AX135" s="14">
        <f>IFERROR(VLOOKUP(AW135,'CRUCE RIESGOS'!$C$8:$D$140,2,FALSE),"")</f>
        <v/>
      </c>
      <c r="AY135" s="14" t="n">
        <v>20.6300000000002</v>
      </c>
      <c r="AZ135" s="14">
        <f>IFERROR(VLOOKUP(AY135,'CRUCE RIESGOS'!$C$8:$D$140,2,FALSE),"")</f>
        <v/>
      </c>
      <c r="BA135" s="14" t="n">
        <v>21.6300000000002</v>
      </c>
      <c r="BB135" s="14">
        <f>IFERROR(VLOOKUP(BA135,'CRUCE RIESGOS'!$C$8:$D$140,2,FALSE),"")</f>
        <v/>
      </c>
      <c r="BC135" s="14" t="n">
        <v>22.6300000000002</v>
      </c>
      <c r="BD135" s="14">
        <f>IFERROR(VLOOKUP(BC135,'CRUCE RIESGOS'!$C$8:$D$140,2,FALSE),"")</f>
        <v/>
      </c>
      <c r="BE135" s="14" t="n">
        <v>23.6300000000002</v>
      </c>
      <c r="BF135" s="14">
        <f>IFERROR(VLOOKUP(BE135,'CRUCE RIESGOS'!$C$8:$D$140,2,FALSE),"")</f>
        <v/>
      </c>
      <c r="BG135" s="14" t="n">
        <v>24.6300000000002</v>
      </c>
      <c r="BH135" s="14">
        <f>IFERROR(VLOOKUP(BG135,'CRUCE RIESGOS'!$C$8:$D$140,2,FALSE),"")</f>
        <v/>
      </c>
      <c r="BI135" s="14" t="n">
        <v>25.6300000000002</v>
      </c>
      <c r="BJ135" s="14">
        <f>IFERROR(VLOOKUP(BI135,'CRUCE RIESGOS'!$C$8:$D$140,2,FALSE),"")</f>
        <v/>
      </c>
    </row>
    <row r="136">
      <c r="N136" s="14">
        <f>IF(N137&lt;&gt;""," -R","")</f>
        <v/>
      </c>
      <c r="P136" s="14">
        <f>IF(P137&lt;&gt;""," -R","")</f>
        <v/>
      </c>
      <c r="R136" s="14">
        <f>IF(R137&lt;&gt;""," -R","")</f>
        <v/>
      </c>
      <c r="T136" s="14">
        <f>IF(T137&lt;&gt;""," -R","")</f>
        <v/>
      </c>
      <c r="V136" s="14">
        <f>IF(V137&lt;&gt;""," -R","")</f>
        <v/>
      </c>
      <c r="X136" s="14">
        <f>IF(X137&lt;&gt;""," -R","")</f>
        <v/>
      </c>
      <c r="Z136" s="14">
        <f>IF(Z137&lt;&gt;""," -R","")</f>
        <v/>
      </c>
      <c r="AB136" s="14">
        <f>IF(AB137&lt;&gt;""," -R","")</f>
        <v/>
      </c>
      <c r="AD136" s="14">
        <f>IF(AD137&lt;&gt;""," -R","")</f>
        <v/>
      </c>
      <c r="AF136" s="14">
        <f>IF(AF137&lt;&gt;""," -R","")</f>
        <v/>
      </c>
      <c r="AH136" s="14">
        <f>IF(AH137&lt;&gt;""," -R","")</f>
        <v/>
      </c>
      <c r="AJ136" s="14">
        <f>IF(AJ137&lt;&gt;""," -R","")</f>
        <v/>
      </c>
      <c r="AL136" s="14">
        <f>IF(AL137&lt;&gt;""," -R","")</f>
        <v/>
      </c>
      <c r="AN136" s="14">
        <f>IF(AN137&lt;&gt;""," -R","")</f>
        <v/>
      </c>
      <c r="AP136" s="14">
        <f>IF(AP137&lt;&gt;""," -R","")</f>
        <v/>
      </c>
      <c r="AR136" s="14">
        <f>IF(AR137&lt;&gt;""," -R","")</f>
        <v/>
      </c>
      <c r="AT136" s="14">
        <f>IF(AT137&lt;&gt;""," -R","")</f>
        <v/>
      </c>
      <c r="AV136" s="14">
        <f>IF(AV137&lt;&gt;""," -R","")</f>
        <v/>
      </c>
      <c r="AX136" s="14">
        <f>IF(AX137&lt;&gt;""," -R","")</f>
        <v/>
      </c>
      <c r="AZ136" s="14">
        <f>IF(AZ137&lt;&gt;""," -R","")</f>
        <v/>
      </c>
      <c r="BB136" s="14">
        <f>IF(BB137&lt;&gt;""," -R","")</f>
        <v/>
      </c>
      <c r="BD136" s="14">
        <f>IF(BD137&lt;&gt;""," -R","")</f>
        <v/>
      </c>
      <c r="BF136" s="14">
        <f>IF(BF137&lt;&gt;""," -R","")</f>
        <v/>
      </c>
      <c r="BH136" s="14">
        <f>IF(BH137&lt;&gt;""," -R","")</f>
        <v/>
      </c>
      <c r="BJ136" s="14">
        <f>IF(BJ137&lt;&gt;""," -R","")</f>
        <v/>
      </c>
    </row>
    <row r="137">
      <c r="M137" s="14" t="n">
        <v>1.64</v>
      </c>
      <c r="N137" s="14">
        <f>IFERROR(VLOOKUP(M137,'CRUCE RIESGOS'!$C$8:$D$140,2,FALSE),"")</f>
        <v/>
      </c>
      <c r="O137" s="14" t="n">
        <v>2.64000000000001</v>
      </c>
      <c r="P137" s="14">
        <f>IFERROR(VLOOKUP(O137,'CRUCE RIESGOS'!$C$8:$D$140,2,FALSE),"")</f>
        <v/>
      </c>
      <c r="Q137" s="14" t="n">
        <v>3.64000000000002</v>
      </c>
      <c r="R137" s="14">
        <f>IFERROR(VLOOKUP(Q137,'CRUCE RIESGOS'!$C$8:$D$140,2,FALSE),"")</f>
        <v/>
      </c>
      <c r="S137" s="14" t="n">
        <v>4.64000000000003</v>
      </c>
      <c r="T137" s="14">
        <f>IFERROR(VLOOKUP(S137,'CRUCE RIESGOS'!$C$8:$D$140,2,FALSE),"")</f>
        <v/>
      </c>
      <c r="U137" s="14" t="n">
        <v>5.64000000000004</v>
      </c>
      <c r="V137" s="14">
        <f>IFERROR(VLOOKUP(U137,'CRUCE RIESGOS'!$C$8:$D$140,2,FALSE),"")</f>
        <v/>
      </c>
      <c r="W137" s="14" t="n">
        <v>6.64000000000005</v>
      </c>
      <c r="X137" s="14">
        <f>IFERROR(VLOOKUP(W137,'CRUCE RIESGOS'!$C$8:$D$140,2,FALSE),"")</f>
        <v/>
      </c>
      <c r="Y137" s="14" t="n">
        <v>7.64000000000006</v>
      </c>
      <c r="Z137" s="14">
        <f>IFERROR(VLOOKUP(Y137,'CRUCE RIESGOS'!$C$8:$D$140,2,FALSE),"")</f>
        <v/>
      </c>
      <c r="AA137" s="14" t="n">
        <v>8.64000000000007</v>
      </c>
      <c r="AB137" s="14">
        <f>IFERROR(VLOOKUP(AA137,'CRUCE RIESGOS'!$C$8:$D$140,2,FALSE),"")</f>
        <v/>
      </c>
      <c r="AC137" s="14" t="n">
        <v>9.640000000000081</v>
      </c>
      <c r="AD137" s="14">
        <f>IFERROR(VLOOKUP(AC137,'CRUCE RIESGOS'!$C$8:$D$140,2,FALSE),"")</f>
        <v/>
      </c>
      <c r="AE137" s="14" t="n">
        <v>10.6400000000001</v>
      </c>
      <c r="AF137" s="14">
        <f>IFERROR(VLOOKUP(AE137,'CRUCE RIESGOS'!$C$8:$D$140,2,FALSE),"")</f>
        <v/>
      </c>
      <c r="AG137" s="14" t="n">
        <v>11.6400000000001</v>
      </c>
      <c r="AH137" s="14">
        <f>IFERROR(VLOOKUP(AG137,'CRUCE RIESGOS'!$C$8:$D$140,2,FALSE),"")</f>
        <v/>
      </c>
      <c r="AI137" s="14" t="n">
        <v>12.6400000000001</v>
      </c>
      <c r="AJ137" s="14">
        <f>IFERROR(VLOOKUP(AI137,'CRUCE RIESGOS'!$C$8:$D$140,2,FALSE),"")</f>
        <v/>
      </c>
      <c r="AK137" s="14" t="n">
        <v>13.6400000000001</v>
      </c>
      <c r="AL137" s="14">
        <f>IFERROR(VLOOKUP(AK137,'CRUCE RIESGOS'!$C$8:$D$140,2,FALSE),"")</f>
        <v/>
      </c>
      <c r="AM137" s="14" t="n">
        <v>14.6400000000001</v>
      </c>
      <c r="AN137" s="14">
        <f>IFERROR(VLOOKUP(AM137,'CRUCE RIESGOS'!$C$8:$D$140,2,FALSE),"")</f>
        <v/>
      </c>
      <c r="AO137" s="14" t="n">
        <v>15.6400000000001</v>
      </c>
      <c r="AP137" s="14">
        <f>IFERROR(VLOOKUP(AO137,'CRUCE RIESGOS'!$C$8:$D$140,2,FALSE),"")</f>
        <v/>
      </c>
      <c r="AQ137" s="14" t="n">
        <v>16.6400000000001</v>
      </c>
      <c r="AR137" s="14">
        <f>IFERROR(VLOOKUP(AQ137,'CRUCE RIESGOS'!$C$8:$D$140,2,FALSE),"")</f>
        <v/>
      </c>
      <c r="AS137" s="14" t="n">
        <v>17.6400000000002</v>
      </c>
      <c r="AT137" s="14">
        <f>IFERROR(VLOOKUP(AS137,'CRUCE RIESGOS'!$C$8:$D$140,2,FALSE),"")</f>
        <v/>
      </c>
      <c r="AU137" s="14" t="n">
        <v>18.6400000000002</v>
      </c>
      <c r="AV137" s="14">
        <f>IFERROR(VLOOKUP(AU137,'CRUCE RIESGOS'!$C$8:$D$140,2,FALSE),"")</f>
        <v/>
      </c>
      <c r="AW137" s="14" t="n">
        <v>19.6400000000002</v>
      </c>
      <c r="AX137" s="14">
        <f>IFERROR(VLOOKUP(AW137,'CRUCE RIESGOS'!$C$8:$D$140,2,FALSE),"")</f>
        <v/>
      </c>
      <c r="AY137" s="14" t="n">
        <v>20.6400000000002</v>
      </c>
      <c r="AZ137" s="14">
        <f>IFERROR(VLOOKUP(AY137,'CRUCE RIESGOS'!$C$8:$D$140,2,FALSE),"")</f>
        <v/>
      </c>
      <c r="BA137" s="14" t="n">
        <v>21.6400000000002</v>
      </c>
      <c r="BB137" s="14">
        <f>IFERROR(VLOOKUP(BA137,'CRUCE RIESGOS'!$C$8:$D$140,2,FALSE),"")</f>
        <v/>
      </c>
      <c r="BC137" s="14" t="n">
        <v>22.6400000000002</v>
      </c>
      <c r="BD137" s="14">
        <f>IFERROR(VLOOKUP(BC137,'CRUCE RIESGOS'!$C$8:$D$140,2,FALSE),"")</f>
        <v/>
      </c>
      <c r="BE137" s="14" t="n">
        <v>23.6400000000002</v>
      </c>
      <c r="BF137" s="14">
        <f>IFERROR(VLOOKUP(BE137,'CRUCE RIESGOS'!$C$8:$D$140,2,FALSE),"")</f>
        <v/>
      </c>
      <c r="BG137" s="14" t="n">
        <v>24.6400000000002</v>
      </c>
      <c r="BH137" s="14">
        <f>IFERROR(VLOOKUP(BG137,'CRUCE RIESGOS'!$C$8:$D$140,2,FALSE),"")</f>
        <v/>
      </c>
      <c r="BI137" s="14" t="n">
        <v>25.6400000000002</v>
      </c>
      <c r="BJ137" s="14">
        <f>IFERROR(VLOOKUP(BI137,'CRUCE RIESGOS'!$C$8:$D$140,2,FALSE),"")</f>
        <v/>
      </c>
    </row>
    <row r="138">
      <c r="N138" s="14">
        <f>IF(N139&lt;&gt;""," -R","")</f>
        <v/>
      </c>
      <c r="P138" s="14">
        <f>IF(P139&lt;&gt;""," -R","")</f>
        <v/>
      </c>
      <c r="R138" s="14">
        <f>IF(R139&lt;&gt;""," -R","")</f>
        <v/>
      </c>
      <c r="T138" s="14">
        <f>IF(T139&lt;&gt;""," -R","")</f>
        <v/>
      </c>
      <c r="V138" s="14">
        <f>IF(V139&lt;&gt;""," -R","")</f>
        <v/>
      </c>
      <c r="X138" s="14">
        <f>IF(X139&lt;&gt;""," -R","")</f>
        <v/>
      </c>
      <c r="Z138" s="14">
        <f>IF(Z139&lt;&gt;""," -R","")</f>
        <v/>
      </c>
      <c r="AB138" s="14">
        <f>IF(AB139&lt;&gt;""," -R","")</f>
        <v/>
      </c>
      <c r="AD138" s="14">
        <f>IF(AD139&lt;&gt;""," -R","")</f>
        <v/>
      </c>
      <c r="AF138" s="14">
        <f>IF(AF139&lt;&gt;""," -R","")</f>
        <v/>
      </c>
      <c r="AH138" s="14">
        <f>IF(AH139&lt;&gt;""," -R","")</f>
        <v/>
      </c>
      <c r="AJ138" s="14">
        <f>IF(AJ139&lt;&gt;""," -R","")</f>
        <v/>
      </c>
      <c r="AL138" s="14">
        <f>IF(AL139&lt;&gt;""," -R","")</f>
        <v/>
      </c>
      <c r="AN138" s="14">
        <f>IF(AN139&lt;&gt;""," -R","")</f>
        <v/>
      </c>
      <c r="AP138" s="14">
        <f>IF(AP139&lt;&gt;""," -R","")</f>
        <v/>
      </c>
      <c r="AR138" s="14">
        <f>IF(AR139&lt;&gt;""," -R","")</f>
        <v/>
      </c>
      <c r="AT138" s="14">
        <f>IF(AT139&lt;&gt;""," -R","")</f>
        <v/>
      </c>
      <c r="AV138" s="14">
        <f>IF(AV139&lt;&gt;""," -R","")</f>
        <v/>
      </c>
      <c r="AX138" s="14">
        <f>IF(AX139&lt;&gt;""," -R","")</f>
        <v/>
      </c>
      <c r="AZ138" s="14">
        <f>IF(AZ139&lt;&gt;""," -R","")</f>
        <v/>
      </c>
      <c r="BB138" s="14">
        <f>IF(BB139&lt;&gt;""," -R","")</f>
        <v/>
      </c>
      <c r="BD138" s="14">
        <f>IF(BD139&lt;&gt;""," -R","")</f>
        <v/>
      </c>
      <c r="BF138" s="14">
        <f>IF(BF139&lt;&gt;""," -R","")</f>
        <v/>
      </c>
      <c r="BH138" s="14">
        <f>IF(BH139&lt;&gt;""," -R","")</f>
        <v/>
      </c>
      <c r="BJ138" s="14">
        <f>IF(BJ139&lt;&gt;""," -R","")</f>
        <v/>
      </c>
    </row>
    <row r="139">
      <c r="M139" s="14" t="n">
        <v>1.65</v>
      </c>
      <c r="N139" s="14">
        <f>IFERROR(VLOOKUP(M139,'CRUCE RIESGOS'!$C$8:$D$140,2,FALSE),"")</f>
        <v/>
      </c>
      <c r="O139" s="14" t="n">
        <v>2.65000000000001</v>
      </c>
      <c r="P139" s="14">
        <f>IFERROR(VLOOKUP(O139,'CRUCE RIESGOS'!$C$8:$D$140,2,FALSE),"")</f>
        <v/>
      </c>
      <c r="Q139" s="14" t="n">
        <v>3.65000000000002</v>
      </c>
      <c r="R139" s="14">
        <f>IFERROR(VLOOKUP(Q139,'CRUCE RIESGOS'!$C$8:$D$140,2,FALSE),"")</f>
        <v/>
      </c>
      <c r="S139" s="14" t="n">
        <v>4.65000000000003</v>
      </c>
      <c r="T139" s="14">
        <f>IFERROR(VLOOKUP(S139,'CRUCE RIESGOS'!$C$8:$D$140,2,FALSE),"")</f>
        <v/>
      </c>
      <c r="U139" s="14" t="n">
        <v>5.65000000000004</v>
      </c>
      <c r="V139" s="14">
        <f>IFERROR(VLOOKUP(U139,'CRUCE RIESGOS'!$C$8:$D$140,2,FALSE),"")</f>
        <v/>
      </c>
      <c r="W139" s="14" t="n">
        <v>6.65000000000005</v>
      </c>
      <c r="X139" s="14">
        <f>IFERROR(VLOOKUP(W139,'CRUCE RIESGOS'!$C$8:$D$140,2,FALSE),"")</f>
        <v/>
      </c>
      <c r="Y139" s="14" t="n">
        <v>7.65000000000006</v>
      </c>
      <c r="Z139" s="14">
        <f>IFERROR(VLOOKUP(Y139,'CRUCE RIESGOS'!$C$8:$D$140,2,FALSE),"")</f>
        <v/>
      </c>
      <c r="AA139" s="14" t="n">
        <v>8.65000000000007</v>
      </c>
      <c r="AB139" s="14">
        <f>IFERROR(VLOOKUP(AA139,'CRUCE RIESGOS'!$C$8:$D$140,2,FALSE),"")</f>
        <v/>
      </c>
      <c r="AC139" s="14" t="n">
        <v>9.65000000000008</v>
      </c>
      <c r="AD139" s="14">
        <f>IFERROR(VLOOKUP(AC139,'CRUCE RIESGOS'!$C$8:$D$140,2,FALSE),"")</f>
        <v/>
      </c>
      <c r="AE139" s="14" t="n">
        <v>10.6500000000001</v>
      </c>
      <c r="AF139" s="14">
        <f>IFERROR(VLOOKUP(AE139,'CRUCE RIESGOS'!$C$8:$D$140,2,FALSE),"")</f>
        <v/>
      </c>
      <c r="AG139" s="14" t="n">
        <v>11.6500000000001</v>
      </c>
      <c r="AH139" s="14">
        <f>IFERROR(VLOOKUP(AG139,'CRUCE RIESGOS'!$C$8:$D$140,2,FALSE),"")</f>
        <v/>
      </c>
      <c r="AI139" s="14" t="n">
        <v>12.6500000000001</v>
      </c>
      <c r="AJ139" s="14">
        <f>IFERROR(VLOOKUP(AI139,'CRUCE RIESGOS'!$C$8:$D$140,2,FALSE),"")</f>
        <v/>
      </c>
      <c r="AK139" s="14" t="n">
        <v>13.6500000000001</v>
      </c>
      <c r="AL139" s="14">
        <f>IFERROR(VLOOKUP(AK139,'CRUCE RIESGOS'!$C$8:$D$140,2,FALSE),"")</f>
        <v/>
      </c>
      <c r="AM139" s="14" t="n">
        <v>14.6500000000001</v>
      </c>
      <c r="AN139" s="14">
        <f>IFERROR(VLOOKUP(AM139,'CRUCE RIESGOS'!$C$8:$D$140,2,FALSE),"")</f>
        <v/>
      </c>
      <c r="AO139" s="14" t="n">
        <v>15.6500000000001</v>
      </c>
      <c r="AP139" s="14">
        <f>IFERROR(VLOOKUP(AO139,'CRUCE RIESGOS'!$C$8:$D$140,2,FALSE),"")</f>
        <v/>
      </c>
      <c r="AQ139" s="14" t="n">
        <v>16.6500000000002</v>
      </c>
      <c r="AR139" s="14">
        <f>IFERROR(VLOOKUP(AQ139,'CRUCE RIESGOS'!$C$8:$D$140,2,FALSE),"")</f>
        <v/>
      </c>
      <c r="AS139" s="14" t="n">
        <v>17.6500000000002</v>
      </c>
      <c r="AT139" s="14">
        <f>IFERROR(VLOOKUP(AS139,'CRUCE RIESGOS'!$C$8:$D$140,2,FALSE),"")</f>
        <v/>
      </c>
      <c r="AU139" s="14" t="n">
        <v>18.6500000000002</v>
      </c>
      <c r="AV139" s="14">
        <f>IFERROR(VLOOKUP(AU139,'CRUCE RIESGOS'!$C$8:$D$140,2,FALSE),"")</f>
        <v/>
      </c>
      <c r="AW139" s="14" t="n">
        <v>19.6500000000002</v>
      </c>
      <c r="AX139" s="14">
        <f>IFERROR(VLOOKUP(AW139,'CRUCE RIESGOS'!$C$8:$D$140,2,FALSE),"")</f>
        <v/>
      </c>
      <c r="AY139" s="14" t="n">
        <v>20.6500000000002</v>
      </c>
      <c r="AZ139" s="14">
        <f>IFERROR(VLOOKUP(AY139,'CRUCE RIESGOS'!$C$8:$D$140,2,FALSE),"")</f>
        <v/>
      </c>
      <c r="BA139" s="14" t="n">
        <v>21.6500000000002</v>
      </c>
      <c r="BB139" s="14">
        <f>IFERROR(VLOOKUP(BA139,'CRUCE RIESGOS'!$C$8:$D$140,2,FALSE),"")</f>
        <v/>
      </c>
      <c r="BC139" s="14" t="n">
        <v>22.6500000000002</v>
      </c>
      <c r="BD139" s="14">
        <f>IFERROR(VLOOKUP(BC139,'CRUCE RIESGOS'!$C$8:$D$140,2,FALSE),"")</f>
        <v/>
      </c>
      <c r="BE139" s="14" t="n">
        <v>23.6500000000002</v>
      </c>
      <c r="BF139" s="14">
        <f>IFERROR(VLOOKUP(BE139,'CRUCE RIESGOS'!$C$8:$D$140,2,FALSE),"")</f>
        <v/>
      </c>
      <c r="BG139" s="14" t="n">
        <v>24.6500000000002</v>
      </c>
      <c r="BH139" s="14">
        <f>IFERROR(VLOOKUP(BG139,'CRUCE RIESGOS'!$C$8:$D$140,2,FALSE),"")</f>
        <v/>
      </c>
      <c r="BI139" s="14" t="n">
        <v>25.6500000000002</v>
      </c>
      <c r="BJ139" s="14">
        <f>IFERROR(VLOOKUP(BI139,'CRUCE RIESGOS'!$C$8:$D$140,2,FALSE),"")</f>
        <v/>
      </c>
    </row>
    <row r="140">
      <c r="N140" s="14">
        <f>IF(N141&lt;&gt;""," -R","")</f>
        <v/>
      </c>
      <c r="P140" s="14">
        <f>IF(P141&lt;&gt;""," -R","")</f>
        <v/>
      </c>
      <c r="R140" s="14">
        <f>IF(R141&lt;&gt;""," -R","")</f>
        <v/>
      </c>
      <c r="T140" s="14">
        <f>IF(T141&lt;&gt;""," -R","")</f>
        <v/>
      </c>
      <c r="V140" s="14">
        <f>IF(V141&lt;&gt;""," -R","")</f>
        <v/>
      </c>
      <c r="X140" s="14">
        <f>IF(X141&lt;&gt;""," -R","")</f>
        <v/>
      </c>
      <c r="Z140" s="14">
        <f>IF(Z141&lt;&gt;""," -R","")</f>
        <v/>
      </c>
      <c r="AB140" s="14">
        <f>IF(AB141&lt;&gt;""," -R","")</f>
        <v/>
      </c>
      <c r="AD140" s="14">
        <f>IF(AD141&lt;&gt;""," -R","")</f>
        <v/>
      </c>
      <c r="AF140" s="14">
        <f>IF(AF141&lt;&gt;""," -R","")</f>
        <v/>
      </c>
      <c r="AH140" s="14">
        <f>IF(AH141&lt;&gt;""," -R","")</f>
        <v/>
      </c>
      <c r="AJ140" s="14">
        <f>IF(AJ141&lt;&gt;""," -R","")</f>
        <v/>
      </c>
      <c r="AL140" s="14">
        <f>IF(AL141&lt;&gt;""," -R","")</f>
        <v/>
      </c>
      <c r="AN140" s="14">
        <f>IF(AN141&lt;&gt;""," -R","")</f>
        <v/>
      </c>
      <c r="AP140" s="14">
        <f>IF(AP141&lt;&gt;""," -R","")</f>
        <v/>
      </c>
      <c r="AR140" s="14">
        <f>IF(AR141&lt;&gt;""," -R","")</f>
        <v/>
      </c>
      <c r="AT140" s="14">
        <f>IF(AT141&lt;&gt;""," -R","")</f>
        <v/>
      </c>
      <c r="AV140" s="14">
        <f>IF(AV141&lt;&gt;""," -R","")</f>
        <v/>
      </c>
      <c r="AX140" s="14">
        <f>IF(AX141&lt;&gt;""," -R","")</f>
        <v/>
      </c>
      <c r="AZ140" s="14">
        <f>IF(AZ141&lt;&gt;""," -R","")</f>
        <v/>
      </c>
      <c r="BB140" s="14">
        <f>IF(BB141&lt;&gt;""," -R","")</f>
        <v/>
      </c>
      <c r="BD140" s="14">
        <f>IF(BD141&lt;&gt;""," -R","")</f>
        <v/>
      </c>
      <c r="BF140" s="14">
        <f>IF(BF141&lt;&gt;""," -R","")</f>
        <v/>
      </c>
      <c r="BH140" s="14">
        <f>IF(BH141&lt;&gt;""," -R","")</f>
        <v/>
      </c>
      <c r="BJ140" s="14">
        <f>IF(BJ141&lt;&gt;""," -R","")</f>
        <v/>
      </c>
    </row>
    <row r="141">
      <c r="M141" s="14" t="n">
        <v>1.66</v>
      </c>
      <c r="N141" s="14">
        <f>IFERROR(VLOOKUP(M141,'CRUCE RIESGOS'!$C$8:$D$140,2,FALSE),"")</f>
        <v/>
      </c>
      <c r="O141" s="14" t="n">
        <v>2.66000000000001</v>
      </c>
      <c r="P141" s="14">
        <f>IFERROR(VLOOKUP(O141,'CRUCE RIESGOS'!$C$8:$D$140,2,FALSE),"")</f>
        <v/>
      </c>
      <c r="Q141" s="14" t="n">
        <v>3.66000000000002</v>
      </c>
      <c r="R141" s="14">
        <f>IFERROR(VLOOKUP(Q141,'CRUCE RIESGOS'!$C$8:$D$140,2,FALSE),"")</f>
        <v/>
      </c>
      <c r="S141" s="14" t="n">
        <v>4.66000000000003</v>
      </c>
      <c r="T141" s="14">
        <f>IFERROR(VLOOKUP(S141,'CRUCE RIESGOS'!$C$8:$D$140,2,FALSE),"")</f>
        <v/>
      </c>
      <c r="U141" s="14" t="n">
        <v>5.66000000000004</v>
      </c>
      <c r="V141" s="14">
        <f>IFERROR(VLOOKUP(U141,'CRUCE RIESGOS'!$C$8:$D$140,2,FALSE),"")</f>
        <v/>
      </c>
      <c r="W141" s="14" t="n">
        <v>6.66000000000005</v>
      </c>
      <c r="X141" s="14">
        <f>IFERROR(VLOOKUP(W141,'CRUCE RIESGOS'!$C$8:$D$140,2,FALSE),"")</f>
        <v/>
      </c>
      <c r="Y141" s="14" t="n">
        <v>7.66000000000006</v>
      </c>
      <c r="Z141" s="14">
        <f>IFERROR(VLOOKUP(Y141,'CRUCE RIESGOS'!$C$8:$D$140,2,FALSE),"")</f>
        <v/>
      </c>
      <c r="AA141" s="14" t="n">
        <v>8.660000000000069</v>
      </c>
      <c r="AB141" s="14">
        <f>IFERROR(VLOOKUP(AA141,'CRUCE RIESGOS'!$C$8:$D$140,2,FALSE),"")</f>
        <v/>
      </c>
      <c r="AC141" s="14" t="n">
        <v>9.66000000000008</v>
      </c>
      <c r="AD141" s="14">
        <f>IFERROR(VLOOKUP(AC141,'CRUCE RIESGOS'!$C$8:$D$140,2,FALSE),"")</f>
        <v/>
      </c>
      <c r="AE141" s="14" t="n">
        <v>10.6600000000001</v>
      </c>
      <c r="AF141" s="14">
        <f>IFERROR(VLOOKUP(AE141,'CRUCE RIESGOS'!$C$8:$D$140,2,FALSE),"")</f>
        <v/>
      </c>
      <c r="AG141" s="14" t="n">
        <v>11.6600000000001</v>
      </c>
      <c r="AH141" s="14">
        <f>IFERROR(VLOOKUP(AG141,'CRUCE RIESGOS'!$C$8:$D$140,2,FALSE),"")</f>
        <v/>
      </c>
      <c r="AI141" s="14" t="n">
        <v>12.6600000000001</v>
      </c>
      <c r="AJ141" s="14">
        <f>IFERROR(VLOOKUP(AI141,'CRUCE RIESGOS'!$C$8:$D$140,2,FALSE),"")</f>
        <v/>
      </c>
      <c r="AK141" s="14" t="n">
        <v>13.6600000000001</v>
      </c>
      <c r="AL141" s="14">
        <f>IFERROR(VLOOKUP(AK141,'CRUCE RIESGOS'!$C$8:$D$140,2,FALSE),"")</f>
        <v/>
      </c>
      <c r="AM141" s="14" t="n">
        <v>14.6600000000001</v>
      </c>
      <c r="AN141" s="14">
        <f>IFERROR(VLOOKUP(AM141,'CRUCE RIESGOS'!$C$8:$D$140,2,FALSE),"")</f>
        <v/>
      </c>
      <c r="AO141" s="14" t="n">
        <v>15.6600000000001</v>
      </c>
      <c r="AP141" s="14">
        <f>IFERROR(VLOOKUP(AO141,'CRUCE RIESGOS'!$C$8:$D$140,2,FALSE),"")</f>
        <v/>
      </c>
      <c r="AQ141" s="14" t="n">
        <v>16.6600000000001</v>
      </c>
      <c r="AR141" s="14">
        <f>IFERROR(VLOOKUP(AQ141,'CRUCE RIESGOS'!$C$8:$D$140,2,FALSE),"")</f>
        <v/>
      </c>
      <c r="AS141" s="14" t="n">
        <v>17.6600000000002</v>
      </c>
      <c r="AT141" s="14">
        <f>IFERROR(VLOOKUP(AS141,'CRUCE RIESGOS'!$C$8:$D$140,2,FALSE),"")</f>
        <v/>
      </c>
      <c r="AU141" s="14" t="n">
        <v>18.6600000000002</v>
      </c>
      <c r="AV141" s="14">
        <f>IFERROR(VLOOKUP(AU141,'CRUCE RIESGOS'!$C$8:$D$140,2,FALSE),"")</f>
        <v/>
      </c>
      <c r="AW141" s="14" t="n">
        <v>19.6600000000002</v>
      </c>
      <c r="AX141" s="14">
        <f>IFERROR(VLOOKUP(AW141,'CRUCE RIESGOS'!$C$8:$D$140,2,FALSE),"")</f>
        <v/>
      </c>
      <c r="AY141" s="14" t="n">
        <v>20.6600000000002</v>
      </c>
      <c r="AZ141" s="14">
        <f>IFERROR(VLOOKUP(AY141,'CRUCE RIESGOS'!$C$8:$D$140,2,FALSE),"")</f>
        <v/>
      </c>
      <c r="BA141" s="14" t="n">
        <v>21.6600000000002</v>
      </c>
      <c r="BB141" s="14">
        <f>IFERROR(VLOOKUP(BA141,'CRUCE RIESGOS'!$C$8:$D$140,2,FALSE),"")</f>
        <v/>
      </c>
      <c r="BC141" s="14" t="n">
        <v>22.6600000000002</v>
      </c>
      <c r="BD141" s="14">
        <f>IFERROR(VLOOKUP(BC141,'CRUCE RIESGOS'!$C$8:$D$140,2,FALSE),"")</f>
        <v/>
      </c>
      <c r="BE141" s="14" t="n">
        <v>23.6600000000002</v>
      </c>
      <c r="BF141" s="14">
        <f>IFERROR(VLOOKUP(BE141,'CRUCE RIESGOS'!$C$8:$D$140,2,FALSE),"")</f>
        <v/>
      </c>
      <c r="BG141" s="14" t="n">
        <v>24.6600000000002</v>
      </c>
      <c r="BH141" s="14">
        <f>IFERROR(VLOOKUP(BG141,'CRUCE RIESGOS'!$C$8:$D$140,2,FALSE),"")</f>
        <v/>
      </c>
      <c r="BI141" s="14" t="n">
        <v>25.6600000000002</v>
      </c>
      <c r="BJ141" s="14">
        <f>IFERROR(VLOOKUP(BI141,'CRUCE RIESGOS'!$C$8:$D$140,2,FALSE),"")</f>
        <v/>
      </c>
    </row>
    <row r="142">
      <c r="N142" s="14">
        <f>IF(N143&lt;&gt;""," -R","")</f>
        <v/>
      </c>
      <c r="P142" s="14">
        <f>IF(P143&lt;&gt;""," -R","")</f>
        <v/>
      </c>
      <c r="R142" s="14">
        <f>IF(R143&lt;&gt;""," -R","")</f>
        <v/>
      </c>
      <c r="T142" s="14">
        <f>IF(T143&lt;&gt;""," -R","")</f>
        <v/>
      </c>
      <c r="V142" s="14">
        <f>IF(V143&lt;&gt;""," -R","")</f>
        <v/>
      </c>
      <c r="X142" s="14">
        <f>IF(X143&lt;&gt;""," -R","")</f>
        <v/>
      </c>
      <c r="Z142" s="14">
        <f>IF(Z143&lt;&gt;""," -R","")</f>
        <v/>
      </c>
      <c r="AB142" s="14">
        <f>IF(AB143&lt;&gt;""," -R","")</f>
        <v/>
      </c>
      <c r="AD142" s="14">
        <f>IF(AD143&lt;&gt;""," -R","")</f>
        <v/>
      </c>
      <c r="AF142" s="14">
        <f>IF(AF143&lt;&gt;""," -R","")</f>
        <v/>
      </c>
      <c r="AH142" s="14">
        <f>IF(AH143&lt;&gt;""," -R","")</f>
        <v/>
      </c>
      <c r="AJ142" s="14">
        <f>IF(AJ143&lt;&gt;""," -R","")</f>
        <v/>
      </c>
      <c r="AL142" s="14">
        <f>IF(AL143&lt;&gt;""," -R","")</f>
        <v/>
      </c>
      <c r="AN142" s="14">
        <f>IF(AN143&lt;&gt;""," -R","")</f>
        <v/>
      </c>
      <c r="AP142" s="14">
        <f>IF(AP143&lt;&gt;""," -R","")</f>
        <v/>
      </c>
      <c r="AR142" s="14">
        <f>IF(AR143&lt;&gt;""," -R","")</f>
        <v/>
      </c>
      <c r="AT142" s="14">
        <f>IF(AT143&lt;&gt;""," -R","")</f>
        <v/>
      </c>
      <c r="AV142" s="14">
        <f>IF(AV143&lt;&gt;""," -R","")</f>
        <v/>
      </c>
      <c r="AX142" s="14">
        <f>IF(AX143&lt;&gt;""," -R","")</f>
        <v/>
      </c>
      <c r="AZ142" s="14">
        <f>IF(AZ143&lt;&gt;""," -R","")</f>
        <v/>
      </c>
      <c r="BB142" s="14">
        <f>IF(BB143&lt;&gt;""," -R","")</f>
        <v/>
      </c>
      <c r="BD142" s="14">
        <f>IF(BD143&lt;&gt;""," -R","")</f>
        <v/>
      </c>
      <c r="BF142" s="14">
        <f>IF(BF143&lt;&gt;""," -R","")</f>
        <v/>
      </c>
      <c r="BH142" s="14">
        <f>IF(BH143&lt;&gt;""," -R","")</f>
        <v/>
      </c>
      <c r="BJ142" s="14">
        <f>IF(BJ143&lt;&gt;""," -R","")</f>
        <v/>
      </c>
    </row>
    <row r="143">
      <c r="M143" s="14" t="n">
        <v>1.67</v>
      </c>
      <c r="N143" s="14">
        <f>IFERROR(VLOOKUP(M143,'CRUCE RIESGOS'!$C$8:$D$140,2,FALSE),"")</f>
        <v/>
      </c>
      <c r="O143" s="14" t="n">
        <v>2.67000000000002</v>
      </c>
      <c r="P143" s="14">
        <f>IFERROR(VLOOKUP(O143,'CRUCE RIESGOS'!$C$8:$D$140,2,FALSE),"")</f>
        <v/>
      </c>
      <c r="Q143" s="14" t="n">
        <v>3.67000000000004</v>
      </c>
      <c r="R143" s="14">
        <f>IFERROR(VLOOKUP(Q143,'CRUCE RIESGOS'!$C$8:$D$140,2,FALSE),"")</f>
        <v/>
      </c>
      <c r="S143" s="14" t="n">
        <v>4.67000000000006</v>
      </c>
      <c r="T143" s="14">
        <f>IFERROR(VLOOKUP(S143,'CRUCE RIESGOS'!$C$8:$D$140,2,FALSE),"")</f>
        <v/>
      </c>
      <c r="U143" s="14" t="n">
        <v>5.67000000000008</v>
      </c>
      <c r="V143" s="14">
        <f>IFERROR(VLOOKUP(U143,'CRUCE RIESGOS'!$C$8:$D$140,2,FALSE),"")</f>
        <v/>
      </c>
      <c r="W143" s="14" t="n">
        <v>6.6700000000001</v>
      </c>
      <c r="X143" s="14">
        <f>IFERROR(VLOOKUP(W143,'CRUCE RIESGOS'!$C$8:$D$140,2,FALSE),"")</f>
        <v/>
      </c>
      <c r="Y143" s="14" t="n">
        <v>7.67000000000012</v>
      </c>
      <c r="Z143" s="14">
        <f>IFERROR(VLOOKUP(Y143,'CRUCE RIESGOS'!$C$8:$D$140,2,FALSE),"")</f>
        <v/>
      </c>
      <c r="AA143" s="14" t="n">
        <v>8.67000000000014</v>
      </c>
      <c r="AB143" s="14">
        <f>IFERROR(VLOOKUP(AA143,'CRUCE RIESGOS'!$C$8:$D$140,2,FALSE),"")</f>
        <v/>
      </c>
      <c r="AC143" s="14" t="n">
        <v>9.67000000000016</v>
      </c>
      <c r="AD143" s="14">
        <f>IFERROR(VLOOKUP(AC143,'CRUCE RIESGOS'!$C$8:$D$140,2,FALSE),"")</f>
        <v/>
      </c>
      <c r="AE143" s="14" t="n">
        <v>10.6700000000002</v>
      </c>
      <c r="AF143" s="14">
        <f>IFERROR(VLOOKUP(AE143,'CRUCE RIESGOS'!$C$8:$D$140,2,FALSE),"")</f>
        <v/>
      </c>
      <c r="AG143" s="14" t="n">
        <v>11.6700000000002</v>
      </c>
      <c r="AH143" s="14">
        <f>IFERROR(VLOOKUP(AG143,'CRUCE RIESGOS'!$C$8:$D$140,2,FALSE),"")</f>
        <v/>
      </c>
      <c r="AI143" s="14" t="n">
        <v>12.6700000000002</v>
      </c>
      <c r="AJ143" s="14">
        <f>IFERROR(VLOOKUP(AI143,'CRUCE RIESGOS'!$C$8:$D$140,2,FALSE),"")</f>
        <v/>
      </c>
      <c r="AK143" s="14" t="n">
        <v>13.6700000000002</v>
      </c>
      <c r="AL143" s="14">
        <f>IFERROR(VLOOKUP(AK143,'CRUCE RIESGOS'!$C$8:$D$140,2,FALSE),"")</f>
        <v/>
      </c>
      <c r="AM143" s="14" t="n">
        <v>14.6700000000003</v>
      </c>
      <c r="AN143" s="14">
        <f>IFERROR(VLOOKUP(AM143,'CRUCE RIESGOS'!$C$8:$D$140,2,FALSE),"")</f>
        <v/>
      </c>
      <c r="AO143" s="14" t="n">
        <v>15.6700000000003</v>
      </c>
      <c r="AP143" s="14">
        <f>IFERROR(VLOOKUP(AO143,'CRUCE RIESGOS'!$C$8:$D$140,2,FALSE),"")</f>
        <v/>
      </c>
      <c r="AQ143" s="14" t="n">
        <v>16.6700000000003</v>
      </c>
      <c r="AR143" s="14">
        <f>IFERROR(VLOOKUP(AQ143,'CRUCE RIESGOS'!$C$8:$D$140,2,FALSE),"")</f>
        <v/>
      </c>
      <c r="AS143" s="14" t="n">
        <v>17.6700000000003</v>
      </c>
      <c r="AT143" s="14">
        <f>IFERROR(VLOOKUP(AS143,'CRUCE RIESGOS'!$C$8:$D$140,2,FALSE),"")</f>
        <v/>
      </c>
      <c r="AU143" s="14" t="n">
        <v>18.6700000000003</v>
      </c>
      <c r="AV143" s="14">
        <f>IFERROR(VLOOKUP(AU143,'CRUCE RIESGOS'!$C$8:$D$140,2,FALSE),"")</f>
        <v/>
      </c>
      <c r="AW143" s="14" t="n">
        <v>19.6700000000004</v>
      </c>
      <c r="AX143" s="14">
        <f>IFERROR(VLOOKUP(AW143,'CRUCE RIESGOS'!$C$8:$D$140,2,FALSE),"")</f>
        <v/>
      </c>
      <c r="AY143" s="14" t="n">
        <v>20.6700000000004</v>
      </c>
      <c r="AZ143" s="14">
        <f>IFERROR(VLOOKUP(AY143,'CRUCE RIESGOS'!$C$8:$D$140,2,FALSE),"")</f>
        <v/>
      </c>
      <c r="BA143" s="14" t="n">
        <v>21.6700000000004</v>
      </c>
      <c r="BB143" s="14">
        <f>IFERROR(VLOOKUP(BA143,'CRUCE RIESGOS'!$C$8:$D$140,2,FALSE),"")</f>
        <v/>
      </c>
      <c r="BC143" s="14" t="n">
        <v>22.6700000000004</v>
      </c>
      <c r="BD143" s="14">
        <f>IFERROR(VLOOKUP(BC143,'CRUCE RIESGOS'!$C$8:$D$140,2,FALSE),"")</f>
        <v/>
      </c>
      <c r="BE143" s="14" t="n">
        <v>23.6700000000004</v>
      </c>
      <c r="BF143" s="14">
        <f>IFERROR(VLOOKUP(BE143,'CRUCE RIESGOS'!$C$8:$D$140,2,FALSE),"")</f>
        <v/>
      </c>
      <c r="BG143" s="14" t="n">
        <v>24.6700000000005</v>
      </c>
      <c r="BH143" s="14">
        <f>IFERROR(VLOOKUP(BG143,'CRUCE RIESGOS'!$C$8:$D$140,2,FALSE),"")</f>
        <v/>
      </c>
      <c r="BI143" s="14" t="n">
        <v>25.6700000000005</v>
      </c>
      <c r="BJ143" s="14">
        <f>IFERROR(VLOOKUP(BI143,'CRUCE RIESGOS'!$C$8:$D$140,2,FALSE),"")</f>
        <v/>
      </c>
    </row>
    <row r="144">
      <c r="N144" s="14">
        <f>IF(N145&lt;&gt;""," -R","")</f>
        <v/>
      </c>
      <c r="P144" s="14">
        <f>IF(P145&lt;&gt;""," -R","")</f>
        <v/>
      </c>
      <c r="R144" s="14">
        <f>IF(R145&lt;&gt;""," -R","")</f>
        <v/>
      </c>
      <c r="T144" s="14">
        <f>IF(T145&lt;&gt;""," -R","")</f>
        <v/>
      </c>
      <c r="V144" s="14">
        <f>IF(V145&lt;&gt;""," -R","")</f>
        <v/>
      </c>
      <c r="X144" s="14">
        <f>IF(X145&lt;&gt;""," -R","")</f>
        <v/>
      </c>
      <c r="Z144" s="14">
        <f>IF(Z145&lt;&gt;""," -R","")</f>
        <v/>
      </c>
      <c r="AB144" s="14">
        <f>IF(AB145&lt;&gt;""," -R","")</f>
        <v/>
      </c>
      <c r="AD144" s="14">
        <f>IF(AD145&lt;&gt;""," -R","")</f>
        <v/>
      </c>
      <c r="AF144" s="14">
        <f>IF(AF145&lt;&gt;""," -R","")</f>
        <v/>
      </c>
      <c r="AH144" s="14">
        <f>IF(AH145&lt;&gt;""," -R","")</f>
        <v/>
      </c>
      <c r="AJ144" s="14">
        <f>IF(AJ145&lt;&gt;""," -R","")</f>
        <v/>
      </c>
      <c r="AL144" s="14">
        <f>IF(AL145&lt;&gt;""," -R","")</f>
        <v/>
      </c>
      <c r="AN144" s="14">
        <f>IF(AN145&lt;&gt;""," -R","")</f>
        <v/>
      </c>
      <c r="AP144" s="14">
        <f>IF(AP145&lt;&gt;""," -R","")</f>
        <v/>
      </c>
      <c r="AR144" s="14">
        <f>IF(AR145&lt;&gt;""," -R","")</f>
        <v/>
      </c>
      <c r="AT144" s="14">
        <f>IF(AT145&lt;&gt;""," -R","")</f>
        <v/>
      </c>
      <c r="AV144" s="14">
        <f>IF(AV145&lt;&gt;""," -R","")</f>
        <v/>
      </c>
      <c r="AX144" s="14">
        <f>IF(AX145&lt;&gt;""," -R","")</f>
        <v/>
      </c>
      <c r="AZ144" s="14">
        <f>IF(AZ145&lt;&gt;""," -R","")</f>
        <v/>
      </c>
      <c r="BB144" s="14">
        <f>IF(BB145&lt;&gt;""," -R","")</f>
        <v/>
      </c>
      <c r="BD144" s="14">
        <f>IF(BD145&lt;&gt;""," -R","")</f>
        <v/>
      </c>
      <c r="BF144" s="14">
        <f>IF(BF145&lt;&gt;""," -R","")</f>
        <v/>
      </c>
      <c r="BH144" s="14">
        <f>IF(BH145&lt;&gt;""," -R","")</f>
        <v/>
      </c>
      <c r="BJ144" s="14">
        <f>IF(BJ145&lt;&gt;""," -R","")</f>
        <v/>
      </c>
    </row>
    <row r="145">
      <c r="M145" s="14" t="n">
        <v>1.68</v>
      </c>
      <c r="N145" s="14">
        <f>IFERROR(VLOOKUP(M145,'CRUCE RIESGOS'!$C$8:$D$140,2,FALSE),"")</f>
        <v/>
      </c>
      <c r="O145" s="14" t="n">
        <v>2.68000000000001</v>
      </c>
      <c r="P145" s="14">
        <f>IFERROR(VLOOKUP(O145,'CRUCE RIESGOS'!$C$8:$D$140,2,FALSE),"")</f>
        <v/>
      </c>
      <c r="Q145" s="14" t="n">
        <v>3.68000000000002</v>
      </c>
      <c r="R145" s="14">
        <f>IFERROR(VLOOKUP(Q145,'CRUCE RIESGOS'!$C$8:$D$140,2,FALSE),"")</f>
        <v/>
      </c>
      <c r="S145" s="14" t="n">
        <v>4.68000000000003</v>
      </c>
      <c r="T145" s="14">
        <f>IFERROR(VLOOKUP(S145,'CRUCE RIESGOS'!$C$8:$D$140,2,FALSE),"")</f>
        <v/>
      </c>
      <c r="U145" s="14" t="n">
        <v>5.68000000000004</v>
      </c>
      <c r="V145" s="14">
        <f>IFERROR(VLOOKUP(U145,'CRUCE RIESGOS'!$C$8:$D$140,2,FALSE),"")</f>
        <v/>
      </c>
      <c r="W145" s="14" t="n">
        <v>6.68000000000005</v>
      </c>
      <c r="X145" s="14">
        <f>IFERROR(VLOOKUP(W145,'CRUCE RIESGOS'!$C$8:$D$140,2,FALSE),"")</f>
        <v/>
      </c>
      <c r="Y145" s="14" t="n">
        <v>7.68000000000006</v>
      </c>
      <c r="Z145" s="14">
        <f>IFERROR(VLOOKUP(Y145,'CRUCE RIESGOS'!$C$8:$D$140,2,FALSE),"")</f>
        <v/>
      </c>
      <c r="AA145" s="14" t="n">
        <v>8.680000000000071</v>
      </c>
      <c r="AB145" s="14">
        <f>IFERROR(VLOOKUP(AA145,'CRUCE RIESGOS'!$C$8:$D$140,2,FALSE),"")</f>
        <v/>
      </c>
      <c r="AC145" s="14" t="n">
        <v>9.68000000000008</v>
      </c>
      <c r="AD145" s="14">
        <f>IFERROR(VLOOKUP(AC145,'CRUCE RIESGOS'!$C$8:$D$140,2,FALSE),"")</f>
        <v/>
      </c>
      <c r="AE145" s="14" t="n">
        <v>10.6800000000001</v>
      </c>
      <c r="AF145" s="14">
        <f>IFERROR(VLOOKUP(AE145,'CRUCE RIESGOS'!$C$8:$D$140,2,FALSE),"")</f>
        <v/>
      </c>
      <c r="AG145" s="14" t="n">
        <v>11.6800000000001</v>
      </c>
      <c r="AH145" s="14">
        <f>IFERROR(VLOOKUP(AG145,'CRUCE RIESGOS'!$C$8:$D$140,2,FALSE),"")</f>
        <v/>
      </c>
      <c r="AI145" s="14" t="n">
        <v>12.6800000000001</v>
      </c>
      <c r="AJ145" s="14">
        <f>IFERROR(VLOOKUP(AI145,'CRUCE RIESGOS'!$C$8:$D$140,2,FALSE),"")</f>
        <v/>
      </c>
      <c r="AK145" s="14" t="n">
        <v>13.6800000000001</v>
      </c>
      <c r="AL145" s="14">
        <f>IFERROR(VLOOKUP(AK145,'CRUCE RIESGOS'!$C$8:$D$140,2,FALSE),"")</f>
        <v/>
      </c>
      <c r="AM145" s="14" t="n">
        <v>14.6800000000001</v>
      </c>
      <c r="AN145" s="14">
        <f>IFERROR(VLOOKUP(AM145,'CRUCE RIESGOS'!$C$8:$D$140,2,FALSE),"")</f>
        <v/>
      </c>
      <c r="AO145" s="14" t="n">
        <v>15.6800000000001</v>
      </c>
      <c r="AP145" s="14">
        <f>IFERROR(VLOOKUP(AO145,'CRUCE RIESGOS'!$C$8:$D$140,2,FALSE),"")</f>
        <v/>
      </c>
      <c r="AQ145" s="14" t="n">
        <v>16.6800000000001</v>
      </c>
      <c r="AR145" s="14">
        <f>IFERROR(VLOOKUP(AQ145,'CRUCE RIESGOS'!$C$8:$D$140,2,FALSE),"")</f>
        <v/>
      </c>
      <c r="AS145" s="14" t="n">
        <v>17.6800000000002</v>
      </c>
      <c r="AT145" s="14">
        <f>IFERROR(VLOOKUP(AS145,'CRUCE RIESGOS'!$C$8:$D$140,2,FALSE),"")</f>
        <v/>
      </c>
      <c r="AU145" s="14" t="n">
        <v>18.6800000000002</v>
      </c>
      <c r="AV145" s="14">
        <f>IFERROR(VLOOKUP(AU145,'CRUCE RIESGOS'!$C$8:$D$140,2,FALSE),"")</f>
        <v/>
      </c>
      <c r="AW145" s="14" t="n">
        <v>19.6800000000002</v>
      </c>
      <c r="AX145" s="14">
        <f>IFERROR(VLOOKUP(AW145,'CRUCE RIESGOS'!$C$8:$D$140,2,FALSE),"")</f>
        <v/>
      </c>
      <c r="AY145" s="14" t="n">
        <v>20.6800000000002</v>
      </c>
      <c r="AZ145" s="14">
        <f>IFERROR(VLOOKUP(AY145,'CRUCE RIESGOS'!$C$8:$D$140,2,FALSE),"")</f>
        <v/>
      </c>
      <c r="BA145" s="14" t="n">
        <v>21.6800000000002</v>
      </c>
      <c r="BB145" s="14">
        <f>IFERROR(VLOOKUP(BA145,'CRUCE RIESGOS'!$C$8:$D$140,2,FALSE),"")</f>
        <v/>
      </c>
      <c r="BC145" s="14" t="n">
        <v>22.6800000000002</v>
      </c>
      <c r="BD145" s="14">
        <f>IFERROR(VLOOKUP(BC145,'CRUCE RIESGOS'!$C$8:$D$140,2,FALSE),"")</f>
        <v/>
      </c>
      <c r="BE145" s="14" t="n">
        <v>23.6800000000002</v>
      </c>
      <c r="BF145" s="14">
        <f>IFERROR(VLOOKUP(BE145,'CRUCE RIESGOS'!$C$8:$D$140,2,FALSE),"")</f>
        <v/>
      </c>
      <c r="BG145" s="14" t="n">
        <v>24.6800000000002</v>
      </c>
      <c r="BH145" s="14">
        <f>IFERROR(VLOOKUP(BG145,'CRUCE RIESGOS'!$C$8:$D$140,2,FALSE),"")</f>
        <v/>
      </c>
      <c r="BI145" s="14" t="n">
        <v>25.6800000000002</v>
      </c>
      <c r="BJ145" s="14">
        <f>IFERROR(VLOOKUP(BI145,'CRUCE RIESGOS'!$C$8:$D$140,2,FALSE),"")</f>
        <v/>
      </c>
    </row>
    <row r="146">
      <c r="N146" s="14">
        <f>IF(N147&lt;&gt;""," -R","")</f>
        <v/>
      </c>
      <c r="P146" s="14">
        <f>IF(P147&lt;&gt;""," -R","")</f>
        <v/>
      </c>
      <c r="R146" s="14">
        <f>IF(R147&lt;&gt;""," -R","")</f>
        <v/>
      </c>
      <c r="T146" s="14">
        <f>IF(T147&lt;&gt;""," -R","")</f>
        <v/>
      </c>
      <c r="V146" s="14">
        <f>IF(V147&lt;&gt;""," -R","")</f>
        <v/>
      </c>
      <c r="X146" s="14">
        <f>IF(X147&lt;&gt;""," -R","")</f>
        <v/>
      </c>
      <c r="Z146" s="14">
        <f>IF(Z147&lt;&gt;""," -R","")</f>
        <v/>
      </c>
      <c r="AB146" s="14">
        <f>IF(AB147&lt;&gt;""," -R","")</f>
        <v/>
      </c>
      <c r="AD146" s="14">
        <f>IF(AD147&lt;&gt;""," -R","")</f>
        <v/>
      </c>
      <c r="AF146" s="14">
        <f>IF(AF147&lt;&gt;""," -R","")</f>
        <v/>
      </c>
      <c r="AH146" s="14">
        <f>IF(AH147&lt;&gt;""," -R","")</f>
        <v/>
      </c>
      <c r="AJ146" s="14">
        <f>IF(AJ147&lt;&gt;""," -R","")</f>
        <v/>
      </c>
      <c r="AL146" s="14">
        <f>IF(AL147&lt;&gt;""," -R","")</f>
        <v/>
      </c>
      <c r="AN146" s="14">
        <f>IF(AN147&lt;&gt;""," -R","")</f>
        <v/>
      </c>
      <c r="AP146" s="14">
        <f>IF(AP147&lt;&gt;""," -R","")</f>
        <v/>
      </c>
      <c r="AR146" s="14">
        <f>IF(AR147&lt;&gt;""," -R","")</f>
        <v/>
      </c>
      <c r="AT146" s="14">
        <f>IF(AT147&lt;&gt;""," -R","")</f>
        <v/>
      </c>
      <c r="AV146" s="14">
        <f>IF(AV147&lt;&gt;""," -R","")</f>
        <v/>
      </c>
      <c r="AX146" s="14">
        <f>IF(AX147&lt;&gt;""," -R","")</f>
        <v/>
      </c>
      <c r="AZ146" s="14">
        <f>IF(AZ147&lt;&gt;""," -R","")</f>
        <v/>
      </c>
      <c r="BB146" s="14">
        <f>IF(BB147&lt;&gt;""," -R","")</f>
        <v/>
      </c>
      <c r="BD146" s="14">
        <f>IF(BD147&lt;&gt;""," -R","")</f>
        <v/>
      </c>
      <c r="BF146" s="14">
        <f>IF(BF147&lt;&gt;""," -R","")</f>
        <v/>
      </c>
      <c r="BH146" s="14">
        <f>IF(BH147&lt;&gt;""," -R","")</f>
        <v/>
      </c>
      <c r="BJ146" s="14">
        <f>IF(BJ147&lt;&gt;""," -R","")</f>
        <v/>
      </c>
    </row>
    <row r="147">
      <c r="M147" s="14" t="n">
        <v>1.69</v>
      </c>
      <c r="N147" s="14">
        <f>IFERROR(VLOOKUP(M147,'CRUCE RIESGOS'!$C$8:$D$140,2,FALSE),"")</f>
        <v/>
      </c>
      <c r="O147" s="14" t="n">
        <v>2.69000000000001</v>
      </c>
      <c r="P147" s="14">
        <f>IFERROR(VLOOKUP(O147,'CRUCE RIESGOS'!$C$8:$D$140,2,FALSE),"")</f>
        <v/>
      </c>
      <c r="Q147" s="14" t="n">
        <v>3.69000000000002</v>
      </c>
      <c r="R147" s="14">
        <f>IFERROR(VLOOKUP(Q147,'CRUCE RIESGOS'!$C$8:$D$140,2,FALSE),"")</f>
        <v/>
      </c>
      <c r="S147" s="14" t="n">
        <v>4.69000000000003</v>
      </c>
      <c r="T147" s="14">
        <f>IFERROR(VLOOKUP(S147,'CRUCE RIESGOS'!$C$8:$D$140,2,FALSE),"")</f>
        <v/>
      </c>
      <c r="U147" s="14" t="n">
        <v>5.69000000000004</v>
      </c>
      <c r="V147" s="14">
        <f>IFERROR(VLOOKUP(U147,'CRUCE RIESGOS'!$C$8:$D$140,2,FALSE),"")</f>
        <v/>
      </c>
      <c r="W147" s="14" t="n">
        <v>6.69000000000005</v>
      </c>
      <c r="X147" s="14">
        <f>IFERROR(VLOOKUP(W147,'CRUCE RIESGOS'!$C$8:$D$140,2,FALSE),"")</f>
        <v/>
      </c>
      <c r="Y147" s="14" t="n">
        <v>7.69000000000006</v>
      </c>
      <c r="Z147" s="14">
        <f>IFERROR(VLOOKUP(Y147,'CRUCE RIESGOS'!$C$8:$D$140,2,FALSE),"")</f>
        <v/>
      </c>
      <c r="AA147" s="14" t="n">
        <v>8.690000000000071</v>
      </c>
      <c r="AB147" s="14">
        <f>IFERROR(VLOOKUP(AA147,'CRUCE RIESGOS'!$C$8:$D$140,2,FALSE),"")</f>
        <v/>
      </c>
      <c r="AC147" s="14" t="n">
        <v>9.690000000000079</v>
      </c>
      <c r="AD147" s="14">
        <f>IFERROR(VLOOKUP(AC147,'CRUCE RIESGOS'!$C$8:$D$140,2,FALSE),"")</f>
        <v/>
      </c>
      <c r="AE147" s="14" t="n">
        <v>10.6900000000001</v>
      </c>
      <c r="AF147" s="14">
        <f>IFERROR(VLOOKUP(AE147,'CRUCE RIESGOS'!$C$8:$D$140,2,FALSE),"")</f>
        <v/>
      </c>
      <c r="AG147" s="14" t="n">
        <v>11.6900000000001</v>
      </c>
      <c r="AH147" s="14">
        <f>IFERROR(VLOOKUP(AG147,'CRUCE RIESGOS'!$C$8:$D$140,2,FALSE),"")</f>
        <v/>
      </c>
      <c r="AI147" s="14" t="n">
        <v>12.6900000000001</v>
      </c>
      <c r="AJ147" s="14">
        <f>IFERROR(VLOOKUP(AI147,'CRUCE RIESGOS'!$C$8:$D$140,2,FALSE),"")</f>
        <v/>
      </c>
      <c r="AK147" s="14" t="n">
        <v>13.6900000000001</v>
      </c>
      <c r="AL147" s="14">
        <f>IFERROR(VLOOKUP(AK147,'CRUCE RIESGOS'!$C$8:$D$140,2,FALSE),"")</f>
        <v/>
      </c>
      <c r="AM147" s="14" t="n">
        <v>14.6900000000001</v>
      </c>
      <c r="AN147" s="14">
        <f>IFERROR(VLOOKUP(AM147,'CRUCE RIESGOS'!$C$8:$D$140,2,FALSE),"")</f>
        <v/>
      </c>
      <c r="AO147" s="14" t="n">
        <v>15.6900000000001</v>
      </c>
      <c r="AP147" s="14">
        <f>IFERROR(VLOOKUP(AO147,'CRUCE RIESGOS'!$C$8:$D$140,2,FALSE),"")</f>
        <v/>
      </c>
      <c r="AQ147" s="14" t="n">
        <v>16.6900000000002</v>
      </c>
      <c r="AR147" s="14">
        <f>IFERROR(VLOOKUP(AQ147,'CRUCE RIESGOS'!$C$8:$D$140,2,FALSE),"")</f>
        <v/>
      </c>
      <c r="AS147" s="14" t="n">
        <v>17.6900000000002</v>
      </c>
      <c r="AT147" s="14">
        <f>IFERROR(VLOOKUP(AS147,'CRUCE RIESGOS'!$C$8:$D$140,2,FALSE),"")</f>
        <v/>
      </c>
      <c r="AU147" s="14" t="n">
        <v>18.6900000000002</v>
      </c>
      <c r="AV147" s="14">
        <f>IFERROR(VLOOKUP(AU147,'CRUCE RIESGOS'!$C$8:$D$140,2,FALSE),"")</f>
        <v/>
      </c>
      <c r="AW147" s="14" t="n">
        <v>19.6900000000002</v>
      </c>
      <c r="AX147" s="14">
        <f>IFERROR(VLOOKUP(AW147,'CRUCE RIESGOS'!$C$8:$D$140,2,FALSE),"")</f>
        <v/>
      </c>
      <c r="AY147" s="14" t="n">
        <v>20.6900000000002</v>
      </c>
      <c r="AZ147" s="14">
        <f>IFERROR(VLOOKUP(AY147,'CRUCE RIESGOS'!$C$8:$D$140,2,FALSE),"")</f>
        <v/>
      </c>
      <c r="BA147" s="14" t="n">
        <v>21.6900000000002</v>
      </c>
      <c r="BB147" s="14">
        <f>IFERROR(VLOOKUP(BA147,'CRUCE RIESGOS'!$C$8:$D$140,2,FALSE),"")</f>
        <v/>
      </c>
      <c r="BC147" s="14" t="n">
        <v>22.6900000000002</v>
      </c>
      <c r="BD147" s="14">
        <f>IFERROR(VLOOKUP(BC147,'CRUCE RIESGOS'!$C$8:$D$140,2,FALSE),"")</f>
        <v/>
      </c>
      <c r="BE147" s="14" t="n">
        <v>23.6900000000002</v>
      </c>
      <c r="BF147" s="14">
        <f>IFERROR(VLOOKUP(BE147,'CRUCE RIESGOS'!$C$8:$D$140,2,FALSE),"")</f>
        <v/>
      </c>
      <c r="BG147" s="14" t="n">
        <v>24.6900000000002</v>
      </c>
      <c r="BH147" s="14">
        <f>IFERROR(VLOOKUP(BG147,'CRUCE RIESGOS'!$C$8:$D$140,2,FALSE),"")</f>
        <v/>
      </c>
      <c r="BI147" s="14" t="n">
        <v>25.6900000000002</v>
      </c>
      <c r="BJ147" s="14">
        <f>IFERROR(VLOOKUP(BI147,'CRUCE RIESGOS'!$C$8:$D$140,2,FALSE),"")</f>
        <v/>
      </c>
    </row>
    <row r="148">
      <c r="N148" s="14">
        <f>IF(N149&lt;&gt;""," -R","")</f>
        <v/>
      </c>
      <c r="P148" s="14">
        <f>IF(P149&lt;&gt;""," -R","")</f>
        <v/>
      </c>
      <c r="R148" s="14">
        <f>IF(R149&lt;&gt;""," -R","")</f>
        <v/>
      </c>
      <c r="T148" s="14">
        <f>IF(T149&lt;&gt;""," -R","")</f>
        <v/>
      </c>
      <c r="V148" s="14">
        <f>IF(V149&lt;&gt;""," -R","")</f>
        <v/>
      </c>
      <c r="X148" s="14">
        <f>IF(X149&lt;&gt;""," -R","")</f>
        <v/>
      </c>
      <c r="Z148" s="14">
        <f>IF(Z149&lt;&gt;""," -R","")</f>
        <v/>
      </c>
      <c r="AB148" s="14">
        <f>IF(AB149&lt;&gt;""," -R","")</f>
        <v/>
      </c>
      <c r="AD148" s="14">
        <f>IF(AD149&lt;&gt;""," -R","")</f>
        <v/>
      </c>
      <c r="AF148" s="14">
        <f>IF(AF149&lt;&gt;""," -R","")</f>
        <v/>
      </c>
      <c r="AH148" s="14">
        <f>IF(AH149&lt;&gt;""," -R","")</f>
        <v/>
      </c>
      <c r="AJ148" s="14">
        <f>IF(AJ149&lt;&gt;""," -R","")</f>
        <v/>
      </c>
      <c r="AL148" s="14">
        <f>IF(AL149&lt;&gt;""," -R","")</f>
        <v/>
      </c>
      <c r="AN148" s="14">
        <f>IF(AN149&lt;&gt;""," -R","")</f>
        <v/>
      </c>
      <c r="AP148" s="14">
        <f>IF(AP149&lt;&gt;""," -R","")</f>
        <v/>
      </c>
      <c r="AR148" s="14">
        <f>IF(AR149&lt;&gt;""," -R","")</f>
        <v/>
      </c>
      <c r="AT148" s="14">
        <f>IF(AT149&lt;&gt;""," -R","")</f>
        <v/>
      </c>
      <c r="AV148" s="14">
        <f>IF(AV149&lt;&gt;""," -R","")</f>
        <v/>
      </c>
      <c r="AX148" s="14">
        <f>IF(AX149&lt;&gt;""," -R","")</f>
        <v/>
      </c>
      <c r="AZ148" s="14">
        <f>IF(AZ149&lt;&gt;""," -R","")</f>
        <v/>
      </c>
      <c r="BB148" s="14">
        <f>IF(BB149&lt;&gt;""," -R","")</f>
        <v/>
      </c>
      <c r="BD148" s="14">
        <f>IF(BD149&lt;&gt;""," -R","")</f>
        <v/>
      </c>
      <c r="BF148" s="14">
        <f>IF(BF149&lt;&gt;""," -R","")</f>
        <v/>
      </c>
      <c r="BH148" s="14">
        <f>IF(BH149&lt;&gt;""," -R","")</f>
        <v/>
      </c>
      <c r="BJ148" s="14">
        <f>IF(BJ149&lt;&gt;""," -R","")</f>
        <v/>
      </c>
    </row>
    <row r="149">
      <c r="M149" s="14" t="n">
        <v>1.7</v>
      </c>
      <c r="N149" s="14">
        <f>IFERROR(VLOOKUP(M149,'CRUCE RIESGOS'!$C$8:$D$140,2,FALSE),"")</f>
        <v/>
      </c>
      <c r="O149" s="14" t="n">
        <v>2.70000000000001</v>
      </c>
      <c r="P149" s="14">
        <f>IFERROR(VLOOKUP(O149,'CRUCE RIESGOS'!$C$8:$D$140,2,FALSE),"")</f>
        <v/>
      </c>
      <c r="Q149" s="14" t="n">
        <v>3.70000000000002</v>
      </c>
      <c r="R149" s="14">
        <f>IFERROR(VLOOKUP(Q149,'CRUCE RIESGOS'!$C$8:$D$140,2,FALSE),"")</f>
        <v/>
      </c>
      <c r="S149" s="14" t="n">
        <v>4.70000000000003</v>
      </c>
      <c r="T149" s="14">
        <f>IFERROR(VLOOKUP(S149,'CRUCE RIESGOS'!$C$8:$D$140,2,FALSE),"")</f>
        <v/>
      </c>
      <c r="U149" s="14" t="n">
        <v>5.70000000000004</v>
      </c>
      <c r="V149" s="14">
        <f>IFERROR(VLOOKUP(U149,'CRUCE RIESGOS'!$C$8:$D$140,2,FALSE),"")</f>
        <v/>
      </c>
      <c r="W149" s="14" t="n">
        <v>6.70000000000005</v>
      </c>
      <c r="X149" s="14">
        <f>IFERROR(VLOOKUP(W149,'CRUCE RIESGOS'!$C$8:$D$140,2,FALSE),"")</f>
        <v/>
      </c>
      <c r="Y149" s="14" t="n">
        <v>7.70000000000006</v>
      </c>
      <c r="Z149" s="14">
        <f>IFERROR(VLOOKUP(Y149,'CRUCE RIESGOS'!$C$8:$D$140,2,FALSE),"")</f>
        <v/>
      </c>
      <c r="AA149" s="14" t="n">
        <v>8.70000000000007</v>
      </c>
      <c r="AB149" s="14">
        <f>IFERROR(VLOOKUP(AA149,'CRUCE RIESGOS'!$C$8:$D$140,2,FALSE),"")</f>
        <v/>
      </c>
      <c r="AC149" s="14" t="n">
        <v>9.700000000000079</v>
      </c>
      <c r="AD149" s="14">
        <f>IFERROR(VLOOKUP(AC149,'CRUCE RIESGOS'!$C$8:$D$140,2,FALSE),"")</f>
        <v/>
      </c>
      <c r="AE149" s="14" t="n">
        <v>10.7000000000001</v>
      </c>
      <c r="AF149" s="14">
        <f>IFERROR(VLOOKUP(AE149,'CRUCE RIESGOS'!$C$8:$D$140,2,FALSE),"")</f>
        <v/>
      </c>
      <c r="AG149" s="14" t="n">
        <v>11.7000000000001</v>
      </c>
      <c r="AH149" s="14">
        <f>IFERROR(VLOOKUP(AG149,'CRUCE RIESGOS'!$C$8:$D$140,2,FALSE),"")</f>
        <v/>
      </c>
      <c r="AI149" s="14" t="n">
        <v>12.7000000000001</v>
      </c>
      <c r="AJ149" s="14">
        <f>IFERROR(VLOOKUP(AI149,'CRUCE RIESGOS'!$C$8:$D$140,2,FALSE),"")</f>
        <v/>
      </c>
      <c r="AK149" s="14" t="n">
        <v>13.7000000000001</v>
      </c>
      <c r="AL149" s="14">
        <f>IFERROR(VLOOKUP(AK149,'CRUCE RIESGOS'!$C$8:$D$140,2,FALSE),"")</f>
        <v/>
      </c>
      <c r="AM149" s="14" t="n">
        <v>14.7000000000001</v>
      </c>
      <c r="AN149" s="14">
        <f>IFERROR(VLOOKUP(AM149,'CRUCE RIESGOS'!$C$8:$D$140,2,FALSE),"")</f>
        <v/>
      </c>
      <c r="AO149" s="14" t="n">
        <v>15.7000000000001</v>
      </c>
      <c r="AP149" s="14">
        <f>IFERROR(VLOOKUP(AO149,'CRUCE RIESGOS'!$C$8:$D$140,2,FALSE),"")</f>
        <v/>
      </c>
      <c r="AQ149" s="14" t="n">
        <v>16.7000000000001</v>
      </c>
      <c r="AR149" s="14">
        <f>IFERROR(VLOOKUP(AQ149,'CRUCE RIESGOS'!$C$8:$D$140,2,FALSE),"")</f>
        <v/>
      </c>
      <c r="AS149" s="14" t="n">
        <v>17.7000000000002</v>
      </c>
      <c r="AT149" s="14">
        <f>IFERROR(VLOOKUP(AS149,'CRUCE RIESGOS'!$C$8:$D$140,2,FALSE),"")</f>
        <v/>
      </c>
      <c r="AU149" s="14" t="n">
        <v>18.7000000000002</v>
      </c>
      <c r="AV149" s="14">
        <f>IFERROR(VLOOKUP(AU149,'CRUCE RIESGOS'!$C$8:$D$140,2,FALSE),"")</f>
        <v/>
      </c>
      <c r="AW149" s="14" t="n">
        <v>19.7000000000002</v>
      </c>
      <c r="AX149" s="14">
        <f>IFERROR(VLOOKUP(AW149,'CRUCE RIESGOS'!$C$8:$D$140,2,FALSE),"")</f>
        <v/>
      </c>
      <c r="AY149" s="14" t="n">
        <v>20.7000000000002</v>
      </c>
      <c r="AZ149" s="14">
        <f>IFERROR(VLOOKUP(AY149,'CRUCE RIESGOS'!$C$8:$D$140,2,FALSE),"")</f>
        <v/>
      </c>
      <c r="BA149" s="14" t="n">
        <v>21.7000000000002</v>
      </c>
      <c r="BB149" s="14">
        <f>IFERROR(VLOOKUP(BA149,'CRUCE RIESGOS'!$C$8:$D$140,2,FALSE),"")</f>
        <v/>
      </c>
      <c r="BC149" s="14" t="n">
        <v>22.7000000000002</v>
      </c>
      <c r="BD149" s="14">
        <f>IFERROR(VLOOKUP(BC149,'CRUCE RIESGOS'!$C$8:$D$140,2,FALSE),"")</f>
        <v/>
      </c>
      <c r="BE149" s="14" t="n">
        <v>23.7000000000002</v>
      </c>
      <c r="BF149" s="14">
        <f>IFERROR(VLOOKUP(BE149,'CRUCE RIESGOS'!$C$8:$D$140,2,FALSE),"")</f>
        <v/>
      </c>
      <c r="BG149" s="14" t="n">
        <v>24.7000000000002</v>
      </c>
      <c r="BH149" s="14">
        <f>IFERROR(VLOOKUP(BG149,'CRUCE RIESGOS'!$C$8:$D$140,2,FALSE),"")</f>
        <v/>
      </c>
      <c r="BI149" s="14" t="n">
        <v>25.7000000000002</v>
      </c>
      <c r="BJ149" s="14">
        <f>IFERROR(VLOOKUP(BI149,'CRUCE RIESGOS'!$C$8:$D$140,2,FALSE),"")</f>
        <v/>
      </c>
    </row>
    <row r="150">
      <c r="N150" s="14">
        <f>IF(N151&lt;&gt;""," -R","")</f>
        <v/>
      </c>
      <c r="P150" s="14">
        <f>IF(P151&lt;&gt;""," -R","")</f>
        <v/>
      </c>
      <c r="R150" s="14">
        <f>IF(R151&lt;&gt;""," -R","")</f>
        <v/>
      </c>
      <c r="T150" s="14">
        <f>IF(T151&lt;&gt;""," -R","")</f>
        <v/>
      </c>
      <c r="V150" s="14">
        <f>IF(V151&lt;&gt;""," -R","")</f>
        <v/>
      </c>
      <c r="X150" s="14">
        <f>IF(X151&lt;&gt;""," -R","")</f>
        <v/>
      </c>
      <c r="Z150" s="14">
        <f>IF(Z151&lt;&gt;""," -R","")</f>
        <v/>
      </c>
      <c r="AB150" s="14">
        <f>IF(AB151&lt;&gt;""," -R","")</f>
        <v/>
      </c>
      <c r="AD150" s="14">
        <f>IF(AD151&lt;&gt;""," -R","")</f>
        <v/>
      </c>
      <c r="AF150" s="14">
        <f>IF(AF151&lt;&gt;""," -R","")</f>
        <v/>
      </c>
      <c r="AH150" s="14">
        <f>IF(AH151&lt;&gt;""," -R","")</f>
        <v/>
      </c>
      <c r="AJ150" s="14">
        <f>IF(AJ151&lt;&gt;""," -R","")</f>
        <v/>
      </c>
      <c r="AL150" s="14">
        <f>IF(AL151&lt;&gt;""," -R","")</f>
        <v/>
      </c>
      <c r="AN150" s="14">
        <f>IF(AN151&lt;&gt;""," -R","")</f>
        <v/>
      </c>
      <c r="AP150" s="14">
        <f>IF(AP151&lt;&gt;""," -R","")</f>
        <v/>
      </c>
      <c r="AR150" s="14">
        <f>IF(AR151&lt;&gt;""," -R","")</f>
        <v/>
      </c>
      <c r="AT150" s="14">
        <f>IF(AT151&lt;&gt;""," -R","")</f>
        <v/>
      </c>
      <c r="AV150" s="14">
        <f>IF(AV151&lt;&gt;""," -R","")</f>
        <v/>
      </c>
      <c r="AX150" s="14">
        <f>IF(AX151&lt;&gt;""," -R","")</f>
        <v/>
      </c>
      <c r="AZ150" s="14">
        <f>IF(AZ151&lt;&gt;""," -R","")</f>
        <v/>
      </c>
      <c r="BB150" s="14">
        <f>IF(BB151&lt;&gt;""," -R","")</f>
        <v/>
      </c>
      <c r="BD150" s="14">
        <f>IF(BD151&lt;&gt;""," -R","")</f>
        <v/>
      </c>
      <c r="BF150" s="14">
        <f>IF(BF151&lt;&gt;""," -R","")</f>
        <v/>
      </c>
      <c r="BH150" s="14">
        <f>IF(BH151&lt;&gt;""," -R","")</f>
        <v/>
      </c>
      <c r="BJ150" s="14">
        <f>IF(BJ151&lt;&gt;""," -R","")</f>
        <v/>
      </c>
    </row>
    <row r="151">
      <c r="M151" s="14" t="n">
        <v>1.71</v>
      </c>
      <c r="N151" s="14">
        <f>IFERROR(VLOOKUP(M151,'CRUCE RIESGOS'!$C$8:$D$140,2,FALSE),"")</f>
        <v/>
      </c>
      <c r="O151" s="14" t="n">
        <v>2.71000000000002</v>
      </c>
      <c r="P151" s="14">
        <f>IFERROR(VLOOKUP(O151,'CRUCE RIESGOS'!$C$8:$D$140,2,FALSE),"")</f>
        <v/>
      </c>
      <c r="Q151" s="14" t="n">
        <v>3.71000000000004</v>
      </c>
      <c r="R151" s="14">
        <f>IFERROR(VLOOKUP(Q151,'CRUCE RIESGOS'!$C$8:$D$140,2,FALSE),"")</f>
        <v/>
      </c>
      <c r="S151" s="14" t="n">
        <v>4.71000000000006</v>
      </c>
      <c r="T151" s="14">
        <f>IFERROR(VLOOKUP(S151,'CRUCE RIESGOS'!$C$8:$D$140,2,FALSE),"")</f>
        <v/>
      </c>
      <c r="U151" s="14" t="n">
        <v>5.71000000000008</v>
      </c>
      <c r="V151" s="14">
        <f>IFERROR(VLOOKUP(U151,'CRUCE RIESGOS'!$C$8:$D$140,2,FALSE),"")</f>
        <v/>
      </c>
      <c r="W151" s="14" t="n">
        <v>6.7100000000001</v>
      </c>
      <c r="X151" s="14">
        <f>IFERROR(VLOOKUP(W151,'CRUCE RIESGOS'!$C$8:$D$140,2,FALSE),"")</f>
        <v/>
      </c>
      <c r="Y151" s="14" t="n">
        <v>7.71000000000012</v>
      </c>
      <c r="Z151" s="14">
        <f>IFERROR(VLOOKUP(Y151,'CRUCE RIESGOS'!$C$8:$D$140,2,FALSE),"")</f>
        <v/>
      </c>
      <c r="AA151" s="14" t="n">
        <v>8.710000000000139</v>
      </c>
      <c r="AB151" s="14">
        <f>IFERROR(VLOOKUP(AA151,'CRUCE RIESGOS'!$C$8:$D$140,2,FALSE),"")</f>
        <v/>
      </c>
      <c r="AC151" s="14" t="n">
        <v>9.710000000000161</v>
      </c>
      <c r="AD151" s="14">
        <f>IFERROR(VLOOKUP(AC151,'CRUCE RIESGOS'!$C$8:$D$140,2,FALSE),"")</f>
        <v/>
      </c>
      <c r="AE151" s="14" t="n">
        <v>10.7100000000002</v>
      </c>
      <c r="AF151" s="14">
        <f>IFERROR(VLOOKUP(AE151,'CRUCE RIESGOS'!$C$8:$D$140,2,FALSE),"")</f>
        <v/>
      </c>
      <c r="AG151" s="14" t="n">
        <v>11.7100000000002</v>
      </c>
      <c r="AH151" s="14">
        <f>IFERROR(VLOOKUP(AG151,'CRUCE RIESGOS'!$C$8:$D$140,2,FALSE),"")</f>
        <v/>
      </c>
      <c r="AI151" s="14" t="n">
        <v>12.7100000000002</v>
      </c>
      <c r="AJ151" s="14">
        <f>IFERROR(VLOOKUP(AI151,'CRUCE RIESGOS'!$C$8:$D$140,2,FALSE),"")</f>
        <v/>
      </c>
      <c r="AK151" s="14" t="n">
        <v>13.7100000000002</v>
      </c>
      <c r="AL151" s="14">
        <f>IFERROR(VLOOKUP(AK151,'CRUCE RIESGOS'!$C$8:$D$140,2,FALSE),"")</f>
        <v/>
      </c>
      <c r="AM151" s="14" t="n">
        <v>14.7100000000003</v>
      </c>
      <c r="AN151" s="14">
        <f>IFERROR(VLOOKUP(AM151,'CRUCE RIESGOS'!$C$8:$D$140,2,FALSE),"")</f>
        <v/>
      </c>
      <c r="AO151" s="14" t="n">
        <v>15.7100000000003</v>
      </c>
      <c r="AP151" s="14">
        <f>IFERROR(VLOOKUP(AO151,'CRUCE RIESGOS'!$C$8:$D$140,2,FALSE),"")</f>
        <v/>
      </c>
      <c r="AQ151" s="14" t="n">
        <v>16.7100000000003</v>
      </c>
      <c r="AR151" s="14">
        <f>IFERROR(VLOOKUP(AQ151,'CRUCE RIESGOS'!$C$8:$D$140,2,FALSE),"")</f>
        <v/>
      </c>
      <c r="AS151" s="14" t="n">
        <v>17.7100000000003</v>
      </c>
      <c r="AT151" s="14">
        <f>IFERROR(VLOOKUP(AS151,'CRUCE RIESGOS'!$C$8:$D$140,2,FALSE),"")</f>
        <v/>
      </c>
      <c r="AU151" s="14" t="n">
        <v>18.7100000000003</v>
      </c>
      <c r="AV151" s="14">
        <f>IFERROR(VLOOKUP(AU151,'CRUCE RIESGOS'!$C$8:$D$140,2,FALSE),"")</f>
        <v/>
      </c>
      <c r="AW151" s="14" t="n">
        <v>19.7100000000004</v>
      </c>
      <c r="AX151" s="14">
        <f>IFERROR(VLOOKUP(AW151,'CRUCE RIESGOS'!$C$8:$D$140,2,FALSE),"")</f>
        <v/>
      </c>
      <c r="AY151" s="14" t="n">
        <v>20.7100000000004</v>
      </c>
      <c r="AZ151" s="14">
        <f>IFERROR(VLOOKUP(AY151,'CRUCE RIESGOS'!$C$8:$D$140,2,FALSE),"")</f>
        <v/>
      </c>
      <c r="BA151" s="14" t="n">
        <v>21.7100000000004</v>
      </c>
      <c r="BB151" s="14">
        <f>IFERROR(VLOOKUP(BA151,'CRUCE RIESGOS'!$C$8:$D$140,2,FALSE),"")</f>
        <v/>
      </c>
      <c r="BC151" s="14" t="n">
        <v>22.7100000000004</v>
      </c>
      <c r="BD151" s="14">
        <f>IFERROR(VLOOKUP(BC151,'CRUCE RIESGOS'!$C$8:$D$140,2,FALSE),"")</f>
        <v/>
      </c>
      <c r="BE151" s="14" t="n">
        <v>23.7100000000004</v>
      </c>
      <c r="BF151" s="14">
        <f>IFERROR(VLOOKUP(BE151,'CRUCE RIESGOS'!$C$8:$D$140,2,FALSE),"")</f>
        <v/>
      </c>
      <c r="BG151" s="14" t="n">
        <v>24.7100000000005</v>
      </c>
      <c r="BH151" s="14">
        <f>IFERROR(VLOOKUP(BG151,'CRUCE RIESGOS'!$C$8:$D$140,2,FALSE),"")</f>
        <v/>
      </c>
      <c r="BI151" s="14" t="n">
        <v>25.7100000000005</v>
      </c>
      <c r="BJ151" s="14">
        <f>IFERROR(VLOOKUP(BI151,'CRUCE RIESGOS'!$C$8:$D$140,2,FALSE),"")</f>
        <v/>
      </c>
    </row>
    <row r="152">
      <c r="N152" s="14">
        <f>IF(N153&lt;&gt;""," -R","")</f>
        <v/>
      </c>
      <c r="P152" s="14">
        <f>IF(P153&lt;&gt;""," -R","")</f>
        <v/>
      </c>
      <c r="R152" s="14">
        <f>IF(R153&lt;&gt;""," -R","")</f>
        <v/>
      </c>
      <c r="T152" s="14">
        <f>IF(T153&lt;&gt;""," -R","")</f>
        <v/>
      </c>
      <c r="V152" s="14">
        <f>IF(V153&lt;&gt;""," -R","")</f>
        <v/>
      </c>
      <c r="X152" s="14">
        <f>IF(X153&lt;&gt;""," -R","")</f>
        <v/>
      </c>
      <c r="Z152" s="14">
        <f>IF(Z153&lt;&gt;""," -R","")</f>
        <v/>
      </c>
      <c r="AB152" s="14">
        <f>IF(AB153&lt;&gt;""," -R","")</f>
        <v/>
      </c>
      <c r="AD152" s="14">
        <f>IF(AD153&lt;&gt;""," -R","")</f>
        <v/>
      </c>
      <c r="AF152" s="14">
        <f>IF(AF153&lt;&gt;""," -R","")</f>
        <v/>
      </c>
      <c r="AH152" s="14">
        <f>IF(AH153&lt;&gt;""," -R","")</f>
        <v/>
      </c>
      <c r="AJ152" s="14">
        <f>IF(AJ153&lt;&gt;""," -R","")</f>
        <v/>
      </c>
      <c r="AL152" s="14">
        <f>IF(AL153&lt;&gt;""," -R","")</f>
        <v/>
      </c>
      <c r="AN152" s="14">
        <f>IF(AN153&lt;&gt;""," -R","")</f>
        <v/>
      </c>
      <c r="AP152" s="14">
        <f>IF(AP153&lt;&gt;""," -R","")</f>
        <v/>
      </c>
      <c r="AR152" s="14">
        <f>IF(AR153&lt;&gt;""," -R","")</f>
        <v/>
      </c>
      <c r="AT152" s="14">
        <f>IF(AT153&lt;&gt;""," -R","")</f>
        <v/>
      </c>
      <c r="AV152" s="14">
        <f>IF(AV153&lt;&gt;""," -R","")</f>
        <v/>
      </c>
      <c r="AX152" s="14">
        <f>IF(AX153&lt;&gt;""," -R","")</f>
        <v/>
      </c>
      <c r="AZ152" s="14">
        <f>IF(AZ153&lt;&gt;""," -R","")</f>
        <v/>
      </c>
      <c r="BB152" s="14">
        <f>IF(BB153&lt;&gt;""," -R","")</f>
        <v/>
      </c>
      <c r="BD152" s="14">
        <f>IF(BD153&lt;&gt;""," -R","")</f>
        <v/>
      </c>
      <c r="BF152" s="14">
        <f>IF(BF153&lt;&gt;""," -R","")</f>
        <v/>
      </c>
      <c r="BH152" s="14">
        <f>IF(BH153&lt;&gt;""," -R","")</f>
        <v/>
      </c>
      <c r="BJ152" s="14">
        <f>IF(BJ153&lt;&gt;""," -R","")</f>
        <v/>
      </c>
    </row>
    <row r="153">
      <c r="M153" s="14" t="n">
        <v>1.72</v>
      </c>
      <c r="N153" s="14">
        <f>IFERROR(VLOOKUP(M153,'CRUCE RIESGOS'!$C$8:$D$140,2,FALSE),"")</f>
        <v/>
      </c>
      <c r="O153" s="14" t="n">
        <v>2.72000000000002</v>
      </c>
      <c r="P153" s="14">
        <f>IFERROR(VLOOKUP(O153,'CRUCE RIESGOS'!$C$8:$D$140,2,FALSE),"")</f>
        <v/>
      </c>
      <c r="Q153" s="14" t="n">
        <v>3.72000000000004</v>
      </c>
      <c r="R153" s="14">
        <f>IFERROR(VLOOKUP(Q153,'CRUCE RIESGOS'!$C$8:$D$140,2,FALSE),"")</f>
        <v/>
      </c>
      <c r="S153" s="14" t="n">
        <v>4.72000000000006</v>
      </c>
      <c r="T153" s="14">
        <f>IFERROR(VLOOKUP(S153,'CRUCE RIESGOS'!$C$8:$D$140,2,FALSE),"")</f>
        <v/>
      </c>
      <c r="U153" s="14" t="n">
        <v>5.72000000000008</v>
      </c>
      <c r="V153" s="14">
        <f>IFERROR(VLOOKUP(U153,'CRUCE RIESGOS'!$C$8:$D$140,2,FALSE),"")</f>
        <v/>
      </c>
      <c r="W153" s="14" t="n">
        <v>6.7200000000001</v>
      </c>
      <c r="X153" s="14">
        <f>IFERROR(VLOOKUP(W153,'CRUCE RIESGOS'!$C$8:$D$140,2,FALSE),"")</f>
        <v/>
      </c>
      <c r="Y153" s="14" t="n">
        <v>7.72000000000012</v>
      </c>
      <c r="Z153" s="14">
        <f>IFERROR(VLOOKUP(Y153,'CRUCE RIESGOS'!$C$8:$D$140,2,FALSE),"")</f>
        <v/>
      </c>
      <c r="AA153" s="14" t="n">
        <v>8.720000000000139</v>
      </c>
      <c r="AB153" s="14">
        <f>IFERROR(VLOOKUP(AA153,'CRUCE RIESGOS'!$C$8:$D$140,2,FALSE),"")</f>
        <v/>
      </c>
      <c r="AC153" s="14" t="n">
        <v>9.720000000000161</v>
      </c>
      <c r="AD153" s="14">
        <f>IFERROR(VLOOKUP(AC153,'CRUCE RIESGOS'!$C$8:$D$140,2,FALSE),"")</f>
        <v/>
      </c>
      <c r="AE153" s="14" t="n">
        <v>10.7200000000002</v>
      </c>
      <c r="AF153" s="14">
        <f>IFERROR(VLOOKUP(AE153,'CRUCE RIESGOS'!$C$8:$D$140,2,FALSE),"")</f>
        <v/>
      </c>
      <c r="AG153" s="14" t="n">
        <v>11.7200000000002</v>
      </c>
      <c r="AH153" s="14">
        <f>IFERROR(VLOOKUP(AG153,'CRUCE RIESGOS'!$C$8:$D$140,2,FALSE),"")</f>
        <v/>
      </c>
      <c r="AI153" s="14" t="n">
        <v>12.7200000000002</v>
      </c>
      <c r="AJ153" s="14">
        <f>IFERROR(VLOOKUP(AI153,'CRUCE RIESGOS'!$C$8:$D$140,2,FALSE),"")</f>
        <v/>
      </c>
      <c r="AK153" s="14" t="n">
        <v>13.7200000000002</v>
      </c>
      <c r="AL153" s="14">
        <f>IFERROR(VLOOKUP(AK153,'CRUCE RIESGOS'!$C$8:$D$140,2,FALSE),"")</f>
        <v/>
      </c>
      <c r="AM153" s="14" t="n">
        <v>14.7200000000003</v>
      </c>
      <c r="AN153" s="14">
        <f>IFERROR(VLOOKUP(AM153,'CRUCE RIESGOS'!$C$8:$D$140,2,FALSE),"")</f>
        <v/>
      </c>
      <c r="AO153" s="14" t="n">
        <v>15.7200000000003</v>
      </c>
      <c r="AP153" s="14">
        <f>IFERROR(VLOOKUP(AO153,'CRUCE RIESGOS'!$C$8:$D$140,2,FALSE),"")</f>
        <v/>
      </c>
      <c r="AQ153" s="14" t="n">
        <v>16.7200000000003</v>
      </c>
      <c r="AR153" s="14">
        <f>IFERROR(VLOOKUP(AQ153,'CRUCE RIESGOS'!$C$8:$D$140,2,FALSE),"")</f>
        <v/>
      </c>
      <c r="AS153" s="14" t="n">
        <v>17.7200000000003</v>
      </c>
      <c r="AT153" s="14">
        <f>IFERROR(VLOOKUP(AS153,'CRUCE RIESGOS'!$C$8:$D$140,2,FALSE),"")</f>
        <v/>
      </c>
      <c r="AU153" s="14" t="n">
        <v>18.7200000000003</v>
      </c>
      <c r="AV153" s="14">
        <f>IFERROR(VLOOKUP(AU153,'CRUCE RIESGOS'!$C$8:$D$140,2,FALSE),"")</f>
        <v/>
      </c>
      <c r="AW153" s="14" t="n">
        <v>19.7200000000004</v>
      </c>
      <c r="AX153" s="14">
        <f>IFERROR(VLOOKUP(AW153,'CRUCE RIESGOS'!$C$8:$D$140,2,FALSE),"")</f>
        <v/>
      </c>
      <c r="AY153" s="14" t="n">
        <v>20.7200000000004</v>
      </c>
      <c r="AZ153" s="14">
        <f>IFERROR(VLOOKUP(AY153,'CRUCE RIESGOS'!$C$8:$D$140,2,FALSE),"")</f>
        <v/>
      </c>
      <c r="BA153" s="14" t="n">
        <v>21.7200000000004</v>
      </c>
      <c r="BB153" s="14">
        <f>IFERROR(VLOOKUP(BA153,'CRUCE RIESGOS'!$C$8:$D$140,2,FALSE),"")</f>
        <v/>
      </c>
      <c r="BC153" s="14" t="n">
        <v>22.7200000000004</v>
      </c>
      <c r="BD153" s="14">
        <f>IFERROR(VLOOKUP(BC153,'CRUCE RIESGOS'!$C$8:$D$140,2,FALSE),"")</f>
        <v/>
      </c>
      <c r="BE153" s="14" t="n">
        <v>23.7200000000004</v>
      </c>
      <c r="BF153" s="14">
        <f>IFERROR(VLOOKUP(BE153,'CRUCE RIESGOS'!$C$8:$D$140,2,FALSE),"")</f>
        <v/>
      </c>
      <c r="BG153" s="14" t="n">
        <v>24.7200000000005</v>
      </c>
      <c r="BH153" s="14">
        <f>IFERROR(VLOOKUP(BG153,'CRUCE RIESGOS'!$C$8:$D$140,2,FALSE),"")</f>
        <v/>
      </c>
      <c r="BI153" s="14" t="n">
        <v>25.7200000000005</v>
      </c>
      <c r="BJ153" s="14">
        <f>IFERROR(VLOOKUP(BI153,'CRUCE RIESGOS'!$C$8:$D$140,2,FALSE),"")</f>
        <v/>
      </c>
    </row>
    <row r="154">
      <c r="N154" s="14">
        <f>IF(N155&lt;&gt;""," -R","")</f>
        <v/>
      </c>
      <c r="P154" s="14">
        <f>IF(P155&lt;&gt;""," -R","")</f>
        <v/>
      </c>
      <c r="R154" s="14">
        <f>IF(R155&lt;&gt;""," -R","")</f>
        <v/>
      </c>
      <c r="T154" s="14">
        <f>IF(T155&lt;&gt;""," -R","")</f>
        <v/>
      </c>
      <c r="V154" s="14">
        <f>IF(V155&lt;&gt;""," -R","")</f>
        <v/>
      </c>
      <c r="X154" s="14">
        <f>IF(X155&lt;&gt;""," -R","")</f>
        <v/>
      </c>
      <c r="Z154" s="14">
        <f>IF(Z155&lt;&gt;""," -R","")</f>
        <v/>
      </c>
      <c r="AB154" s="14">
        <f>IF(AB155&lt;&gt;""," -R","")</f>
        <v/>
      </c>
      <c r="AD154" s="14">
        <f>IF(AD155&lt;&gt;""," -R","")</f>
        <v/>
      </c>
      <c r="AF154" s="14">
        <f>IF(AF155&lt;&gt;""," -R","")</f>
        <v/>
      </c>
      <c r="AH154" s="14">
        <f>IF(AH155&lt;&gt;""," -R","")</f>
        <v/>
      </c>
      <c r="AJ154" s="14">
        <f>IF(AJ155&lt;&gt;""," -R","")</f>
        <v/>
      </c>
      <c r="AL154" s="14">
        <f>IF(AL155&lt;&gt;""," -R","")</f>
        <v/>
      </c>
      <c r="AN154" s="14">
        <f>IF(AN155&lt;&gt;""," -R","")</f>
        <v/>
      </c>
      <c r="AP154" s="14">
        <f>IF(AP155&lt;&gt;""," -R","")</f>
        <v/>
      </c>
      <c r="AR154" s="14">
        <f>IF(AR155&lt;&gt;""," -R","")</f>
        <v/>
      </c>
      <c r="AT154" s="14">
        <f>IF(AT155&lt;&gt;""," -R","")</f>
        <v/>
      </c>
      <c r="AV154" s="14">
        <f>IF(AV155&lt;&gt;""," -R","")</f>
        <v/>
      </c>
      <c r="AX154" s="14">
        <f>IF(AX155&lt;&gt;""," -R","")</f>
        <v/>
      </c>
      <c r="AZ154" s="14">
        <f>IF(AZ155&lt;&gt;""," -R","")</f>
        <v/>
      </c>
      <c r="BB154" s="14">
        <f>IF(BB155&lt;&gt;""," -R","")</f>
        <v/>
      </c>
      <c r="BD154" s="14">
        <f>IF(BD155&lt;&gt;""," -R","")</f>
        <v/>
      </c>
      <c r="BF154" s="14">
        <f>IF(BF155&lt;&gt;""," -R","")</f>
        <v/>
      </c>
      <c r="BH154" s="14">
        <f>IF(BH155&lt;&gt;""," -R","")</f>
        <v/>
      </c>
      <c r="BJ154" s="14">
        <f>IF(BJ155&lt;&gt;""," -R","")</f>
        <v/>
      </c>
    </row>
    <row r="155">
      <c r="M155" s="14" t="n">
        <v>1.73</v>
      </c>
      <c r="N155" s="14">
        <f>IFERROR(VLOOKUP(M155,'CRUCE RIESGOS'!$C$8:$D$140,2,FALSE),"")</f>
        <v/>
      </c>
      <c r="O155" s="14" t="n">
        <v>2.73000000000002</v>
      </c>
      <c r="P155" s="14">
        <f>IFERROR(VLOOKUP(O155,'CRUCE RIESGOS'!$C$8:$D$140,2,FALSE),"")</f>
        <v/>
      </c>
      <c r="Q155" s="14" t="n">
        <v>3.73000000000004</v>
      </c>
      <c r="R155" s="14">
        <f>IFERROR(VLOOKUP(Q155,'CRUCE RIESGOS'!$C$8:$D$140,2,FALSE),"")</f>
        <v/>
      </c>
      <c r="S155" s="14" t="n">
        <v>4.73000000000006</v>
      </c>
      <c r="T155" s="14">
        <f>IFERROR(VLOOKUP(S155,'CRUCE RIESGOS'!$C$8:$D$140,2,FALSE),"")</f>
        <v/>
      </c>
      <c r="U155" s="14" t="n">
        <v>5.73000000000008</v>
      </c>
      <c r="V155" s="14">
        <f>IFERROR(VLOOKUP(U155,'CRUCE RIESGOS'!$C$8:$D$140,2,FALSE),"")</f>
        <v/>
      </c>
      <c r="W155" s="14" t="n">
        <v>6.7300000000001</v>
      </c>
      <c r="X155" s="14">
        <f>IFERROR(VLOOKUP(W155,'CRUCE RIESGOS'!$C$8:$D$140,2,FALSE),"")</f>
        <v/>
      </c>
      <c r="Y155" s="14" t="n">
        <v>7.73000000000012</v>
      </c>
      <c r="Z155" s="14">
        <f>IFERROR(VLOOKUP(Y155,'CRUCE RIESGOS'!$C$8:$D$140,2,FALSE),"")</f>
        <v/>
      </c>
      <c r="AA155" s="14" t="n">
        <v>8.730000000000141</v>
      </c>
      <c r="AB155" s="14">
        <f>IFERROR(VLOOKUP(AA155,'CRUCE RIESGOS'!$C$8:$D$140,2,FALSE),"")</f>
        <v/>
      </c>
      <c r="AC155" s="14" t="n">
        <v>9.73000000000016</v>
      </c>
      <c r="AD155" s="14">
        <f>IFERROR(VLOOKUP(AC155,'CRUCE RIESGOS'!$C$8:$D$140,2,FALSE),"")</f>
        <v/>
      </c>
      <c r="AE155" s="14" t="n">
        <v>10.7300000000002</v>
      </c>
      <c r="AF155" s="14">
        <f>IFERROR(VLOOKUP(AE155,'CRUCE RIESGOS'!$C$8:$D$140,2,FALSE),"")</f>
        <v/>
      </c>
      <c r="AG155" s="14" t="n">
        <v>11.7300000000002</v>
      </c>
      <c r="AH155" s="14">
        <f>IFERROR(VLOOKUP(AG155,'CRUCE RIESGOS'!$C$8:$D$140,2,FALSE),"")</f>
        <v/>
      </c>
      <c r="AI155" s="14" t="n">
        <v>12.7300000000002</v>
      </c>
      <c r="AJ155" s="14">
        <f>IFERROR(VLOOKUP(AI155,'CRUCE RIESGOS'!$C$8:$D$140,2,FALSE),"")</f>
        <v/>
      </c>
      <c r="AK155" s="14" t="n">
        <v>13.7300000000002</v>
      </c>
      <c r="AL155" s="14">
        <f>IFERROR(VLOOKUP(AK155,'CRUCE RIESGOS'!$C$8:$D$140,2,FALSE),"")</f>
        <v/>
      </c>
      <c r="AM155" s="14" t="n">
        <v>14.7300000000003</v>
      </c>
      <c r="AN155" s="14">
        <f>IFERROR(VLOOKUP(AM155,'CRUCE RIESGOS'!$C$8:$D$140,2,FALSE),"")</f>
        <v/>
      </c>
      <c r="AO155" s="14" t="n">
        <v>15.7300000000003</v>
      </c>
      <c r="AP155" s="14">
        <f>IFERROR(VLOOKUP(AO155,'CRUCE RIESGOS'!$C$8:$D$140,2,FALSE),"")</f>
        <v/>
      </c>
      <c r="AQ155" s="14" t="n">
        <v>16.7300000000003</v>
      </c>
      <c r="AR155" s="14">
        <f>IFERROR(VLOOKUP(AQ155,'CRUCE RIESGOS'!$C$8:$D$140,2,FALSE),"")</f>
        <v/>
      </c>
      <c r="AS155" s="14" t="n">
        <v>17.7300000000003</v>
      </c>
      <c r="AT155" s="14">
        <f>IFERROR(VLOOKUP(AS155,'CRUCE RIESGOS'!$C$8:$D$140,2,FALSE),"")</f>
        <v/>
      </c>
      <c r="AU155" s="14" t="n">
        <v>18.7300000000003</v>
      </c>
      <c r="AV155" s="14">
        <f>IFERROR(VLOOKUP(AU155,'CRUCE RIESGOS'!$C$8:$D$140,2,FALSE),"")</f>
        <v/>
      </c>
      <c r="AW155" s="14" t="n">
        <v>19.7300000000004</v>
      </c>
      <c r="AX155" s="14">
        <f>IFERROR(VLOOKUP(AW155,'CRUCE RIESGOS'!$C$8:$D$140,2,FALSE),"")</f>
        <v/>
      </c>
      <c r="AY155" s="14" t="n">
        <v>20.7300000000004</v>
      </c>
      <c r="AZ155" s="14">
        <f>IFERROR(VLOOKUP(AY155,'CRUCE RIESGOS'!$C$8:$D$140,2,FALSE),"")</f>
        <v/>
      </c>
      <c r="BA155" s="14" t="n">
        <v>21.7300000000004</v>
      </c>
      <c r="BB155" s="14">
        <f>IFERROR(VLOOKUP(BA155,'CRUCE RIESGOS'!$C$8:$D$140,2,FALSE),"")</f>
        <v/>
      </c>
      <c r="BC155" s="14" t="n">
        <v>22.7300000000004</v>
      </c>
      <c r="BD155" s="14">
        <f>IFERROR(VLOOKUP(BC155,'CRUCE RIESGOS'!$C$8:$D$140,2,FALSE),"")</f>
        <v/>
      </c>
      <c r="BE155" s="14" t="n">
        <v>23.7300000000004</v>
      </c>
      <c r="BF155" s="14">
        <f>IFERROR(VLOOKUP(BE155,'CRUCE RIESGOS'!$C$8:$D$140,2,FALSE),"")</f>
        <v/>
      </c>
      <c r="BG155" s="14" t="n">
        <v>24.7300000000005</v>
      </c>
      <c r="BH155" s="14">
        <f>IFERROR(VLOOKUP(BG155,'CRUCE RIESGOS'!$C$8:$D$140,2,FALSE),"")</f>
        <v/>
      </c>
      <c r="BI155" s="14" t="n">
        <v>25.7300000000005</v>
      </c>
      <c r="BJ155" s="14">
        <f>IFERROR(VLOOKUP(BI155,'CRUCE RIESGOS'!$C$8:$D$140,2,FALSE),"")</f>
        <v/>
      </c>
    </row>
    <row r="156">
      <c r="N156" s="14">
        <f>IF(N157&lt;&gt;""," -R","")</f>
        <v/>
      </c>
      <c r="P156" s="14">
        <f>IF(P157&lt;&gt;""," -R","")</f>
        <v/>
      </c>
      <c r="R156" s="14">
        <f>IF(R157&lt;&gt;""," -R","")</f>
        <v/>
      </c>
      <c r="T156" s="14">
        <f>IF(T157&lt;&gt;""," -R","")</f>
        <v/>
      </c>
      <c r="V156" s="14">
        <f>IF(V157&lt;&gt;""," -R","")</f>
        <v/>
      </c>
      <c r="X156" s="14">
        <f>IF(X157&lt;&gt;""," -R","")</f>
        <v/>
      </c>
      <c r="Z156" s="14">
        <f>IF(Z157&lt;&gt;""," -R","")</f>
        <v/>
      </c>
      <c r="AB156" s="14">
        <f>IF(AB157&lt;&gt;""," -R","")</f>
        <v/>
      </c>
      <c r="AD156" s="14">
        <f>IF(AD157&lt;&gt;""," -R","")</f>
        <v/>
      </c>
      <c r="AF156" s="14">
        <f>IF(AF157&lt;&gt;""," -R","")</f>
        <v/>
      </c>
      <c r="AH156" s="14">
        <f>IF(AH157&lt;&gt;""," -R","")</f>
        <v/>
      </c>
      <c r="AJ156" s="14">
        <f>IF(AJ157&lt;&gt;""," -R","")</f>
        <v/>
      </c>
      <c r="AL156" s="14">
        <f>IF(AL157&lt;&gt;""," -R","")</f>
        <v/>
      </c>
      <c r="AN156" s="14">
        <f>IF(AN157&lt;&gt;""," -R","")</f>
        <v/>
      </c>
      <c r="AP156" s="14">
        <f>IF(AP157&lt;&gt;""," -R","")</f>
        <v/>
      </c>
      <c r="AR156" s="14">
        <f>IF(AR157&lt;&gt;""," -R","")</f>
        <v/>
      </c>
      <c r="AT156" s="14">
        <f>IF(AT157&lt;&gt;""," -R","")</f>
        <v/>
      </c>
      <c r="AV156" s="14">
        <f>IF(AV157&lt;&gt;""," -R","")</f>
        <v/>
      </c>
      <c r="AX156" s="14">
        <f>IF(AX157&lt;&gt;""," -R","")</f>
        <v/>
      </c>
      <c r="AZ156" s="14">
        <f>IF(AZ157&lt;&gt;""," -R","")</f>
        <v/>
      </c>
      <c r="BB156" s="14">
        <f>IF(BB157&lt;&gt;""," -R","")</f>
        <v/>
      </c>
      <c r="BD156" s="14">
        <f>IF(BD157&lt;&gt;""," -R","")</f>
        <v/>
      </c>
      <c r="BF156" s="14">
        <f>IF(BF157&lt;&gt;""," -R","")</f>
        <v/>
      </c>
      <c r="BH156" s="14">
        <f>IF(BH157&lt;&gt;""," -R","")</f>
        <v/>
      </c>
      <c r="BJ156" s="14">
        <f>IF(BJ157&lt;&gt;""," -R","")</f>
        <v/>
      </c>
    </row>
    <row r="157">
      <c r="M157" s="14" t="n">
        <v>1.74</v>
      </c>
      <c r="N157" s="14">
        <f>IFERROR(VLOOKUP(M157,'CRUCE RIESGOS'!$C$8:$D$140,2,FALSE),"")</f>
        <v/>
      </c>
      <c r="O157" s="14" t="n">
        <v>2.74000000000002</v>
      </c>
      <c r="P157" s="14">
        <f>IFERROR(VLOOKUP(O157,'CRUCE RIESGOS'!$C$8:$D$140,2,FALSE),"")</f>
        <v/>
      </c>
      <c r="Q157" s="14" t="n">
        <v>3.74000000000004</v>
      </c>
      <c r="R157" s="14">
        <f>IFERROR(VLOOKUP(Q157,'CRUCE RIESGOS'!$C$8:$D$140,2,FALSE),"")</f>
        <v/>
      </c>
      <c r="S157" s="14" t="n">
        <v>4.74000000000006</v>
      </c>
      <c r="T157" s="14">
        <f>IFERROR(VLOOKUP(S157,'CRUCE RIESGOS'!$C$8:$D$140,2,FALSE),"")</f>
        <v/>
      </c>
      <c r="U157" s="14" t="n">
        <v>5.74000000000008</v>
      </c>
      <c r="V157" s="14">
        <f>IFERROR(VLOOKUP(U157,'CRUCE RIESGOS'!$C$8:$D$140,2,FALSE),"")</f>
        <v/>
      </c>
      <c r="W157" s="14" t="n">
        <v>6.7400000000001</v>
      </c>
      <c r="X157" s="14">
        <f>IFERROR(VLOOKUP(W157,'CRUCE RIESGOS'!$C$8:$D$140,2,FALSE),"")</f>
        <v/>
      </c>
      <c r="Y157" s="14" t="n">
        <v>7.74000000000012</v>
      </c>
      <c r="Z157" s="14">
        <f>IFERROR(VLOOKUP(Y157,'CRUCE RIESGOS'!$C$8:$D$140,2,FALSE),"")</f>
        <v/>
      </c>
      <c r="AA157" s="14" t="n">
        <v>8.740000000000141</v>
      </c>
      <c r="AB157" s="14">
        <f>IFERROR(VLOOKUP(AA157,'CRUCE RIESGOS'!$C$8:$D$140,2,FALSE),"")</f>
        <v/>
      </c>
      <c r="AC157" s="14" t="n">
        <v>9.74000000000016</v>
      </c>
      <c r="AD157" s="14">
        <f>IFERROR(VLOOKUP(AC157,'CRUCE RIESGOS'!$C$8:$D$140,2,FALSE),"")</f>
        <v/>
      </c>
      <c r="AE157" s="14" t="n">
        <v>10.7400000000002</v>
      </c>
      <c r="AF157" s="14">
        <f>IFERROR(VLOOKUP(AE157,'CRUCE RIESGOS'!$C$8:$D$140,2,FALSE),"")</f>
        <v/>
      </c>
      <c r="AG157" s="14" t="n">
        <v>11.7400000000002</v>
      </c>
      <c r="AH157" s="14">
        <f>IFERROR(VLOOKUP(AG157,'CRUCE RIESGOS'!$C$8:$D$140,2,FALSE),"")</f>
        <v/>
      </c>
      <c r="AI157" s="14" t="n">
        <v>12.7400000000002</v>
      </c>
      <c r="AJ157" s="14">
        <f>IFERROR(VLOOKUP(AI157,'CRUCE RIESGOS'!$C$8:$D$140,2,FALSE),"")</f>
        <v/>
      </c>
      <c r="AK157" s="14" t="n">
        <v>13.7400000000002</v>
      </c>
      <c r="AL157" s="14">
        <f>IFERROR(VLOOKUP(AK157,'CRUCE RIESGOS'!$C$8:$D$140,2,FALSE),"")</f>
        <v/>
      </c>
      <c r="AM157" s="14" t="n">
        <v>14.7400000000003</v>
      </c>
      <c r="AN157" s="14">
        <f>IFERROR(VLOOKUP(AM157,'CRUCE RIESGOS'!$C$8:$D$140,2,FALSE),"")</f>
        <v/>
      </c>
      <c r="AO157" s="14" t="n">
        <v>15.7400000000003</v>
      </c>
      <c r="AP157" s="14">
        <f>IFERROR(VLOOKUP(AO157,'CRUCE RIESGOS'!$C$8:$D$140,2,FALSE),"")</f>
        <v/>
      </c>
      <c r="AQ157" s="14" t="n">
        <v>16.7400000000003</v>
      </c>
      <c r="AR157" s="14">
        <f>IFERROR(VLOOKUP(AQ157,'CRUCE RIESGOS'!$C$8:$D$140,2,FALSE),"")</f>
        <v/>
      </c>
      <c r="AS157" s="14" t="n">
        <v>17.7400000000003</v>
      </c>
      <c r="AT157" s="14">
        <f>IFERROR(VLOOKUP(AS157,'CRUCE RIESGOS'!$C$8:$D$140,2,FALSE),"")</f>
        <v/>
      </c>
      <c r="AU157" s="14" t="n">
        <v>18.7400000000003</v>
      </c>
      <c r="AV157" s="14">
        <f>IFERROR(VLOOKUP(AU157,'CRUCE RIESGOS'!$C$8:$D$140,2,FALSE),"")</f>
        <v/>
      </c>
      <c r="AW157" s="14" t="n">
        <v>19.7400000000004</v>
      </c>
      <c r="AX157" s="14">
        <f>IFERROR(VLOOKUP(AW157,'CRUCE RIESGOS'!$C$8:$D$140,2,FALSE),"")</f>
        <v/>
      </c>
      <c r="AY157" s="14" t="n">
        <v>20.7400000000004</v>
      </c>
      <c r="AZ157" s="14">
        <f>IFERROR(VLOOKUP(AY157,'CRUCE RIESGOS'!$C$8:$D$140,2,FALSE),"")</f>
        <v/>
      </c>
      <c r="BA157" s="14" t="n">
        <v>21.7400000000004</v>
      </c>
      <c r="BB157" s="14">
        <f>IFERROR(VLOOKUP(BA157,'CRUCE RIESGOS'!$C$8:$D$140,2,FALSE),"")</f>
        <v/>
      </c>
      <c r="BC157" s="14" t="n">
        <v>22.7400000000004</v>
      </c>
      <c r="BD157" s="14">
        <f>IFERROR(VLOOKUP(BC157,'CRUCE RIESGOS'!$C$8:$D$140,2,FALSE),"")</f>
        <v/>
      </c>
      <c r="BE157" s="14" t="n">
        <v>23.7400000000004</v>
      </c>
      <c r="BF157" s="14">
        <f>IFERROR(VLOOKUP(BE157,'CRUCE RIESGOS'!$C$8:$D$140,2,FALSE),"")</f>
        <v/>
      </c>
      <c r="BG157" s="14" t="n">
        <v>24.7400000000005</v>
      </c>
      <c r="BH157" s="14">
        <f>IFERROR(VLOOKUP(BG157,'CRUCE RIESGOS'!$C$8:$D$140,2,FALSE),"")</f>
        <v/>
      </c>
      <c r="BI157" s="14" t="n">
        <v>25.7400000000005</v>
      </c>
      <c r="BJ157" s="14">
        <f>IFERROR(VLOOKUP(BI157,'CRUCE RIESGOS'!$C$8:$D$140,2,FALSE),"")</f>
        <v/>
      </c>
    </row>
    <row r="158">
      <c r="N158" s="14">
        <f>IF(N159&lt;&gt;""," -R","")</f>
        <v/>
      </c>
      <c r="P158" s="14">
        <f>IF(P159&lt;&gt;""," -R","")</f>
        <v/>
      </c>
      <c r="R158" s="14">
        <f>IF(R159&lt;&gt;""," -R","")</f>
        <v/>
      </c>
      <c r="T158" s="14">
        <f>IF(T159&lt;&gt;""," -R","")</f>
        <v/>
      </c>
      <c r="V158" s="14">
        <f>IF(V159&lt;&gt;""," -R","")</f>
        <v/>
      </c>
      <c r="X158" s="14">
        <f>IF(X159&lt;&gt;""," -R","")</f>
        <v/>
      </c>
      <c r="Z158" s="14">
        <f>IF(Z159&lt;&gt;""," -R","")</f>
        <v/>
      </c>
      <c r="AB158" s="14">
        <f>IF(AB159&lt;&gt;""," -R","")</f>
        <v/>
      </c>
      <c r="AD158" s="14">
        <f>IF(AD159&lt;&gt;""," -R","")</f>
        <v/>
      </c>
      <c r="AF158" s="14">
        <f>IF(AF159&lt;&gt;""," -R","")</f>
        <v/>
      </c>
      <c r="AH158" s="14">
        <f>IF(AH159&lt;&gt;""," -R","")</f>
        <v/>
      </c>
      <c r="AJ158" s="14">
        <f>IF(AJ159&lt;&gt;""," -R","")</f>
        <v/>
      </c>
      <c r="AL158" s="14">
        <f>IF(AL159&lt;&gt;""," -R","")</f>
        <v/>
      </c>
      <c r="AN158" s="14">
        <f>IF(AN159&lt;&gt;""," -R","")</f>
        <v/>
      </c>
      <c r="AP158" s="14">
        <f>IF(AP159&lt;&gt;""," -R","")</f>
        <v/>
      </c>
      <c r="AR158" s="14">
        <f>IF(AR159&lt;&gt;""," -R","")</f>
        <v/>
      </c>
      <c r="AT158" s="14">
        <f>IF(AT159&lt;&gt;""," -R","")</f>
        <v/>
      </c>
      <c r="AV158" s="14">
        <f>IF(AV159&lt;&gt;""," -R","")</f>
        <v/>
      </c>
      <c r="AX158" s="14">
        <f>IF(AX159&lt;&gt;""," -R","")</f>
        <v/>
      </c>
      <c r="AZ158" s="14">
        <f>IF(AZ159&lt;&gt;""," -R","")</f>
        <v/>
      </c>
      <c r="BB158" s="14">
        <f>IF(BB159&lt;&gt;""," -R","")</f>
        <v/>
      </c>
      <c r="BD158" s="14">
        <f>IF(BD159&lt;&gt;""," -R","")</f>
        <v/>
      </c>
      <c r="BF158" s="14">
        <f>IF(BF159&lt;&gt;""," -R","")</f>
        <v/>
      </c>
      <c r="BH158" s="14">
        <f>IF(BH159&lt;&gt;""," -R","")</f>
        <v/>
      </c>
      <c r="BJ158" s="14">
        <f>IF(BJ159&lt;&gt;""," -R","")</f>
        <v/>
      </c>
    </row>
    <row r="159">
      <c r="M159" s="14" t="n">
        <v>1.75</v>
      </c>
      <c r="N159" s="14">
        <f>IFERROR(VLOOKUP(M159,'CRUCE RIESGOS'!$C$8:$D$140,2,FALSE),"")</f>
        <v/>
      </c>
      <c r="O159" s="14" t="n">
        <v>2.75000000000002</v>
      </c>
      <c r="P159" s="14">
        <f>IFERROR(VLOOKUP(O159,'CRUCE RIESGOS'!$C$8:$D$140,2,FALSE),"")</f>
        <v/>
      </c>
      <c r="Q159" s="14" t="n">
        <v>3.75000000000004</v>
      </c>
      <c r="R159" s="14">
        <f>IFERROR(VLOOKUP(Q159,'CRUCE RIESGOS'!$C$8:$D$140,2,FALSE),"")</f>
        <v/>
      </c>
      <c r="S159" s="14" t="n">
        <v>4.75000000000006</v>
      </c>
      <c r="T159" s="14">
        <f>IFERROR(VLOOKUP(S159,'CRUCE RIESGOS'!$C$8:$D$140,2,FALSE),"")</f>
        <v/>
      </c>
      <c r="U159" s="14" t="n">
        <v>5.75000000000008</v>
      </c>
      <c r="V159" s="14">
        <f>IFERROR(VLOOKUP(U159,'CRUCE RIESGOS'!$C$8:$D$140,2,FALSE),"")</f>
        <v/>
      </c>
      <c r="W159" s="14" t="n">
        <v>6.7500000000001</v>
      </c>
      <c r="X159" s="14">
        <f>IFERROR(VLOOKUP(W159,'CRUCE RIESGOS'!$C$8:$D$140,2,FALSE),"")</f>
        <v/>
      </c>
      <c r="Y159" s="14" t="n">
        <v>7.75000000000012</v>
      </c>
      <c r="Z159" s="14">
        <f>IFERROR(VLOOKUP(Y159,'CRUCE RIESGOS'!$C$8:$D$140,2,FALSE),"")</f>
        <v/>
      </c>
      <c r="AA159" s="14" t="n">
        <v>8.75000000000014</v>
      </c>
      <c r="AB159" s="14">
        <f>IFERROR(VLOOKUP(AA159,'CRUCE RIESGOS'!$C$8:$D$140,2,FALSE),"")</f>
        <v/>
      </c>
      <c r="AC159" s="14" t="n">
        <v>9.75000000000016</v>
      </c>
      <c r="AD159" s="14">
        <f>IFERROR(VLOOKUP(AC159,'CRUCE RIESGOS'!$C$8:$D$140,2,FALSE),"")</f>
        <v/>
      </c>
      <c r="AE159" s="14" t="n">
        <v>10.7500000000002</v>
      </c>
      <c r="AF159" s="14">
        <f>IFERROR(VLOOKUP(AE159,'CRUCE RIESGOS'!$C$8:$D$140,2,FALSE),"")</f>
        <v/>
      </c>
      <c r="AG159" s="14" t="n">
        <v>11.7500000000002</v>
      </c>
      <c r="AH159" s="14">
        <f>IFERROR(VLOOKUP(AG159,'CRUCE RIESGOS'!$C$8:$D$140,2,FALSE),"")</f>
        <v/>
      </c>
      <c r="AI159" s="14" t="n">
        <v>12.7500000000002</v>
      </c>
      <c r="AJ159" s="14">
        <f>IFERROR(VLOOKUP(AI159,'CRUCE RIESGOS'!$C$8:$D$140,2,FALSE),"")</f>
        <v/>
      </c>
      <c r="AK159" s="14" t="n">
        <v>13.7500000000002</v>
      </c>
      <c r="AL159" s="14">
        <f>IFERROR(VLOOKUP(AK159,'CRUCE RIESGOS'!$C$8:$D$140,2,FALSE),"")</f>
        <v/>
      </c>
      <c r="AM159" s="14" t="n">
        <v>14.7500000000003</v>
      </c>
      <c r="AN159" s="14">
        <f>IFERROR(VLOOKUP(AM159,'CRUCE RIESGOS'!$C$8:$D$140,2,FALSE),"")</f>
        <v/>
      </c>
      <c r="AO159" s="14" t="n">
        <v>15.7500000000003</v>
      </c>
      <c r="AP159" s="14">
        <f>IFERROR(VLOOKUP(AO159,'CRUCE RIESGOS'!$C$8:$D$140,2,FALSE),"")</f>
        <v/>
      </c>
      <c r="AQ159" s="14" t="n">
        <v>16.7500000000003</v>
      </c>
      <c r="AR159" s="14">
        <f>IFERROR(VLOOKUP(AQ159,'CRUCE RIESGOS'!$C$8:$D$140,2,FALSE),"")</f>
        <v/>
      </c>
      <c r="AS159" s="14" t="n">
        <v>17.7500000000003</v>
      </c>
      <c r="AT159" s="14">
        <f>IFERROR(VLOOKUP(AS159,'CRUCE RIESGOS'!$C$8:$D$140,2,FALSE),"")</f>
        <v/>
      </c>
      <c r="AU159" s="14" t="n">
        <v>18.7500000000003</v>
      </c>
      <c r="AV159" s="14">
        <f>IFERROR(VLOOKUP(AU159,'CRUCE RIESGOS'!$C$8:$D$140,2,FALSE),"")</f>
        <v/>
      </c>
      <c r="AW159" s="14" t="n">
        <v>19.7500000000004</v>
      </c>
      <c r="AX159" s="14">
        <f>IFERROR(VLOOKUP(AW159,'CRUCE RIESGOS'!$C$8:$D$140,2,FALSE),"")</f>
        <v/>
      </c>
      <c r="AY159" s="14" t="n">
        <v>20.7500000000004</v>
      </c>
      <c r="AZ159" s="14">
        <f>IFERROR(VLOOKUP(AY159,'CRUCE RIESGOS'!$C$8:$D$140,2,FALSE),"")</f>
        <v/>
      </c>
      <c r="BA159" s="14" t="n">
        <v>21.7500000000004</v>
      </c>
      <c r="BB159" s="14">
        <f>IFERROR(VLOOKUP(BA159,'CRUCE RIESGOS'!$C$8:$D$140,2,FALSE),"")</f>
        <v/>
      </c>
      <c r="BC159" s="14" t="n">
        <v>22.7500000000004</v>
      </c>
      <c r="BD159" s="14">
        <f>IFERROR(VLOOKUP(BC159,'CRUCE RIESGOS'!$C$8:$D$140,2,FALSE),"")</f>
        <v/>
      </c>
      <c r="BE159" s="14" t="n">
        <v>23.7500000000004</v>
      </c>
      <c r="BF159" s="14">
        <f>IFERROR(VLOOKUP(BE159,'CRUCE RIESGOS'!$C$8:$D$140,2,FALSE),"")</f>
        <v/>
      </c>
      <c r="BG159" s="14" t="n">
        <v>24.7500000000005</v>
      </c>
      <c r="BH159" s="14">
        <f>IFERROR(VLOOKUP(BG159,'CRUCE RIESGOS'!$C$8:$D$140,2,FALSE),"")</f>
        <v/>
      </c>
      <c r="BI159" s="14" t="n">
        <v>25.7500000000005</v>
      </c>
      <c r="BJ159" s="14">
        <f>IFERROR(VLOOKUP(BI159,'CRUCE RIESGOS'!$C$8:$D$140,2,FALSE),"")</f>
        <v/>
      </c>
    </row>
    <row r="160">
      <c r="N160" s="14">
        <f>IF(N161&lt;&gt;""," -R","")</f>
        <v/>
      </c>
      <c r="P160" s="14">
        <f>IF(P161&lt;&gt;""," -R","")</f>
        <v/>
      </c>
      <c r="R160" s="14">
        <f>IF(R161&lt;&gt;""," -R","")</f>
        <v/>
      </c>
      <c r="T160" s="14">
        <f>IF(T161&lt;&gt;""," -R","")</f>
        <v/>
      </c>
      <c r="V160" s="14">
        <f>IF(V161&lt;&gt;""," -R","")</f>
        <v/>
      </c>
      <c r="X160" s="14">
        <f>IF(X161&lt;&gt;""," -R","")</f>
        <v/>
      </c>
      <c r="Z160" s="14">
        <f>IF(Z161&lt;&gt;""," -R","")</f>
        <v/>
      </c>
      <c r="AB160" s="14">
        <f>IF(AB161&lt;&gt;""," -R","")</f>
        <v/>
      </c>
      <c r="AD160" s="14">
        <f>IF(AD161&lt;&gt;""," -R","")</f>
        <v/>
      </c>
      <c r="AF160" s="14">
        <f>IF(AF161&lt;&gt;""," -R","")</f>
        <v/>
      </c>
      <c r="AH160" s="14">
        <f>IF(AH161&lt;&gt;""," -R","")</f>
        <v/>
      </c>
      <c r="AJ160" s="14">
        <f>IF(AJ161&lt;&gt;""," -R","")</f>
        <v/>
      </c>
      <c r="AL160" s="14">
        <f>IF(AL161&lt;&gt;""," -R","")</f>
        <v/>
      </c>
      <c r="AN160" s="14">
        <f>IF(AN161&lt;&gt;""," -R","")</f>
        <v/>
      </c>
      <c r="AP160" s="14">
        <f>IF(AP161&lt;&gt;""," -R","")</f>
        <v/>
      </c>
      <c r="AR160" s="14">
        <f>IF(AR161&lt;&gt;""," -R","")</f>
        <v/>
      </c>
      <c r="AT160" s="14">
        <f>IF(AT161&lt;&gt;""," -R","")</f>
        <v/>
      </c>
      <c r="AV160" s="14">
        <f>IF(AV161&lt;&gt;""," -R","")</f>
        <v/>
      </c>
      <c r="AX160" s="14">
        <f>IF(AX161&lt;&gt;""," -R","")</f>
        <v/>
      </c>
      <c r="AZ160" s="14">
        <f>IF(AZ161&lt;&gt;""," -R","")</f>
        <v/>
      </c>
      <c r="BB160" s="14">
        <f>IF(BB161&lt;&gt;""," -R","")</f>
        <v/>
      </c>
      <c r="BD160" s="14">
        <f>IF(BD161&lt;&gt;""," -R","")</f>
        <v/>
      </c>
      <c r="BF160" s="14">
        <f>IF(BF161&lt;&gt;""," -R","")</f>
        <v/>
      </c>
      <c r="BH160" s="14">
        <f>IF(BH161&lt;&gt;""," -R","")</f>
        <v/>
      </c>
      <c r="BJ160" s="14">
        <f>IF(BJ161&lt;&gt;""," -R","")</f>
        <v/>
      </c>
    </row>
    <row r="161">
      <c r="M161" s="14" t="n">
        <v>1.76</v>
      </c>
      <c r="N161" s="14">
        <f>IFERROR(VLOOKUP(M161,'CRUCE RIESGOS'!$C$8:$D$140,2,FALSE),"")</f>
        <v/>
      </c>
      <c r="O161" s="14" t="n">
        <v>2.76000000000002</v>
      </c>
      <c r="P161" s="14">
        <f>IFERROR(VLOOKUP(O161,'CRUCE RIESGOS'!$C$8:$D$140,2,FALSE),"")</f>
        <v/>
      </c>
      <c r="Q161" s="14" t="n">
        <v>3.76000000000004</v>
      </c>
      <c r="R161" s="14">
        <f>IFERROR(VLOOKUP(Q161,'CRUCE RIESGOS'!$C$8:$D$140,2,FALSE),"")</f>
        <v/>
      </c>
      <c r="S161" s="14" t="n">
        <v>4.76000000000006</v>
      </c>
      <c r="T161" s="14">
        <f>IFERROR(VLOOKUP(S161,'CRUCE RIESGOS'!$C$8:$D$140,2,FALSE),"")</f>
        <v/>
      </c>
      <c r="U161" s="14" t="n">
        <v>5.76000000000008</v>
      </c>
      <c r="V161" s="14">
        <f>IFERROR(VLOOKUP(U161,'CRUCE RIESGOS'!$C$8:$D$140,2,FALSE),"")</f>
        <v/>
      </c>
      <c r="W161" s="14" t="n">
        <v>6.7600000000001</v>
      </c>
      <c r="X161" s="14">
        <f>IFERROR(VLOOKUP(W161,'CRUCE RIESGOS'!$C$8:$D$140,2,FALSE),"")</f>
        <v/>
      </c>
      <c r="Y161" s="14" t="n">
        <v>7.76000000000012</v>
      </c>
      <c r="Z161" s="14">
        <f>IFERROR(VLOOKUP(Y161,'CRUCE RIESGOS'!$C$8:$D$140,2,FALSE),"")</f>
        <v/>
      </c>
      <c r="AA161" s="14" t="n">
        <v>8.76000000000014</v>
      </c>
      <c r="AB161" s="14">
        <f>IFERROR(VLOOKUP(AA161,'CRUCE RIESGOS'!$C$8:$D$140,2,FALSE),"")</f>
        <v/>
      </c>
      <c r="AC161" s="14" t="n">
        <v>9.76000000000016</v>
      </c>
      <c r="AD161" s="14">
        <f>IFERROR(VLOOKUP(AC161,'CRUCE RIESGOS'!$C$8:$D$140,2,FALSE),"")</f>
        <v/>
      </c>
      <c r="AE161" s="14" t="n">
        <v>10.7600000000002</v>
      </c>
      <c r="AF161" s="14">
        <f>IFERROR(VLOOKUP(AE161,'CRUCE RIESGOS'!$C$8:$D$140,2,FALSE),"")</f>
        <v/>
      </c>
      <c r="AG161" s="14" t="n">
        <v>11.7600000000002</v>
      </c>
      <c r="AH161" s="14">
        <f>IFERROR(VLOOKUP(AG161,'CRUCE RIESGOS'!$C$8:$D$140,2,FALSE),"")</f>
        <v/>
      </c>
      <c r="AI161" s="14" t="n">
        <v>12.7600000000002</v>
      </c>
      <c r="AJ161" s="14">
        <f>IFERROR(VLOOKUP(AI161,'CRUCE RIESGOS'!$C$8:$D$140,2,FALSE),"")</f>
        <v/>
      </c>
      <c r="AK161" s="14" t="n">
        <v>13.7600000000002</v>
      </c>
      <c r="AL161" s="14">
        <f>IFERROR(VLOOKUP(AK161,'CRUCE RIESGOS'!$C$8:$D$140,2,FALSE),"")</f>
        <v/>
      </c>
      <c r="AM161" s="14" t="n">
        <v>14.7600000000003</v>
      </c>
      <c r="AN161" s="14">
        <f>IFERROR(VLOOKUP(AM161,'CRUCE RIESGOS'!$C$8:$D$140,2,FALSE),"")</f>
        <v/>
      </c>
      <c r="AO161" s="14" t="n">
        <v>15.7600000000003</v>
      </c>
      <c r="AP161" s="14">
        <f>IFERROR(VLOOKUP(AO161,'CRUCE RIESGOS'!$C$8:$D$140,2,FALSE),"")</f>
        <v/>
      </c>
      <c r="AQ161" s="14" t="n">
        <v>16.7600000000003</v>
      </c>
      <c r="AR161" s="14">
        <f>IFERROR(VLOOKUP(AQ161,'CRUCE RIESGOS'!$C$8:$D$140,2,FALSE),"")</f>
        <v/>
      </c>
      <c r="AS161" s="14" t="n">
        <v>17.7600000000003</v>
      </c>
      <c r="AT161" s="14">
        <f>IFERROR(VLOOKUP(AS161,'CRUCE RIESGOS'!$C$8:$D$140,2,FALSE),"")</f>
        <v/>
      </c>
      <c r="AU161" s="14" t="n">
        <v>18.7600000000003</v>
      </c>
      <c r="AV161" s="14">
        <f>IFERROR(VLOOKUP(AU161,'CRUCE RIESGOS'!$C$8:$D$140,2,FALSE),"")</f>
        <v/>
      </c>
      <c r="AW161" s="14" t="n">
        <v>19.7600000000004</v>
      </c>
      <c r="AX161" s="14">
        <f>IFERROR(VLOOKUP(AW161,'CRUCE RIESGOS'!$C$8:$D$140,2,FALSE),"")</f>
        <v/>
      </c>
      <c r="AY161" s="14" t="n">
        <v>20.7600000000004</v>
      </c>
      <c r="AZ161" s="14">
        <f>IFERROR(VLOOKUP(AY161,'CRUCE RIESGOS'!$C$8:$D$140,2,FALSE),"")</f>
        <v/>
      </c>
      <c r="BA161" s="14" t="n">
        <v>21.7600000000004</v>
      </c>
      <c r="BB161" s="14">
        <f>IFERROR(VLOOKUP(BA161,'CRUCE RIESGOS'!$C$8:$D$140,2,FALSE),"")</f>
        <v/>
      </c>
      <c r="BC161" s="14" t="n">
        <v>22.7600000000004</v>
      </c>
      <c r="BD161" s="14">
        <f>IFERROR(VLOOKUP(BC161,'CRUCE RIESGOS'!$C$8:$D$140,2,FALSE),"")</f>
        <v/>
      </c>
      <c r="BE161" s="14" t="n">
        <v>23.7600000000004</v>
      </c>
      <c r="BF161" s="14">
        <f>IFERROR(VLOOKUP(BE161,'CRUCE RIESGOS'!$C$8:$D$140,2,FALSE),"")</f>
        <v/>
      </c>
      <c r="BG161" s="14" t="n">
        <v>24.7600000000005</v>
      </c>
      <c r="BH161" s="14">
        <f>IFERROR(VLOOKUP(BG161,'CRUCE RIESGOS'!$C$8:$D$140,2,FALSE),"")</f>
        <v/>
      </c>
      <c r="BI161" s="14" t="n">
        <v>25.7600000000005</v>
      </c>
      <c r="BJ161" s="14">
        <f>IFERROR(VLOOKUP(BI161,'CRUCE RIESGOS'!$C$8:$D$140,2,FALSE),"")</f>
        <v/>
      </c>
    </row>
    <row r="162">
      <c r="N162" s="14">
        <f>IF(N163&lt;&gt;""," -R","")</f>
        <v/>
      </c>
      <c r="P162" s="14">
        <f>IF(P163&lt;&gt;""," -R","")</f>
        <v/>
      </c>
      <c r="R162" s="14">
        <f>IF(R163&lt;&gt;""," -R","")</f>
        <v/>
      </c>
      <c r="T162" s="14">
        <f>IF(T163&lt;&gt;""," -R","")</f>
        <v/>
      </c>
      <c r="V162" s="14">
        <f>IF(V163&lt;&gt;""," -R","")</f>
        <v/>
      </c>
      <c r="X162" s="14">
        <f>IF(X163&lt;&gt;""," -R","")</f>
        <v/>
      </c>
      <c r="Z162" s="14">
        <f>IF(Z163&lt;&gt;""," -R","")</f>
        <v/>
      </c>
      <c r="AB162" s="14">
        <f>IF(AB163&lt;&gt;""," -R","")</f>
        <v/>
      </c>
      <c r="AD162" s="14">
        <f>IF(AD163&lt;&gt;""," -R","")</f>
        <v/>
      </c>
      <c r="AF162" s="14">
        <f>IF(AF163&lt;&gt;""," -R","")</f>
        <v/>
      </c>
      <c r="AH162" s="14">
        <f>IF(AH163&lt;&gt;""," -R","")</f>
        <v/>
      </c>
      <c r="AJ162" s="14">
        <f>IF(AJ163&lt;&gt;""," -R","")</f>
        <v/>
      </c>
      <c r="AL162" s="14">
        <f>IF(AL163&lt;&gt;""," -R","")</f>
        <v/>
      </c>
      <c r="AN162" s="14">
        <f>IF(AN163&lt;&gt;""," -R","")</f>
        <v/>
      </c>
      <c r="AP162" s="14">
        <f>IF(AP163&lt;&gt;""," -R","")</f>
        <v/>
      </c>
      <c r="AR162" s="14">
        <f>IF(AR163&lt;&gt;""," -R","")</f>
        <v/>
      </c>
      <c r="AT162" s="14">
        <f>IF(AT163&lt;&gt;""," -R","")</f>
        <v/>
      </c>
      <c r="AV162" s="14">
        <f>IF(AV163&lt;&gt;""," -R","")</f>
        <v/>
      </c>
      <c r="AX162" s="14">
        <f>IF(AX163&lt;&gt;""," -R","")</f>
        <v/>
      </c>
      <c r="AZ162" s="14">
        <f>IF(AZ163&lt;&gt;""," -R","")</f>
        <v/>
      </c>
      <c r="BB162" s="14">
        <f>IF(BB163&lt;&gt;""," -R","")</f>
        <v/>
      </c>
      <c r="BD162" s="14">
        <f>IF(BD163&lt;&gt;""," -R","")</f>
        <v/>
      </c>
      <c r="BF162" s="14">
        <f>IF(BF163&lt;&gt;""," -R","")</f>
        <v/>
      </c>
      <c r="BH162" s="14">
        <f>IF(BH163&lt;&gt;""," -R","")</f>
        <v/>
      </c>
      <c r="BJ162" s="14">
        <f>IF(BJ163&lt;&gt;""," -R","")</f>
        <v/>
      </c>
    </row>
    <row r="163">
      <c r="M163" s="14" t="n">
        <v>1.77</v>
      </c>
      <c r="N163" s="14">
        <f>IFERROR(VLOOKUP(M163,'CRUCE RIESGOS'!$C$8:$D$140,2,FALSE),"")</f>
        <v/>
      </c>
      <c r="O163" s="14" t="n">
        <v>2.77000000000002</v>
      </c>
      <c r="P163" s="14">
        <f>IFERROR(VLOOKUP(O163,'CRUCE RIESGOS'!$C$8:$D$140,2,FALSE),"")</f>
        <v/>
      </c>
      <c r="Q163" s="14" t="n">
        <v>3.77000000000004</v>
      </c>
      <c r="R163" s="14">
        <f>IFERROR(VLOOKUP(Q163,'CRUCE RIESGOS'!$C$8:$D$140,2,FALSE),"")</f>
        <v/>
      </c>
      <c r="S163" s="14" t="n">
        <v>4.77000000000006</v>
      </c>
      <c r="T163" s="14">
        <f>IFERROR(VLOOKUP(S163,'CRUCE RIESGOS'!$C$8:$D$140,2,FALSE),"")</f>
        <v/>
      </c>
      <c r="U163" s="14" t="n">
        <v>5.77000000000008</v>
      </c>
      <c r="V163" s="14">
        <f>IFERROR(VLOOKUP(U163,'CRUCE RIESGOS'!$C$8:$D$140,2,FALSE),"")</f>
        <v/>
      </c>
      <c r="W163" s="14" t="n">
        <v>6.7700000000001</v>
      </c>
      <c r="X163" s="14">
        <f>IFERROR(VLOOKUP(W163,'CRUCE RIESGOS'!$C$8:$D$140,2,FALSE),"")</f>
        <v/>
      </c>
      <c r="Y163" s="14" t="n">
        <v>7.77000000000012</v>
      </c>
      <c r="Z163" s="14">
        <f>IFERROR(VLOOKUP(Y163,'CRUCE RIESGOS'!$C$8:$D$140,2,FALSE),"")</f>
        <v/>
      </c>
      <c r="AA163" s="14" t="n">
        <v>8.77000000000014</v>
      </c>
      <c r="AB163" s="14">
        <f>IFERROR(VLOOKUP(AA163,'CRUCE RIESGOS'!$C$8:$D$140,2,FALSE),"")</f>
        <v/>
      </c>
      <c r="AC163" s="14" t="n">
        <v>9.770000000000159</v>
      </c>
      <c r="AD163" s="14">
        <f>IFERROR(VLOOKUP(AC163,'CRUCE RIESGOS'!$C$8:$D$140,2,FALSE),"")</f>
        <v/>
      </c>
      <c r="AE163" s="14" t="n">
        <v>10.7700000000002</v>
      </c>
      <c r="AF163" s="14">
        <f>IFERROR(VLOOKUP(AE163,'CRUCE RIESGOS'!$C$8:$D$140,2,FALSE),"")</f>
        <v/>
      </c>
      <c r="AG163" s="14" t="n">
        <v>11.7700000000002</v>
      </c>
      <c r="AH163" s="14">
        <f>IFERROR(VLOOKUP(AG163,'CRUCE RIESGOS'!$C$8:$D$140,2,FALSE),"")</f>
        <v/>
      </c>
      <c r="AI163" s="14" t="n">
        <v>12.7700000000002</v>
      </c>
      <c r="AJ163" s="14">
        <f>IFERROR(VLOOKUP(AI163,'CRUCE RIESGOS'!$C$8:$D$140,2,FALSE),"")</f>
        <v/>
      </c>
      <c r="AK163" s="14" t="n">
        <v>13.7700000000002</v>
      </c>
      <c r="AL163" s="14">
        <f>IFERROR(VLOOKUP(AK163,'CRUCE RIESGOS'!$C$8:$D$140,2,FALSE),"")</f>
        <v/>
      </c>
      <c r="AM163" s="14" t="n">
        <v>14.7700000000003</v>
      </c>
      <c r="AN163" s="14">
        <f>IFERROR(VLOOKUP(AM163,'CRUCE RIESGOS'!$C$8:$D$140,2,FALSE),"")</f>
        <v/>
      </c>
      <c r="AO163" s="14" t="n">
        <v>15.7700000000003</v>
      </c>
      <c r="AP163" s="14">
        <f>IFERROR(VLOOKUP(AO163,'CRUCE RIESGOS'!$C$8:$D$140,2,FALSE),"")</f>
        <v/>
      </c>
      <c r="AQ163" s="14" t="n">
        <v>16.7700000000003</v>
      </c>
      <c r="AR163" s="14">
        <f>IFERROR(VLOOKUP(AQ163,'CRUCE RIESGOS'!$C$8:$D$140,2,FALSE),"")</f>
        <v/>
      </c>
      <c r="AS163" s="14" t="n">
        <v>17.7700000000003</v>
      </c>
      <c r="AT163" s="14">
        <f>IFERROR(VLOOKUP(AS163,'CRUCE RIESGOS'!$C$8:$D$140,2,FALSE),"")</f>
        <v/>
      </c>
      <c r="AU163" s="14" t="n">
        <v>18.7700000000003</v>
      </c>
      <c r="AV163" s="14">
        <f>IFERROR(VLOOKUP(AU163,'CRUCE RIESGOS'!$C$8:$D$140,2,FALSE),"")</f>
        <v/>
      </c>
      <c r="AW163" s="14" t="n">
        <v>19.7700000000004</v>
      </c>
      <c r="AX163" s="14">
        <f>IFERROR(VLOOKUP(AW163,'CRUCE RIESGOS'!$C$8:$D$140,2,FALSE),"")</f>
        <v/>
      </c>
      <c r="AY163" s="14" t="n">
        <v>20.7700000000004</v>
      </c>
      <c r="AZ163" s="14">
        <f>IFERROR(VLOOKUP(AY163,'CRUCE RIESGOS'!$C$8:$D$140,2,FALSE),"")</f>
        <v/>
      </c>
      <c r="BA163" s="14" t="n">
        <v>21.7700000000004</v>
      </c>
      <c r="BB163" s="14">
        <f>IFERROR(VLOOKUP(BA163,'CRUCE RIESGOS'!$C$8:$D$140,2,FALSE),"")</f>
        <v/>
      </c>
      <c r="BC163" s="14" t="n">
        <v>22.7700000000004</v>
      </c>
      <c r="BD163" s="14">
        <f>IFERROR(VLOOKUP(BC163,'CRUCE RIESGOS'!$C$8:$D$140,2,FALSE),"")</f>
        <v/>
      </c>
      <c r="BE163" s="14" t="n">
        <v>23.7700000000004</v>
      </c>
      <c r="BF163" s="14">
        <f>IFERROR(VLOOKUP(BE163,'CRUCE RIESGOS'!$C$8:$D$140,2,FALSE),"")</f>
        <v/>
      </c>
      <c r="BG163" s="14" t="n">
        <v>24.7700000000005</v>
      </c>
      <c r="BH163" s="14">
        <f>IFERROR(VLOOKUP(BG163,'CRUCE RIESGOS'!$C$8:$D$140,2,FALSE),"")</f>
        <v/>
      </c>
      <c r="BI163" s="14" t="n">
        <v>25.7700000000005</v>
      </c>
      <c r="BJ163" s="14">
        <f>IFERROR(VLOOKUP(BI163,'CRUCE RIESGOS'!$C$8:$D$140,2,FALSE),"")</f>
        <v/>
      </c>
    </row>
    <row r="164">
      <c r="N164" s="14">
        <f>IF(N165&lt;&gt;""," -R","")</f>
        <v/>
      </c>
      <c r="P164" s="14">
        <f>IF(P165&lt;&gt;""," -R","")</f>
        <v/>
      </c>
      <c r="R164" s="14">
        <f>IF(R165&lt;&gt;""," -R","")</f>
        <v/>
      </c>
      <c r="T164" s="14">
        <f>IF(T165&lt;&gt;""," -R","")</f>
        <v/>
      </c>
      <c r="V164" s="14">
        <f>IF(V165&lt;&gt;""," -R","")</f>
        <v/>
      </c>
      <c r="X164" s="14">
        <f>IF(X165&lt;&gt;""," -R","")</f>
        <v/>
      </c>
      <c r="Z164" s="14">
        <f>IF(Z165&lt;&gt;""," -R","")</f>
        <v/>
      </c>
      <c r="AB164" s="14">
        <f>IF(AB165&lt;&gt;""," -R","")</f>
        <v/>
      </c>
      <c r="AD164" s="14">
        <f>IF(AD165&lt;&gt;""," -R","")</f>
        <v/>
      </c>
      <c r="AF164" s="14">
        <f>IF(AF165&lt;&gt;""," -R","")</f>
        <v/>
      </c>
      <c r="AH164" s="14">
        <f>IF(AH165&lt;&gt;""," -R","")</f>
        <v/>
      </c>
      <c r="AJ164" s="14">
        <f>IF(AJ165&lt;&gt;""," -R","")</f>
        <v/>
      </c>
      <c r="AL164" s="14">
        <f>IF(AL165&lt;&gt;""," -R","")</f>
        <v/>
      </c>
      <c r="AN164" s="14">
        <f>IF(AN165&lt;&gt;""," -R","")</f>
        <v/>
      </c>
      <c r="AP164" s="14">
        <f>IF(AP165&lt;&gt;""," -R","")</f>
        <v/>
      </c>
      <c r="AR164" s="14">
        <f>IF(AR165&lt;&gt;""," -R","")</f>
        <v/>
      </c>
      <c r="AT164" s="14">
        <f>IF(AT165&lt;&gt;""," -R","")</f>
        <v/>
      </c>
      <c r="AV164" s="14">
        <f>IF(AV165&lt;&gt;""," -R","")</f>
        <v/>
      </c>
      <c r="AX164" s="14">
        <f>IF(AX165&lt;&gt;""," -R","")</f>
        <v/>
      </c>
      <c r="AZ164" s="14">
        <f>IF(AZ165&lt;&gt;""," -R","")</f>
        <v/>
      </c>
      <c r="BB164" s="14">
        <f>IF(BB165&lt;&gt;""," -R","")</f>
        <v/>
      </c>
      <c r="BD164" s="14">
        <f>IF(BD165&lt;&gt;""," -R","")</f>
        <v/>
      </c>
      <c r="BF164" s="14">
        <f>IF(BF165&lt;&gt;""," -R","")</f>
        <v/>
      </c>
      <c r="BH164" s="14">
        <f>IF(BH165&lt;&gt;""," -R","")</f>
        <v/>
      </c>
      <c r="BJ164" s="14">
        <f>IF(BJ165&lt;&gt;""," -R","")</f>
        <v/>
      </c>
    </row>
    <row r="165">
      <c r="M165" s="14" t="n">
        <v>1.78</v>
      </c>
      <c r="N165" s="14">
        <f>IFERROR(VLOOKUP(M165,'CRUCE RIESGOS'!$C$8:$D$140,2,FALSE),"")</f>
        <v/>
      </c>
      <c r="O165" s="14" t="n">
        <v>2.78000000000002</v>
      </c>
      <c r="P165" s="14">
        <f>IFERROR(VLOOKUP(O165,'CRUCE RIESGOS'!$C$8:$D$140,2,FALSE),"")</f>
        <v/>
      </c>
      <c r="Q165" s="14" t="n">
        <v>3.78000000000004</v>
      </c>
      <c r="R165" s="14">
        <f>IFERROR(VLOOKUP(Q165,'CRUCE RIESGOS'!$C$8:$D$140,2,FALSE),"")</f>
        <v/>
      </c>
      <c r="S165" s="14" t="n">
        <v>4.78000000000006</v>
      </c>
      <c r="T165" s="14">
        <f>IFERROR(VLOOKUP(S165,'CRUCE RIESGOS'!$C$8:$D$140,2,FALSE),"")</f>
        <v/>
      </c>
      <c r="U165" s="14" t="n">
        <v>5.78000000000008</v>
      </c>
      <c r="V165" s="14">
        <f>IFERROR(VLOOKUP(U165,'CRUCE RIESGOS'!$C$8:$D$140,2,FALSE),"")</f>
        <v/>
      </c>
      <c r="W165" s="14" t="n">
        <v>6.7800000000001</v>
      </c>
      <c r="X165" s="14">
        <f>IFERROR(VLOOKUP(W165,'CRUCE RIESGOS'!$C$8:$D$140,2,FALSE),"")</f>
        <v/>
      </c>
      <c r="Y165" s="14" t="n">
        <v>7.78000000000012</v>
      </c>
      <c r="Z165" s="14">
        <f>IFERROR(VLOOKUP(Y165,'CRUCE RIESGOS'!$C$8:$D$140,2,FALSE),"")</f>
        <v/>
      </c>
      <c r="AA165" s="14" t="n">
        <v>8.78000000000014</v>
      </c>
      <c r="AB165" s="14">
        <f>IFERROR(VLOOKUP(AA165,'CRUCE RIESGOS'!$C$8:$D$140,2,FALSE),"")</f>
        <v/>
      </c>
      <c r="AC165" s="14" t="n">
        <v>9.780000000000159</v>
      </c>
      <c r="AD165" s="14">
        <f>IFERROR(VLOOKUP(AC165,'CRUCE RIESGOS'!$C$8:$D$140,2,FALSE),"")</f>
        <v/>
      </c>
      <c r="AE165" s="14" t="n">
        <v>10.7800000000002</v>
      </c>
      <c r="AF165" s="14">
        <f>IFERROR(VLOOKUP(AE165,'CRUCE RIESGOS'!$C$8:$D$140,2,FALSE),"")</f>
        <v/>
      </c>
      <c r="AG165" s="14" t="n">
        <v>11.7800000000002</v>
      </c>
      <c r="AH165" s="14">
        <f>IFERROR(VLOOKUP(AG165,'CRUCE RIESGOS'!$C$8:$D$140,2,FALSE),"")</f>
        <v/>
      </c>
      <c r="AI165" s="14" t="n">
        <v>12.7800000000002</v>
      </c>
      <c r="AJ165" s="14">
        <f>IFERROR(VLOOKUP(AI165,'CRUCE RIESGOS'!$C$8:$D$140,2,FALSE),"")</f>
        <v/>
      </c>
      <c r="AK165" s="14" t="n">
        <v>13.7800000000002</v>
      </c>
      <c r="AL165" s="14">
        <f>IFERROR(VLOOKUP(AK165,'CRUCE RIESGOS'!$C$8:$D$140,2,FALSE),"")</f>
        <v/>
      </c>
      <c r="AM165" s="14" t="n">
        <v>14.7800000000003</v>
      </c>
      <c r="AN165" s="14">
        <f>IFERROR(VLOOKUP(AM165,'CRUCE RIESGOS'!$C$8:$D$140,2,FALSE),"")</f>
        <v/>
      </c>
      <c r="AO165" s="14" t="n">
        <v>15.7800000000003</v>
      </c>
      <c r="AP165" s="14">
        <f>IFERROR(VLOOKUP(AO165,'CRUCE RIESGOS'!$C$8:$D$140,2,FALSE),"")</f>
        <v/>
      </c>
      <c r="AQ165" s="14" t="n">
        <v>16.7800000000003</v>
      </c>
      <c r="AR165" s="14">
        <f>IFERROR(VLOOKUP(AQ165,'CRUCE RIESGOS'!$C$8:$D$140,2,FALSE),"")</f>
        <v/>
      </c>
      <c r="AS165" s="14" t="n">
        <v>17.7800000000003</v>
      </c>
      <c r="AT165" s="14">
        <f>IFERROR(VLOOKUP(AS165,'CRUCE RIESGOS'!$C$8:$D$140,2,FALSE),"")</f>
        <v/>
      </c>
      <c r="AU165" s="14" t="n">
        <v>18.7800000000003</v>
      </c>
      <c r="AV165" s="14">
        <f>IFERROR(VLOOKUP(AU165,'CRUCE RIESGOS'!$C$8:$D$140,2,FALSE),"")</f>
        <v/>
      </c>
      <c r="AW165" s="14" t="n">
        <v>19.7800000000004</v>
      </c>
      <c r="AX165" s="14">
        <f>IFERROR(VLOOKUP(AW165,'CRUCE RIESGOS'!$C$8:$D$140,2,FALSE),"")</f>
        <v/>
      </c>
      <c r="AY165" s="14" t="n">
        <v>20.7800000000004</v>
      </c>
      <c r="AZ165" s="14">
        <f>IFERROR(VLOOKUP(AY165,'CRUCE RIESGOS'!$C$8:$D$140,2,FALSE),"")</f>
        <v/>
      </c>
      <c r="BA165" s="14" t="n">
        <v>21.7800000000004</v>
      </c>
      <c r="BB165" s="14">
        <f>IFERROR(VLOOKUP(BA165,'CRUCE RIESGOS'!$C$8:$D$140,2,FALSE),"")</f>
        <v/>
      </c>
      <c r="BC165" s="14" t="n">
        <v>22.7800000000004</v>
      </c>
      <c r="BD165" s="14">
        <f>IFERROR(VLOOKUP(BC165,'CRUCE RIESGOS'!$C$8:$D$140,2,FALSE),"")</f>
        <v/>
      </c>
      <c r="BE165" s="14" t="n">
        <v>23.7800000000004</v>
      </c>
      <c r="BF165" s="14">
        <f>IFERROR(VLOOKUP(BE165,'CRUCE RIESGOS'!$C$8:$D$140,2,FALSE),"")</f>
        <v/>
      </c>
      <c r="BG165" s="14" t="n">
        <v>24.7800000000005</v>
      </c>
      <c r="BH165" s="14">
        <f>IFERROR(VLOOKUP(BG165,'CRUCE RIESGOS'!$C$8:$D$140,2,FALSE),"")</f>
        <v/>
      </c>
      <c r="BI165" s="14" t="n">
        <v>25.7800000000005</v>
      </c>
      <c r="BJ165" s="14">
        <f>IFERROR(VLOOKUP(BI165,'CRUCE RIESGOS'!$C$8:$D$140,2,FALSE),"")</f>
        <v/>
      </c>
    </row>
    <row r="166">
      <c r="N166" s="14">
        <f>IF(N167&lt;&gt;""," -R","")</f>
        <v/>
      </c>
      <c r="P166" s="14">
        <f>IF(P167&lt;&gt;""," -R","")</f>
        <v/>
      </c>
      <c r="R166" s="14">
        <f>IF(R167&lt;&gt;""," -R","")</f>
        <v/>
      </c>
      <c r="T166" s="14">
        <f>IF(T167&lt;&gt;""," -R","")</f>
        <v/>
      </c>
      <c r="V166" s="14">
        <f>IF(V167&lt;&gt;""," -R","")</f>
        <v/>
      </c>
      <c r="X166" s="14">
        <f>IF(X167&lt;&gt;""," -R","")</f>
        <v/>
      </c>
      <c r="Z166" s="14">
        <f>IF(Z167&lt;&gt;""," -R","")</f>
        <v/>
      </c>
      <c r="AB166" s="14">
        <f>IF(AB167&lt;&gt;""," -R","")</f>
        <v/>
      </c>
      <c r="AD166" s="14">
        <f>IF(AD167&lt;&gt;""," -R","")</f>
        <v/>
      </c>
      <c r="AF166" s="14">
        <f>IF(AF167&lt;&gt;""," -R","")</f>
        <v/>
      </c>
      <c r="AH166" s="14">
        <f>IF(AH167&lt;&gt;""," -R","")</f>
        <v/>
      </c>
      <c r="AJ166" s="14">
        <f>IF(AJ167&lt;&gt;""," -R","")</f>
        <v/>
      </c>
      <c r="AL166" s="14">
        <f>IF(AL167&lt;&gt;""," -R","")</f>
        <v/>
      </c>
      <c r="AN166" s="14">
        <f>IF(AN167&lt;&gt;""," -R","")</f>
        <v/>
      </c>
      <c r="AP166" s="14">
        <f>IF(AP167&lt;&gt;""," -R","")</f>
        <v/>
      </c>
      <c r="AR166" s="14">
        <f>IF(AR167&lt;&gt;""," -R","")</f>
        <v/>
      </c>
      <c r="AT166" s="14">
        <f>IF(AT167&lt;&gt;""," -R","")</f>
        <v/>
      </c>
      <c r="AV166" s="14">
        <f>IF(AV167&lt;&gt;""," -R","")</f>
        <v/>
      </c>
      <c r="AX166" s="14">
        <f>IF(AX167&lt;&gt;""," -R","")</f>
        <v/>
      </c>
      <c r="AZ166" s="14">
        <f>IF(AZ167&lt;&gt;""," -R","")</f>
        <v/>
      </c>
      <c r="BB166" s="14">
        <f>IF(BB167&lt;&gt;""," -R","")</f>
        <v/>
      </c>
      <c r="BD166" s="14">
        <f>IF(BD167&lt;&gt;""," -R","")</f>
        <v/>
      </c>
      <c r="BF166" s="14">
        <f>IF(BF167&lt;&gt;""," -R","")</f>
        <v/>
      </c>
      <c r="BH166" s="14">
        <f>IF(BH167&lt;&gt;""," -R","")</f>
        <v/>
      </c>
      <c r="BJ166" s="14">
        <f>IF(BJ167&lt;&gt;""," -R","")</f>
        <v/>
      </c>
    </row>
    <row r="167">
      <c r="M167" s="14" t="n">
        <v>1.79</v>
      </c>
      <c r="N167" s="14">
        <f>IFERROR(VLOOKUP(M167,'CRUCE RIESGOS'!$C$8:$D$140,2,FALSE),"")</f>
        <v/>
      </c>
      <c r="O167" s="14" t="n">
        <v>2.79000000000002</v>
      </c>
      <c r="P167" s="14">
        <f>IFERROR(VLOOKUP(O167,'CRUCE RIESGOS'!$C$8:$D$140,2,FALSE),"")</f>
        <v/>
      </c>
      <c r="Q167" s="14" t="n">
        <v>3.79000000000004</v>
      </c>
      <c r="R167" s="14">
        <f>IFERROR(VLOOKUP(Q167,'CRUCE RIESGOS'!$C$8:$D$140,2,FALSE),"")</f>
        <v/>
      </c>
      <c r="S167" s="14" t="n">
        <v>4.79000000000006</v>
      </c>
      <c r="T167" s="14">
        <f>IFERROR(VLOOKUP(S167,'CRUCE RIESGOS'!$C$8:$D$140,2,FALSE),"")</f>
        <v/>
      </c>
      <c r="U167" s="14" t="n">
        <v>5.79000000000008</v>
      </c>
      <c r="V167" s="14">
        <f>IFERROR(VLOOKUP(U167,'CRUCE RIESGOS'!$C$8:$D$140,2,FALSE),"")</f>
        <v/>
      </c>
      <c r="W167" s="14" t="n">
        <v>6.7900000000001</v>
      </c>
      <c r="X167" s="14">
        <f>IFERROR(VLOOKUP(W167,'CRUCE RIESGOS'!$C$8:$D$140,2,FALSE),"")</f>
        <v/>
      </c>
      <c r="Y167" s="14" t="n">
        <v>7.79000000000012</v>
      </c>
      <c r="Z167" s="14">
        <f>IFERROR(VLOOKUP(Y167,'CRUCE RIESGOS'!$C$8:$D$140,2,FALSE),"")</f>
        <v/>
      </c>
      <c r="AA167" s="14" t="n">
        <v>8.790000000000139</v>
      </c>
      <c r="AB167" s="14">
        <f>IFERROR(VLOOKUP(AA167,'CRUCE RIESGOS'!$C$8:$D$140,2,FALSE),"")</f>
        <v/>
      </c>
      <c r="AC167" s="14" t="n">
        <v>9.790000000000161</v>
      </c>
      <c r="AD167" s="14">
        <f>IFERROR(VLOOKUP(AC167,'CRUCE RIESGOS'!$C$8:$D$140,2,FALSE),"")</f>
        <v/>
      </c>
      <c r="AE167" s="14" t="n">
        <v>10.7900000000002</v>
      </c>
      <c r="AF167" s="14">
        <f>IFERROR(VLOOKUP(AE167,'CRUCE RIESGOS'!$C$8:$D$140,2,FALSE),"")</f>
        <v/>
      </c>
      <c r="AG167" s="14" t="n">
        <v>11.7900000000002</v>
      </c>
      <c r="AH167" s="14">
        <f>IFERROR(VLOOKUP(AG167,'CRUCE RIESGOS'!$C$8:$D$140,2,FALSE),"")</f>
        <v/>
      </c>
      <c r="AI167" s="14" t="n">
        <v>12.7900000000002</v>
      </c>
      <c r="AJ167" s="14">
        <f>IFERROR(VLOOKUP(AI167,'CRUCE RIESGOS'!$C$8:$D$140,2,FALSE),"")</f>
        <v/>
      </c>
      <c r="AK167" s="14" t="n">
        <v>13.7900000000002</v>
      </c>
      <c r="AL167" s="14">
        <f>IFERROR(VLOOKUP(AK167,'CRUCE RIESGOS'!$C$8:$D$140,2,FALSE),"")</f>
        <v/>
      </c>
      <c r="AM167" s="14" t="n">
        <v>14.7900000000003</v>
      </c>
      <c r="AN167" s="14">
        <f>IFERROR(VLOOKUP(AM167,'CRUCE RIESGOS'!$C$8:$D$140,2,FALSE),"")</f>
        <v/>
      </c>
      <c r="AO167" s="14" t="n">
        <v>15.7900000000003</v>
      </c>
      <c r="AP167" s="14">
        <f>IFERROR(VLOOKUP(AO167,'CRUCE RIESGOS'!$C$8:$D$140,2,FALSE),"")</f>
        <v/>
      </c>
      <c r="AQ167" s="14" t="n">
        <v>16.7900000000003</v>
      </c>
      <c r="AR167" s="14">
        <f>IFERROR(VLOOKUP(AQ167,'CRUCE RIESGOS'!$C$8:$D$140,2,FALSE),"")</f>
        <v/>
      </c>
      <c r="AS167" s="14" t="n">
        <v>17.7900000000003</v>
      </c>
      <c r="AT167" s="14">
        <f>IFERROR(VLOOKUP(AS167,'CRUCE RIESGOS'!$C$8:$D$140,2,FALSE),"")</f>
        <v/>
      </c>
      <c r="AU167" s="14" t="n">
        <v>18.7900000000003</v>
      </c>
      <c r="AV167" s="14">
        <f>IFERROR(VLOOKUP(AU167,'CRUCE RIESGOS'!$C$8:$D$140,2,FALSE),"")</f>
        <v/>
      </c>
      <c r="AW167" s="14" t="n">
        <v>19.7900000000004</v>
      </c>
      <c r="AX167" s="14">
        <f>IFERROR(VLOOKUP(AW167,'CRUCE RIESGOS'!$C$8:$D$140,2,FALSE),"")</f>
        <v/>
      </c>
      <c r="AY167" s="14" t="n">
        <v>20.7900000000004</v>
      </c>
      <c r="AZ167" s="14">
        <f>IFERROR(VLOOKUP(AY167,'CRUCE RIESGOS'!$C$8:$D$140,2,FALSE),"")</f>
        <v/>
      </c>
      <c r="BA167" s="14" t="n">
        <v>21.7900000000004</v>
      </c>
      <c r="BB167" s="14">
        <f>IFERROR(VLOOKUP(BA167,'CRUCE RIESGOS'!$C$8:$D$140,2,FALSE),"")</f>
        <v/>
      </c>
      <c r="BC167" s="14" t="n">
        <v>22.7900000000004</v>
      </c>
      <c r="BD167" s="14">
        <f>IFERROR(VLOOKUP(BC167,'CRUCE RIESGOS'!$C$8:$D$140,2,FALSE),"")</f>
        <v/>
      </c>
      <c r="BE167" s="14" t="n">
        <v>23.7900000000004</v>
      </c>
      <c r="BF167" s="14">
        <f>IFERROR(VLOOKUP(BE167,'CRUCE RIESGOS'!$C$8:$D$140,2,FALSE),"")</f>
        <v/>
      </c>
      <c r="BG167" s="14" t="n">
        <v>24.7900000000005</v>
      </c>
      <c r="BH167" s="14">
        <f>IFERROR(VLOOKUP(BG167,'CRUCE RIESGOS'!$C$8:$D$140,2,FALSE),"")</f>
        <v/>
      </c>
      <c r="BI167" s="14" t="n">
        <v>25.7900000000005</v>
      </c>
      <c r="BJ167" s="14">
        <f>IFERROR(VLOOKUP(BI167,'CRUCE RIESGOS'!$C$8:$D$140,2,FALSE),"")</f>
        <v/>
      </c>
    </row>
    <row r="168">
      <c r="N168" s="14">
        <f>IF(N169&lt;&gt;""," -R","")</f>
        <v/>
      </c>
      <c r="P168" s="14">
        <f>IF(P169&lt;&gt;""," -R","")</f>
        <v/>
      </c>
      <c r="R168" s="14">
        <f>IF(R169&lt;&gt;""," -R","")</f>
        <v/>
      </c>
      <c r="T168" s="14">
        <f>IF(T169&lt;&gt;""," -R","")</f>
        <v/>
      </c>
      <c r="V168" s="14">
        <f>IF(V169&lt;&gt;""," -R","")</f>
        <v/>
      </c>
      <c r="X168" s="14">
        <f>IF(X169&lt;&gt;""," -R","")</f>
        <v/>
      </c>
      <c r="Z168" s="14">
        <f>IF(Z169&lt;&gt;""," -R","")</f>
        <v/>
      </c>
      <c r="AB168" s="14">
        <f>IF(AB169&lt;&gt;""," -R","")</f>
        <v/>
      </c>
      <c r="AD168" s="14">
        <f>IF(AD169&lt;&gt;""," -R","")</f>
        <v/>
      </c>
      <c r="AF168" s="14">
        <f>IF(AF169&lt;&gt;""," -R","")</f>
        <v/>
      </c>
      <c r="AH168" s="14">
        <f>IF(AH169&lt;&gt;""," -R","")</f>
        <v/>
      </c>
      <c r="AJ168" s="14">
        <f>IF(AJ169&lt;&gt;""," -R","")</f>
        <v/>
      </c>
      <c r="AL168" s="14">
        <f>IF(AL169&lt;&gt;""," -R","")</f>
        <v/>
      </c>
      <c r="AN168" s="14">
        <f>IF(AN169&lt;&gt;""," -R","")</f>
        <v/>
      </c>
      <c r="AP168" s="14">
        <f>IF(AP169&lt;&gt;""," -R","")</f>
        <v/>
      </c>
      <c r="AR168" s="14">
        <f>IF(AR169&lt;&gt;""," -R","")</f>
        <v/>
      </c>
      <c r="AT168" s="14">
        <f>IF(AT169&lt;&gt;""," -R","")</f>
        <v/>
      </c>
      <c r="AV168" s="14">
        <f>IF(AV169&lt;&gt;""," -R","")</f>
        <v/>
      </c>
      <c r="AX168" s="14">
        <f>IF(AX169&lt;&gt;""," -R","")</f>
        <v/>
      </c>
      <c r="AZ168" s="14">
        <f>IF(AZ169&lt;&gt;""," -R","")</f>
        <v/>
      </c>
      <c r="BB168" s="14">
        <f>IF(BB169&lt;&gt;""," -R","")</f>
        <v/>
      </c>
      <c r="BD168" s="14">
        <f>IF(BD169&lt;&gt;""," -R","")</f>
        <v/>
      </c>
      <c r="BF168" s="14">
        <f>IF(BF169&lt;&gt;""," -R","")</f>
        <v/>
      </c>
      <c r="BH168" s="14">
        <f>IF(BH169&lt;&gt;""," -R","")</f>
        <v/>
      </c>
      <c r="BJ168" s="14">
        <f>IF(BJ169&lt;&gt;""," -R","")</f>
        <v/>
      </c>
    </row>
    <row r="169">
      <c r="M169" s="14" t="n">
        <v>1.8</v>
      </c>
      <c r="N169" s="14">
        <f>IFERROR(VLOOKUP(M169,'CRUCE RIESGOS'!$C$8:$D$140,2,FALSE),"")</f>
        <v/>
      </c>
      <c r="O169" s="14" t="n">
        <v>2.80000000000002</v>
      </c>
      <c r="P169" s="14">
        <f>IFERROR(VLOOKUP(O169,'CRUCE RIESGOS'!$C$8:$D$140,2,FALSE),"")</f>
        <v/>
      </c>
      <c r="Q169" s="14" t="n">
        <v>3.80000000000004</v>
      </c>
      <c r="R169" s="14">
        <f>IFERROR(VLOOKUP(Q169,'CRUCE RIESGOS'!$C$8:$D$140,2,FALSE),"")</f>
        <v/>
      </c>
      <c r="S169" s="14" t="n">
        <v>4.80000000000006</v>
      </c>
      <c r="T169" s="14">
        <f>IFERROR(VLOOKUP(S169,'CRUCE RIESGOS'!$C$8:$D$140,2,FALSE),"")</f>
        <v/>
      </c>
      <c r="U169" s="14" t="n">
        <v>5.80000000000008</v>
      </c>
      <c r="V169" s="14">
        <f>IFERROR(VLOOKUP(U169,'CRUCE RIESGOS'!$C$8:$D$140,2,FALSE),"")</f>
        <v/>
      </c>
      <c r="W169" s="14" t="n">
        <v>6.8000000000001</v>
      </c>
      <c r="X169" s="14">
        <f>IFERROR(VLOOKUP(W169,'CRUCE RIESGOS'!$C$8:$D$140,2,FALSE),"")</f>
        <v/>
      </c>
      <c r="Y169" s="14" t="n">
        <v>7.80000000000012</v>
      </c>
      <c r="Z169" s="14">
        <f>IFERROR(VLOOKUP(Y169,'CRUCE RIESGOS'!$C$8:$D$140,2,FALSE),"")</f>
        <v/>
      </c>
      <c r="AA169" s="14" t="n">
        <v>8.800000000000139</v>
      </c>
      <c r="AB169" s="14">
        <f>IFERROR(VLOOKUP(AA169,'CRUCE RIESGOS'!$C$8:$D$140,2,FALSE),"")</f>
        <v/>
      </c>
      <c r="AC169" s="14" t="n">
        <v>9.800000000000161</v>
      </c>
      <c r="AD169" s="14">
        <f>IFERROR(VLOOKUP(AC169,'CRUCE RIESGOS'!$C$8:$D$140,2,FALSE),"")</f>
        <v/>
      </c>
      <c r="AE169" s="14" t="n">
        <v>10.8000000000002</v>
      </c>
      <c r="AF169" s="14">
        <f>IFERROR(VLOOKUP(AE169,'CRUCE RIESGOS'!$C$8:$D$140,2,FALSE),"")</f>
        <v/>
      </c>
      <c r="AG169" s="14" t="n">
        <v>11.8000000000002</v>
      </c>
      <c r="AH169" s="14">
        <f>IFERROR(VLOOKUP(AG169,'CRUCE RIESGOS'!$C$8:$D$140,2,FALSE),"")</f>
        <v/>
      </c>
      <c r="AI169" s="14" t="n">
        <v>12.8000000000002</v>
      </c>
      <c r="AJ169" s="14">
        <f>IFERROR(VLOOKUP(AI169,'CRUCE RIESGOS'!$C$8:$D$140,2,FALSE),"")</f>
        <v/>
      </c>
      <c r="AK169" s="14" t="n">
        <v>13.8000000000002</v>
      </c>
      <c r="AL169" s="14">
        <f>IFERROR(VLOOKUP(AK169,'CRUCE RIESGOS'!$C$8:$D$140,2,FALSE),"")</f>
        <v/>
      </c>
      <c r="AM169" s="14" t="n">
        <v>14.8000000000003</v>
      </c>
      <c r="AN169" s="14">
        <f>IFERROR(VLOOKUP(AM169,'CRUCE RIESGOS'!$C$8:$D$140,2,FALSE),"")</f>
        <v/>
      </c>
      <c r="AO169" s="14" t="n">
        <v>15.8000000000003</v>
      </c>
      <c r="AP169" s="14">
        <f>IFERROR(VLOOKUP(AO169,'CRUCE RIESGOS'!$C$8:$D$140,2,FALSE),"")</f>
        <v/>
      </c>
      <c r="AQ169" s="14" t="n">
        <v>16.8000000000003</v>
      </c>
      <c r="AR169" s="14">
        <f>IFERROR(VLOOKUP(AQ169,'CRUCE RIESGOS'!$C$8:$D$140,2,FALSE),"")</f>
        <v/>
      </c>
      <c r="AS169" s="14" t="n">
        <v>17.8000000000003</v>
      </c>
      <c r="AT169" s="14">
        <f>IFERROR(VLOOKUP(AS169,'CRUCE RIESGOS'!$C$8:$D$140,2,FALSE),"")</f>
        <v/>
      </c>
      <c r="AU169" s="14" t="n">
        <v>18.8000000000003</v>
      </c>
      <c r="AV169" s="14">
        <f>IFERROR(VLOOKUP(AU169,'CRUCE RIESGOS'!$C$8:$D$140,2,FALSE),"")</f>
        <v/>
      </c>
      <c r="AW169" s="14" t="n">
        <v>19.8000000000004</v>
      </c>
      <c r="AX169" s="14">
        <f>IFERROR(VLOOKUP(AW169,'CRUCE RIESGOS'!$C$8:$D$140,2,FALSE),"")</f>
        <v/>
      </c>
      <c r="AY169" s="14" t="n">
        <v>20.8000000000004</v>
      </c>
      <c r="AZ169" s="14">
        <f>IFERROR(VLOOKUP(AY169,'CRUCE RIESGOS'!$C$8:$D$140,2,FALSE),"")</f>
        <v/>
      </c>
      <c r="BA169" s="14" t="n">
        <v>21.8000000000004</v>
      </c>
      <c r="BB169" s="14">
        <f>IFERROR(VLOOKUP(BA169,'CRUCE RIESGOS'!$C$8:$D$140,2,FALSE),"")</f>
        <v/>
      </c>
      <c r="BC169" s="14" t="n">
        <v>22.8000000000004</v>
      </c>
      <c r="BD169" s="14">
        <f>IFERROR(VLOOKUP(BC169,'CRUCE RIESGOS'!$C$8:$D$140,2,FALSE),"")</f>
        <v/>
      </c>
      <c r="BE169" s="14" t="n">
        <v>23.8000000000004</v>
      </c>
      <c r="BF169" s="14">
        <f>IFERROR(VLOOKUP(BE169,'CRUCE RIESGOS'!$C$8:$D$140,2,FALSE),"")</f>
        <v/>
      </c>
      <c r="BG169" s="14" t="n">
        <v>24.8000000000005</v>
      </c>
      <c r="BH169" s="14">
        <f>IFERROR(VLOOKUP(BG169,'CRUCE RIESGOS'!$C$8:$D$140,2,FALSE),"")</f>
        <v/>
      </c>
      <c r="BI169" s="14" t="n">
        <v>25.8000000000005</v>
      </c>
      <c r="BJ169" s="14">
        <f>IFERROR(VLOOKUP(BI169,'CRUCE RIESGOS'!$C$8:$D$140,2,FALSE),"")</f>
        <v/>
      </c>
    </row>
    <row r="170">
      <c r="N170" s="14">
        <f>IF(N171&lt;&gt;""," -R","")</f>
        <v/>
      </c>
      <c r="P170" s="14">
        <f>IF(P171&lt;&gt;""," -R","")</f>
        <v/>
      </c>
      <c r="R170" s="14">
        <f>IF(R171&lt;&gt;""," -R","")</f>
        <v/>
      </c>
      <c r="T170" s="14">
        <f>IF(T171&lt;&gt;""," -R","")</f>
        <v/>
      </c>
      <c r="V170" s="14">
        <f>IF(V171&lt;&gt;""," -R","")</f>
        <v/>
      </c>
      <c r="X170" s="14">
        <f>IF(X171&lt;&gt;""," -R","")</f>
        <v/>
      </c>
      <c r="Z170" s="14">
        <f>IF(Z171&lt;&gt;""," -R","")</f>
        <v/>
      </c>
      <c r="AB170" s="14">
        <f>IF(AB171&lt;&gt;""," -R","")</f>
        <v/>
      </c>
      <c r="AD170" s="14">
        <f>IF(AD171&lt;&gt;""," -R","")</f>
        <v/>
      </c>
      <c r="AF170" s="14">
        <f>IF(AF171&lt;&gt;""," -R","")</f>
        <v/>
      </c>
      <c r="AH170" s="14">
        <f>IF(AH171&lt;&gt;""," -R","")</f>
        <v/>
      </c>
      <c r="AJ170" s="14">
        <f>IF(AJ171&lt;&gt;""," -R","")</f>
        <v/>
      </c>
      <c r="AL170" s="14">
        <f>IF(AL171&lt;&gt;""," -R","")</f>
        <v/>
      </c>
      <c r="AN170" s="14">
        <f>IF(AN171&lt;&gt;""," -R","")</f>
        <v/>
      </c>
      <c r="AP170" s="14">
        <f>IF(AP171&lt;&gt;""," -R","")</f>
        <v/>
      </c>
      <c r="AR170" s="14">
        <f>IF(AR171&lt;&gt;""," -R","")</f>
        <v/>
      </c>
      <c r="AT170" s="14">
        <f>IF(AT171&lt;&gt;""," -R","")</f>
        <v/>
      </c>
      <c r="AV170" s="14">
        <f>IF(AV171&lt;&gt;""," -R","")</f>
        <v/>
      </c>
      <c r="AX170" s="14">
        <f>IF(AX171&lt;&gt;""," -R","")</f>
        <v/>
      </c>
      <c r="AZ170" s="14">
        <f>IF(AZ171&lt;&gt;""," -R","")</f>
        <v/>
      </c>
      <c r="BB170" s="14">
        <f>IF(BB171&lt;&gt;""," -R","")</f>
        <v/>
      </c>
      <c r="BD170" s="14">
        <f>IF(BD171&lt;&gt;""," -R","")</f>
        <v/>
      </c>
      <c r="BF170" s="14">
        <f>IF(BF171&lt;&gt;""," -R","")</f>
        <v/>
      </c>
      <c r="BH170" s="14">
        <f>IF(BH171&lt;&gt;""," -R","")</f>
        <v/>
      </c>
      <c r="BJ170" s="14">
        <f>IF(BJ171&lt;&gt;""," -R","")</f>
        <v/>
      </c>
    </row>
    <row r="171">
      <c r="M171" s="14" t="n">
        <v>1.81</v>
      </c>
      <c r="N171" s="14">
        <f>IFERROR(VLOOKUP(M171,'CRUCE RIESGOS'!$C$8:$D$140,2,FALSE),"")</f>
        <v/>
      </c>
      <c r="O171" s="14" t="n">
        <v>2.81000000000002</v>
      </c>
      <c r="P171" s="14">
        <f>IFERROR(VLOOKUP(O171,'CRUCE RIESGOS'!$C$8:$D$140,2,FALSE),"")</f>
        <v/>
      </c>
      <c r="Q171" s="14" t="n">
        <v>3.81000000000004</v>
      </c>
      <c r="R171" s="14">
        <f>IFERROR(VLOOKUP(Q171,'CRUCE RIESGOS'!$C$8:$D$140,2,FALSE),"")</f>
        <v/>
      </c>
      <c r="S171" s="14" t="n">
        <v>4.81000000000006</v>
      </c>
      <c r="T171" s="14">
        <f>IFERROR(VLOOKUP(S171,'CRUCE RIESGOS'!$C$8:$D$140,2,FALSE),"")</f>
        <v/>
      </c>
      <c r="U171" s="14" t="n">
        <v>5.81000000000008</v>
      </c>
      <c r="V171" s="14">
        <f>IFERROR(VLOOKUP(U171,'CRUCE RIESGOS'!$C$8:$D$140,2,FALSE),"")</f>
        <v/>
      </c>
      <c r="W171" s="14" t="n">
        <v>6.8100000000001</v>
      </c>
      <c r="X171" s="14">
        <f>IFERROR(VLOOKUP(W171,'CRUCE RIESGOS'!$C$8:$D$140,2,FALSE),"")</f>
        <v/>
      </c>
      <c r="Y171" s="14" t="n">
        <v>7.81000000000012</v>
      </c>
      <c r="Z171" s="14">
        <f>IFERROR(VLOOKUP(Y171,'CRUCE RIESGOS'!$C$8:$D$140,2,FALSE),"")</f>
        <v/>
      </c>
      <c r="AA171" s="14" t="n">
        <v>8.810000000000141</v>
      </c>
      <c r="AB171" s="14">
        <f>IFERROR(VLOOKUP(AA171,'CRUCE RIESGOS'!$C$8:$D$140,2,FALSE),"")</f>
        <v/>
      </c>
      <c r="AC171" s="14" t="n">
        <v>9.81000000000016</v>
      </c>
      <c r="AD171" s="14">
        <f>IFERROR(VLOOKUP(AC171,'CRUCE RIESGOS'!$C$8:$D$140,2,FALSE),"")</f>
        <v/>
      </c>
      <c r="AE171" s="14" t="n">
        <v>10.8100000000002</v>
      </c>
      <c r="AF171" s="14">
        <f>IFERROR(VLOOKUP(AE171,'CRUCE RIESGOS'!$C$8:$D$140,2,FALSE),"")</f>
        <v/>
      </c>
      <c r="AG171" s="14" t="n">
        <v>11.8100000000002</v>
      </c>
      <c r="AH171" s="14">
        <f>IFERROR(VLOOKUP(AG171,'CRUCE RIESGOS'!$C$8:$D$140,2,FALSE),"")</f>
        <v/>
      </c>
      <c r="AI171" s="14" t="n">
        <v>12.8100000000002</v>
      </c>
      <c r="AJ171" s="14">
        <f>IFERROR(VLOOKUP(AI171,'CRUCE RIESGOS'!$C$8:$D$140,2,FALSE),"")</f>
        <v/>
      </c>
      <c r="AK171" s="14" t="n">
        <v>13.8100000000002</v>
      </c>
      <c r="AL171" s="14">
        <f>IFERROR(VLOOKUP(AK171,'CRUCE RIESGOS'!$C$8:$D$140,2,FALSE),"")</f>
        <v/>
      </c>
      <c r="AM171" s="14" t="n">
        <v>14.8100000000003</v>
      </c>
      <c r="AN171" s="14">
        <f>IFERROR(VLOOKUP(AM171,'CRUCE RIESGOS'!$C$8:$D$140,2,FALSE),"")</f>
        <v/>
      </c>
      <c r="AO171" s="14" t="n">
        <v>15.8100000000003</v>
      </c>
      <c r="AP171" s="14">
        <f>IFERROR(VLOOKUP(AO171,'CRUCE RIESGOS'!$C$8:$D$140,2,FALSE),"")</f>
        <v/>
      </c>
      <c r="AQ171" s="14" t="n">
        <v>16.8100000000003</v>
      </c>
      <c r="AR171" s="14">
        <f>IFERROR(VLOOKUP(AQ171,'CRUCE RIESGOS'!$C$8:$D$140,2,FALSE),"")</f>
        <v/>
      </c>
      <c r="AS171" s="14" t="n">
        <v>17.8100000000003</v>
      </c>
      <c r="AT171" s="14">
        <f>IFERROR(VLOOKUP(AS171,'CRUCE RIESGOS'!$C$8:$D$140,2,FALSE),"")</f>
        <v/>
      </c>
      <c r="AU171" s="14" t="n">
        <v>18.8100000000003</v>
      </c>
      <c r="AV171" s="14">
        <f>IFERROR(VLOOKUP(AU171,'CRUCE RIESGOS'!$C$8:$D$140,2,FALSE),"")</f>
        <v/>
      </c>
      <c r="AW171" s="14" t="n">
        <v>19.8100000000004</v>
      </c>
      <c r="AX171" s="14">
        <f>IFERROR(VLOOKUP(AW171,'CRUCE RIESGOS'!$C$8:$D$140,2,FALSE),"")</f>
        <v/>
      </c>
      <c r="AY171" s="14" t="n">
        <v>20.8100000000004</v>
      </c>
      <c r="AZ171" s="14">
        <f>IFERROR(VLOOKUP(AY171,'CRUCE RIESGOS'!$C$8:$D$140,2,FALSE),"")</f>
        <v/>
      </c>
      <c r="BA171" s="14" t="n">
        <v>21.8100000000004</v>
      </c>
      <c r="BB171" s="14">
        <f>IFERROR(VLOOKUP(BA171,'CRUCE RIESGOS'!$C$8:$D$140,2,FALSE),"")</f>
        <v/>
      </c>
      <c r="BC171" s="14" t="n">
        <v>22.8100000000004</v>
      </c>
      <c r="BD171" s="14">
        <f>IFERROR(VLOOKUP(BC171,'CRUCE RIESGOS'!$C$8:$D$140,2,FALSE),"")</f>
        <v/>
      </c>
      <c r="BE171" s="14" t="n">
        <v>23.8100000000004</v>
      </c>
      <c r="BF171" s="14">
        <f>IFERROR(VLOOKUP(BE171,'CRUCE RIESGOS'!$C$8:$D$140,2,FALSE),"")</f>
        <v/>
      </c>
      <c r="BG171" s="14" t="n">
        <v>24.8100000000005</v>
      </c>
      <c r="BH171" s="14">
        <f>IFERROR(VLOOKUP(BG171,'CRUCE RIESGOS'!$C$8:$D$140,2,FALSE),"")</f>
        <v/>
      </c>
      <c r="BI171" s="14" t="n">
        <v>25.8100000000005</v>
      </c>
      <c r="BJ171" s="14">
        <f>IFERROR(VLOOKUP(BI171,'CRUCE RIESGOS'!$C$8:$D$140,2,FALSE),"")</f>
        <v/>
      </c>
    </row>
    <row r="172">
      <c r="N172" s="14">
        <f>IF(N173&lt;&gt;""," -R","")</f>
        <v/>
      </c>
      <c r="P172" s="14">
        <f>IF(P173&lt;&gt;""," -R","")</f>
        <v/>
      </c>
      <c r="R172" s="14">
        <f>IF(R173&lt;&gt;""," -R","")</f>
        <v/>
      </c>
      <c r="T172" s="14">
        <f>IF(T173&lt;&gt;""," -R","")</f>
        <v/>
      </c>
      <c r="V172" s="14">
        <f>IF(V173&lt;&gt;""," -R","")</f>
        <v/>
      </c>
      <c r="X172" s="14">
        <f>IF(X173&lt;&gt;""," -R","")</f>
        <v/>
      </c>
      <c r="Z172" s="14">
        <f>IF(Z173&lt;&gt;""," -R","")</f>
        <v/>
      </c>
      <c r="AB172" s="14">
        <f>IF(AB173&lt;&gt;""," -R","")</f>
        <v/>
      </c>
      <c r="AD172" s="14">
        <f>IF(AD173&lt;&gt;""," -R","")</f>
        <v/>
      </c>
      <c r="AF172" s="14">
        <f>IF(AF173&lt;&gt;""," -R","")</f>
        <v/>
      </c>
      <c r="AH172" s="14">
        <f>IF(AH173&lt;&gt;""," -R","")</f>
        <v/>
      </c>
      <c r="AJ172" s="14">
        <f>IF(AJ173&lt;&gt;""," -R","")</f>
        <v/>
      </c>
      <c r="AL172" s="14">
        <f>IF(AL173&lt;&gt;""," -R","")</f>
        <v/>
      </c>
      <c r="AN172" s="14">
        <f>IF(AN173&lt;&gt;""," -R","")</f>
        <v/>
      </c>
      <c r="AP172" s="14">
        <f>IF(AP173&lt;&gt;""," -R","")</f>
        <v/>
      </c>
      <c r="AR172" s="14">
        <f>IF(AR173&lt;&gt;""," -R","")</f>
        <v/>
      </c>
      <c r="AT172" s="14">
        <f>IF(AT173&lt;&gt;""," -R","")</f>
        <v/>
      </c>
      <c r="AV172" s="14">
        <f>IF(AV173&lt;&gt;""," -R","")</f>
        <v/>
      </c>
      <c r="AX172" s="14">
        <f>IF(AX173&lt;&gt;""," -R","")</f>
        <v/>
      </c>
      <c r="AZ172" s="14">
        <f>IF(AZ173&lt;&gt;""," -R","")</f>
        <v/>
      </c>
      <c r="BB172" s="14">
        <f>IF(BB173&lt;&gt;""," -R","")</f>
        <v/>
      </c>
      <c r="BD172" s="14">
        <f>IF(BD173&lt;&gt;""," -R","")</f>
        <v/>
      </c>
      <c r="BF172" s="14">
        <f>IF(BF173&lt;&gt;""," -R","")</f>
        <v/>
      </c>
      <c r="BH172" s="14">
        <f>IF(BH173&lt;&gt;""," -R","")</f>
        <v/>
      </c>
      <c r="BJ172" s="14">
        <f>IF(BJ173&lt;&gt;""," -R","")</f>
        <v/>
      </c>
    </row>
    <row r="173">
      <c r="M173" s="14" t="n">
        <v>1.82</v>
      </c>
      <c r="N173" s="14">
        <f>IFERROR(VLOOKUP(M173,'CRUCE RIESGOS'!$C$8:$D$140,2,FALSE),"")</f>
        <v/>
      </c>
      <c r="O173" s="14" t="n">
        <v>2.82000000000002</v>
      </c>
      <c r="P173" s="14">
        <f>IFERROR(VLOOKUP(O173,'CRUCE RIESGOS'!$C$8:$D$140,2,FALSE),"")</f>
        <v/>
      </c>
      <c r="Q173" s="14" t="n">
        <v>3.82000000000004</v>
      </c>
      <c r="R173" s="14">
        <f>IFERROR(VLOOKUP(Q173,'CRUCE RIESGOS'!$C$8:$D$140,2,FALSE),"")</f>
        <v/>
      </c>
      <c r="S173" s="14" t="n">
        <v>4.82000000000006</v>
      </c>
      <c r="T173" s="14">
        <f>IFERROR(VLOOKUP(S173,'CRUCE RIESGOS'!$C$8:$D$140,2,FALSE),"")</f>
        <v/>
      </c>
      <c r="U173" s="14" t="n">
        <v>5.82000000000008</v>
      </c>
      <c r="V173" s="14">
        <f>IFERROR(VLOOKUP(U173,'CRUCE RIESGOS'!$C$8:$D$140,2,FALSE),"")</f>
        <v/>
      </c>
      <c r="W173" s="14" t="n">
        <v>6.8200000000001</v>
      </c>
      <c r="X173" s="14">
        <f>IFERROR(VLOOKUP(W173,'CRUCE RIESGOS'!$C$8:$D$140,2,FALSE),"")</f>
        <v/>
      </c>
      <c r="Y173" s="14" t="n">
        <v>7.82000000000012</v>
      </c>
      <c r="Z173" s="14">
        <f>IFERROR(VLOOKUP(Y173,'CRUCE RIESGOS'!$C$8:$D$140,2,FALSE),"")</f>
        <v/>
      </c>
      <c r="AA173" s="14" t="n">
        <v>8.820000000000141</v>
      </c>
      <c r="AB173" s="14">
        <f>IFERROR(VLOOKUP(AA173,'CRUCE RIESGOS'!$C$8:$D$140,2,FALSE),"")</f>
        <v/>
      </c>
      <c r="AC173" s="14" t="n">
        <v>9.82000000000016</v>
      </c>
      <c r="AD173" s="14">
        <f>IFERROR(VLOOKUP(AC173,'CRUCE RIESGOS'!$C$8:$D$140,2,FALSE),"")</f>
        <v/>
      </c>
      <c r="AE173" s="14" t="n">
        <v>10.8200000000002</v>
      </c>
      <c r="AF173" s="14">
        <f>IFERROR(VLOOKUP(AE173,'CRUCE RIESGOS'!$C$8:$D$140,2,FALSE),"")</f>
        <v/>
      </c>
      <c r="AG173" s="14" t="n">
        <v>11.8200000000002</v>
      </c>
      <c r="AH173" s="14">
        <f>IFERROR(VLOOKUP(AG173,'CRUCE RIESGOS'!$C$8:$D$140,2,FALSE),"")</f>
        <v/>
      </c>
      <c r="AI173" s="14" t="n">
        <v>12.8200000000002</v>
      </c>
      <c r="AJ173" s="14">
        <f>IFERROR(VLOOKUP(AI173,'CRUCE RIESGOS'!$C$8:$D$140,2,FALSE),"")</f>
        <v/>
      </c>
      <c r="AK173" s="14" t="n">
        <v>13.8200000000002</v>
      </c>
      <c r="AL173" s="14">
        <f>IFERROR(VLOOKUP(AK173,'CRUCE RIESGOS'!$C$8:$D$140,2,FALSE),"")</f>
        <v/>
      </c>
      <c r="AM173" s="14" t="n">
        <v>14.8200000000003</v>
      </c>
      <c r="AN173" s="14">
        <f>IFERROR(VLOOKUP(AM173,'CRUCE RIESGOS'!$C$8:$D$140,2,FALSE),"")</f>
        <v/>
      </c>
      <c r="AO173" s="14" t="n">
        <v>15.8200000000003</v>
      </c>
      <c r="AP173" s="14">
        <f>IFERROR(VLOOKUP(AO173,'CRUCE RIESGOS'!$C$8:$D$140,2,FALSE),"")</f>
        <v/>
      </c>
      <c r="AQ173" s="14" t="n">
        <v>16.8200000000003</v>
      </c>
      <c r="AR173" s="14">
        <f>IFERROR(VLOOKUP(AQ173,'CRUCE RIESGOS'!$C$8:$D$140,2,FALSE),"")</f>
        <v/>
      </c>
      <c r="AS173" s="14" t="n">
        <v>17.8200000000003</v>
      </c>
      <c r="AT173" s="14">
        <f>IFERROR(VLOOKUP(AS173,'CRUCE RIESGOS'!$C$8:$D$140,2,FALSE),"")</f>
        <v/>
      </c>
      <c r="AU173" s="14" t="n">
        <v>18.8200000000003</v>
      </c>
      <c r="AV173" s="14">
        <f>IFERROR(VLOOKUP(AU173,'CRUCE RIESGOS'!$C$8:$D$140,2,FALSE),"")</f>
        <v/>
      </c>
      <c r="AW173" s="14" t="n">
        <v>19.8200000000004</v>
      </c>
      <c r="AX173" s="14">
        <f>IFERROR(VLOOKUP(AW173,'CRUCE RIESGOS'!$C$8:$D$140,2,FALSE),"")</f>
        <v/>
      </c>
      <c r="AY173" s="14" t="n">
        <v>20.8200000000004</v>
      </c>
      <c r="AZ173" s="14">
        <f>IFERROR(VLOOKUP(AY173,'CRUCE RIESGOS'!$C$8:$D$140,2,FALSE),"")</f>
        <v/>
      </c>
      <c r="BA173" s="14" t="n">
        <v>21.8200000000004</v>
      </c>
      <c r="BB173" s="14">
        <f>IFERROR(VLOOKUP(BA173,'CRUCE RIESGOS'!$C$8:$D$140,2,FALSE),"")</f>
        <v/>
      </c>
      <c r="BC173" s="14" t="n">
        <v>22.8200000000004</v>
      </c>
      <c r="BD173" s="14">
        <f>IFERROR(VLOOKUP(BC173,'CRUCE RIESGOS'!$C$8:$D$140,2,FALSE),"")</f>
        <v/>
      </c>
      <c r="BE173" s="14" t="n">
        <v>23.8200000000004</v>
      </c>
      <c r="BF173" s="14">
        <f>IFERROR(VLOOKUP(BE173,'CRUCE RIESGOS'!$C$8:$D$140,2,FALSE),"")</f>
        <v/>
      </c>
      <c r="BG173" s="14" t="n">
        <v>24.8200000000005</v>
      </c>
      <c r="BH173" s="14">
        <f>IFERROR(VLOOKUP(BG173,'CRUCE RIESGOS'!$C$8:$D$140,2,FALSE),"")</f>
        <v/>
      </c>
      <c r="BI173" s="14" t="n">
        <v>25.8200000000005</v>
      </c>
      <c r="BJ173" s="14">
        <f>IFERROR(VLOOKUP(BI173,'CRUCE RIESGOS'!$C$8:$D$140,2,FALSE),"")</f>
        <v/>
      </c>
    </row>
    <row r="174">
      <c r="N174" s="14">
        <f>IF(N175&lt;&gt;""," -R","")</f>
        <v/>
      </c>
      <c r="P174" s="14">
        <f>IF(P175&lt;&gt;""," -R","")</f>
        <v/>
      </c>
      <c r="R174" s="14">
        <f>IF(R175&lt;&gt;""," -R","")</f>
        <v/>
      </c>
      <c r="T174" s="14">
        <f>IF(T175&lt;&gt;""," -R","")</f>
        <v/>
      </c>
      <c r="V174" s="14">
        <f>IF(V175&lt;&gt;""," -R","")</f>
        <v/>
      </c>
      <c r="X174" s="14">
        <f>IF(X175&lt;&gt;""," -R","")</f>
        <v/>
      </c>
      <c r="Z174" s="14">
        <f>IF(Z175&lt;&gt;""," -R","")</f>
        <v/>
      </c>
      <c r="AB174" s="14">
        <f>IF(AB175&lt;&gt;""," -R","")</f>
        <v/>
      </c>
      <c r="AD174" s="14">
        <f>IF(AD175&lt;&gt;""," -R","")</f>
        <v/>
      </c>
      <c r="AF174" s="14">
        <f>IF(AF175&lt;&gt;""," -R","")</f>
        <v/>
      </c>
      <c r="AH174" s="14">
        <f>IF(AH175&lt;&gt;""," -R","")</f>
        <v/>
      </c>
      <c r="AJ174" s="14">
        <f>IF(AJ175&lt;&gt;""," -R","")</f>
        <v/>
      </c>
      <c r="AL174" s="14">
        <f>IF(AL175&lt;&gt;""," -R","")</f>
        <v/>
      </c>
      <c r="AN174" s="14">
        <f>IF(AN175&lt;&gt;""," -R","")</f>
        <v/>
      </c>
      <c r="AP174" s="14">
        <f>IF(AP175&lt;&gt;""," -R","")</f>
        <v/>
      </c>
      <c r="AR174" s="14">
        <f>IF(AR175&lt;&gt;""," -R","")</f>
        <v/>
      </c>
      <c r="AT174" s="14">
        <f>IF(AT175&lt;&gt;""," -R","")</f>
        <v/>
      </c>
      <c r="AV174" s="14">
        <f>IF(AV175&lt;&gt;""," -R","")</f>
        <v/>
      </c>
      <c r="AX174" s="14">
        <f>IF(AX175&lt;&gt;""," -R","")</f>
        <v/>
      </c>
      <c r="AZ174" s="14">
        <f>IF(AZ175&lt;&gt;""," -R","")</f>
        <v/>
      </c>
      <c r="BB174" s="14">
        <f>IF(BB175&lt;&gt;""," -R","")</f>
        <v/>
      </c>
      <c r="BD174" s="14">
        <f>IF(BD175&lt;&gt;""," -R","")</f>
        <v/>
      </c>
      <c r="BF174" s="14">
        <f>IF(BF175&lt;&gt;""," -R","")</f>
        <v/>
      </c>
      <c r="BH174" s="14">
        <f>IF(BH175&lt;&gt;""," -R","")</f>
        <v/>
      </c>
      <c r="BJ174" s="14">
        <f>IF(BJ175&lt;&gt;""," -R","")</f>
        <v/>
      </c>
    </row>
    <row r="175">
      <c r="M175" s="14" t="n">
        <v>1.83</v>
      </c>
      <c r="N175" s="14">
        <f>IFERROR(VLOOKUP(M175,'CRUCE RIESGOS'!$C$8:$D$140,2,FALSE),"")</f>
        <v/>
      </c>
      <c r="O175" s="14" t="n">
        <v>2.83000000000002</v>
      </c>
      <c r="P175" s="14">
        <f>IFERROR(VLOOKUP(O175,'CRUCE RIESGOS'!$C$8:$D$140,2,FALSE),"")</f>
        <v/>
      </c>
      <c r="Q175" s="14" t="n">
        <v>3.83000000000004</v>
      </c>
      <c r="R175" s="14">
        <f>IFERROR(VLOOKUP(Q175,'CRUCE RIESGOS'!$C$8:$D$140,2,FALSE),"")</f>
        <v/>
      </c>
      <c r="S175" s="14" t="n">
        <v>4.83000000000006</v>
      </c>
      <c r="T175" s="14">
        <f>IFERROR(VLOOKUP(S175,'CRUCE RIESGOS'!$C$8:$D$140,2,FALSE),"")</f>
        <v/>
      </c>
      <c r="U175" s="14" t="n">
        <v>5.83000000000008</v>
      </c>
      <c r="V175" s="14">
        <f>IFERROR(VLOOKUP(U175,'CRUCE RIESGOS'!$C$8:$D$140,2,FALSE),"")</f>
        <v/>
      </c>
      <c r="W175" s="14" t="n">
        <v>6.8300000000001</v>
      </c>
      <c r="X175" s="14">
        <f>IFERROR(VLOOKUP(W175,'CRUCE RIESGOS'!$C$8:$D$140,2,FALSE),"")</f>
        <v/>
      </c>
      <c r="Y175" s="14" t="n">
        <v>7.83000000000012</v>
      </c>
      <c r="Z175" s="14">
        <f>IFERROR(VLOOKUP(Y175,'CRUCE RIESGOS'!$C$8:$D$140,2,FALSE),"")</f>
        <v/>
      </c>
      <c r="AA175" s="14" t="n">
        <v>8.83000000000014</v>
      </c>
      <c r="AB175" s="14">
        <f>IFERROR(VLOOKUP(AA175,'CRUCE RIESGOS'!$C$8:$D$140,2,FALSE),"")</f>
        <v/>
      </c>
      <c r="AC175" s="14" t="n">
        <v>9.83000000000016</v>
      </c>
      <c r="AD175" s="14">
        <f>IFERROR(VLOOKUP(AC175,'CRUCE RIESGOS'!$C$8:$D$140,2,FALSE),"")</f>
        <v/>
      </c>
      <c r="AE175" s="14" t="n">
        <v>10.8300000000002</v>
      </c>
      <c r="AF175" s="14">
        <f>IFERROR(VLOOKUP(AE175,'CRUCE RIESGOS'!$C$8:$D$140,2,FALSE),"")</f>
        <v/>
      </c>
      <c r="AG175" s="14" t="n">
        <v>11.8300000000002</v>
      </c>
      <c r="AH175" s="14">
        <f>IFERROR(VLOOKUP(AG175,'CRUCE RIESGOS'!$C$8:$D$140,2,FALSE),"")</f>
        <v/>
      </c>
      <c r="AI175" s="14" t="n">
        <v>12.8300000000002</v>
      </c>
      <c r="AJ175" s="14">
        <f>IFERROR(VLOOKUP(AI175,'CRUCE RIESGOS'!$C$8:$D$140,2,FALSE),"")</f>
        <v/>
      </c>
      <c r="AK175" s="14" t="n">
        <v>13.8300000000002</v>
      </c>
      <c r="AL175" s="14">
        <f>IFERROR(VLOOKUP(AK175,'CRUCE RIESGOS'!$C$8:$D$140,2,FALSE),"")</f>
        <v/>
      </c>
      <c r="AM175" s="14" t="n">
        <v>14.8300000000003</v>
      </c>
      <c r="AN175" s="14">
        <f>IFERROR(VLOOKUP(AM175,'CRUCE RIESGOS'!$C$8:$D$140,2,FALSE),"")</f>
        <v/>
      </c>
      <c r="AO175" s="14" t="n">
        <v>15.8300000000003</v>
      </c>
      <c r="AP175" s="14">
        <f>IFERROR(VLOOKUP(AO175,'CRUCE RIESGOS'!$C$8:$D$140,2,FALSE),"")</f>
        <v/>
      </c>
      <c r="AQ175" s="14" t="n">
        <v>16.8300000000003</v>
      </c>
      <c r="AR175" s="14">
        <f>IFERROR(VLOOKUP(AQ175,'CRUCE RIESGOS'!$C$8:$D$140,2,FALSE),"")</f>
        <v/>
      </c>
      <c r="AS175" s="14" t="n">
        <v>17.8300000000003</v>
      </c>
      <c r="AT175" s="14">
        <f>IFERROR(VLOOKUP(AS175,'CRUCE RIESGOS'!$C$8:$D$140,2,FALSE),"")</f>
        <v/>
      </c>
      <c r="AU175" s="14" t="n">
        <v>18.8300000000003</v>
      </c>
      <c r="AV175" s="14">
        <f>IFERROR(VLOOKUP(AU175,'CRUCE RIESGOS'!$C$8:$D$140,2,FALSE),"")</f>
        <v/>
      </c>
      <c r="AW175" s="14" t="n">
        <v>19.8300000000004</v>
      </c>
      <c r="AX175" s="14">
        <f>IFERROR(VLOOKUP(AW175,'CRUCE RIESGOS'!$C$8:$D$140,2,FALSE),"")</f>
        <v/>
      </c>
      <c r="AY175" s="14" t="n">
        <v>20.8300000000004</v>
      </c>
      <c r="AZ175" s="14">
        <f>IFERROR(VLOOKUP(AY175,'CRUCE RIESGOS'!$C$8:$D$140,2,FALSE),"")</f>
        <v/>
      </c>
      <c r="BA175" s="14" t="n">
        <v>21.8300000000004</v>
      </c>
      <c r="BB175" s="14">
        <f>IFERROR(VLOOKUP(BA175,'CRUCE RIESGOS'!$C$8:$D$140,2,FALSE),"")</f>
        <v/>
      </c>
      <c r="BC175" s="14" t="n">
        <v>22.8300000000004</v>
      </c>
      <c r="BD175" s="14">
        <f>IFERROR(VLOOKUP(BC175,'CRUCE RIESGOS'!$C$8:$D$140,2,FALSE),"")</f>
        <v/>
      </c>
      <c r="BE175" s="14" t="n">
        <v>23.8300000000004</v>
      </c>
      <c r="BF175" s="14">
        <f>IFERROR(VLOOKUP(BE175,'CRUCE RIESGOS'!$C$8:$D$140,2,FALSE),"")</f>
        <v/>
      </c>
      <c r="BG175" s="14" t="n">
        <v>24.8300000000005</v>
      </c>
      <c r="BH175" s="14">
        <f>IFERROR(VLOOKUP(BG175,'CRUCE RIESGOS'!$C$8:$D$140,2,FALSE),"")</f>
        <v/>
      </c>
      <c r="BI175" s="14" t="n">
        <v>25.8300000000005</v>
      </c>
      <c r="BJ175" s="14">
        <f>IFERROR(VLOOKUP(BI175,'CRUCE RIESGOS'!$C$8:$D$140,2,FALSE),"")</f>
        <v/>
      </c>
    </row>
    <row r="176">
      <c r="N176" s="14">
        <f>IF(N177&lt;&gt;""," -R","")</f>
        <v/>
      </c>
      <c r="P176" s="14">
        <f>IF(P177&lt;&gt;""," -R","")</f>
        <v/>
      </c>
      <c r="R176" s="14">
        <f>IF(R177&lt;&gt;""," -R","")</f>
        <v/>
      </c>
      <c r="T176" s="14">
        <f>IF(T177&lt;&gt;""," -R","")</f>
        <v/>
      </c>
      <c r="V176" s="14">
        <f>IF(V177&lt;&gt;""," -R","")</f>
        <v/>
      </c>
      <c r="X176" s="14">
        <f>IF(X177&lt;&gt;""," -R","")</f>
        <v/>
      </c>
      <c r="Z176" s="14">
        <f>IF(Z177&lt;&gt;""," -R","")</f>
        <v/>
      </c>
      <c r="AB176" s="14">
        <f>IF(AB177&lt;&gt;""," -R","")</f>
        <v/>
      </c>
      <c r="AD176" s="14">
        <f>IF(AD177&lt;&gt;""," -R","")</f>
        <v/>
      </c>
      <c r="AF176" s="14">
        <f>IF(AF177&lt;&gt;""," -R","")</f>
        <v/>
      </c>
      <c r="AH176" s="14">
        <f>IF(AH177&lt;&gt;""," -R","")</f>
        <v/>
      </c>
      <c r="AJ176" s="14">
        <f>IF(AJ177&lt;&gt;""," -R","")</f>
        <v/>
      </c>
      <c r="AL176" s="14">
        <f>IF(AL177&lt;&gt;""," -R","")</f>
        <v/>
      </c>
      <c r="AN176" s="14">
        <f>IF(AN177&lt;&gt;""," -R","")</f>
        <v/>
      </c>
      <c r="AP176" s="14">
        <f>IF(AP177&lt;&gt;""," -R","")</f>
        <v/>
      </c>
      <c r="AR176" s="14">
        <f>IF(AR177&lt;&gt;""," -R","")</f>
        <v/>
      </c>
      <c r="AT176" s="14">
        <f>IF(AT177&lt;&gt;""," -R","")</f>
        <v/>
      </c>
      <c r="AV176" s="14">
        <f>IF(AV177&lt;&gt;""," -R","")</f>
        <v/>
      </c>
      <c r="AX176" s="14">
        <f>IF(AX177&lt;&gt;""," -R","")</f>
        <v/>
      </c>
      <c r="AZ176" s="14">
        <f>IF(AZ177&lt;&gt;""," -R","")</f>
        <v/>
      </c>
      <c r="BB176" s="14">
        <f>IF(BB177&lt;&gt;""," -R","")</f>
        <v/>
      </c>
      <c r="BD176" s="14">
        <f>IF(BD177&lt;&gt;""," -R","")</f>
        <v/>
      </c>
      <c r="BF176" s="14">
        <f>IF(BF177&lt;&gt;""," -R","")</f>
        <v/>
      </c>
      <c r="BH176" s="14">
        <f>IF(BH177&lt;&gt;""," -R","")</f>
        <v/>
      </c>
      <c r="BJ176" s="14">
        <f>IF(BJ177&lt;&gt;""," -R","")</f>
        <v/>
      </c>
    </row>
    <row r="177">
      <c r="M177" s="14" t="n">
        <v>1.84</v>
      </c>
      <c r="N177" s="14">
        <f>IFERROR(VLOOKUP(M177,'CRUCE RIESGOS'!$C$8:$D$140,2,FALSE),"")</f>
        <v/>
      </c>
      <c r="O177" s="14" t="n">
        <v>2.84000000000002</v>
      </c>
      <c r="P177" s="14">
        <f>IFERROR(VLOOKUP(O177,'CRUCE RIESGOS'!$C$8:$D$140,2,FALSE),"")</f>
        <v/>
      </c>
      <c r="Q177" s="14" t="n">
        <v>3.84000000000004</v>
      </c>
      <c r="R177" s="14">
        <f>IFERROR(VLOOKUP(Q177,'CRUCE RIESGOS'!$C$8:$D$140,2,FALSE),"")</f>
        <v/>
      </c>
      <c r="S177" s="14" t="n">
        <v>4.84000000000006</v>
      </c>
      <c r="T177" s="14">
        <f>IFERROR(VLOOKUP(S177,'CRUCE RIESGOS'!$C$8:$D$140,2,FALSE),"")</f>
        <v/>
      </c>
      <c r="U177" s="14" t="n">
        <v>5.84000000000008</v>
      </c>
      <c r="V177" s="14">
        <f>IFERROR(VLOOKUP(U177,'CRUCE RIESGOS'!$C$8:$D$140,2,FALSE),"")</f>
        <v/>
      </c>
      <c r="W177" s="14" t="n">
        <v>6.8400000000001</v>
      </c>
      <c r="X177" s="14">
        <f>IFERROR(VLOOKUP(W177,'CRUCE RIESGOS'!$C$8:$D$140,2,FALSE),"")</f>
        <v/>
      </c>
      <c r="Y177" s="14" t="n">
        <v>7.84000000000012</v>
      </c>
      <c r="Z177" s="14">
        <f>IFERROR(VLOOKUP(Y177,'CRUCE RIESGOS'!$C$8:$D$140,2,FALSE),"")</f>
        <v/>
      </c>
      <c r="AA177" s="14" t="n">
        <v>8.84000000000014</v>
      </c>
      <c r="AB177" s="14">
        <f>IFERROR(VLOOKUP(AA177,'CRUCE RIESGOS'!$C$8:$D$140,2,FALSE),"")</f>
        <v/>
      </c>
      <c r="AC177" s="14" t="n">
        <v>9.84000000000016</v>
      </c>
      <c r="AD177" s="14">
        <f>IFERROR(VLOOKUP(AC177,'CRUCE RIESGOS'!$C$8:$D$140,2,FALSE),"")</f>
        <v/>
      </c>
      <c r="AE177" s="14" t="n">
        <v>10.8400000000002</v>
      </c>
      <c r="AF177" s="14">
        <f>IFERROR(VLOOKUP(AE177,'CRUCE RIESGOS'!$C$8:$D$140,2,FALSE),"")</f>
        <v/>
      </c>
      <c r="AG177" s="14" t="n">
        <v>11.8400000000002</v>
      </c>
      <c r="AH177" s="14">
        <f>IFERROR(VLOOKUP(AG177,'CRUCE RIESGOS'!$C$8:$D$140,2,FALSE),"")</f>
        <v/>
      </c>
      <c r="AI177" s="14" t="n">
        <v>12.8400000000002</v>
      </c>
      <c r="AJ177" s="14">
        <f>IFERROR(VLOOKUP(AI177,'CRUCE RIESGOS'!$C$8:$D$140,2,FALSE),"")</f>
        <v/>
      </c>
      <c r="AK177" s="14" t="n">
        <v>13.8400000000002</v>
      </c>
      <c r="AL177" s="14">
        <f>IFERROR(VLOOKUP(AK177,'CRUCE RIESGOS'!$C$8:$D$140,2,FALSE),"")</f>
        <v/>
      </c>
      <c r="AM177" s="14" t="n">
        <v>14.8400000000003</v>
      </c>
      <c r="AN177" s="14">
        <f>IFERROR(VLOOKUP(AM177,'CRUCE RIESGOS'!$C$8:$D$140,2,FALSE),"")</f>
        <v/>
      </c>
      <c r="AO177" s="14" t="n">
        <v>15.8400000000003</v>
      </c>
      <c r="AP177" s="14">
        <f>IFERROR(VLOOKUP(AO177,'CRUCE RIESGOS'!$C$8:$D$140,2,FALSE),"")</f>
        <v/>
      </c>
      <c r="AQ177" s="14" t="n">
        <v>16.8400000000003</v>
      </c>
      <c r="AR177" s="14">
        <f>IFERROR(VLOOKUP(AQ177,'CRUCE RIESGOS'!$C$8:$D$140,2,FALSE),"")</f>
        <v/>
      </c>
      <c r="AS177" s="14" t="n">
        <v>17.8400000000003</v>
      </c>
      <c r="AT177" s="14">
        <f>IFERROR(VLOOKUP(AS177,'CRUCE RIESGOS'!$C$8:$D$140,2,FALSE),"")</f>
        <v/>
      </c>
      <c r="AU177" s="14" t="n">
        <v>18.8400000000003</v>
      </c>
      <c r="AV177" s="14">
        <f>IFERROR(VLOOKUP(AU177,'CRUCE RIESGOS'!$C$8:$D$140,2,FALSE),"")</f>
        <v/>
      </c>
      <c r="AW177" s="14" t="n">
        <v>19.8400000000004</v>
      </c>
      <c r="AX177" s="14">
        <f>IFERROR(VLOOKUP(AW177,'CRUCE RIESGOS'!$C$8:$D$140,2,FALSE),"")</f>
        <v/>
      </c>
      <c r="AY177" s="14" t="n">
        <v>20.8400000000004</v>
      </c>
      <c r="AZ177" s="14">
        <f>IFERROR(VLOOKUP(AY177,'CRUCE RIESGOS'!$C$8:$D$140,2,FALSE),"")</f>
        <v/>
      </c>
      <c r="BA177" s="14" t="n">
        <v>21.8400000000004</v>
      </c>
      <c r="BB177" s="14">
        <f>IFERROR(VLOOKUP(BA177,'CRUCE RIESGOS'!$C$8:$D$140,2,FALSE),"")</f>
        <v/>
      </c>
      <c r="BC177" s="14" t="n">
        <v>22.8400000000004</v>
      </c>
      <c r="BD177" s="14">
        <f>IFERROR(VLOOKUP(BC177,'CRUCE RIESGOS'!$C$8:$D$140,2,FALSE),"")</f>
        <v/>
      </c>
      <c r="BE177" s="14" t="n">
        <v>23.8400000000004</v>
      </c>
      <c r="BF177" s="14">
        <f>IFERROR(VLOOKUP(BE177,'CRUCE RIESGOS'!$C$8:$D$140,2,FALSE),"")</f>
        <v/>
      </c>
      <c r="BG177" s="14" t="n">
        <v>24.8400000000005</v>
      </c>
      <c r="BH177" s="14">
        <f>IFERROR(VLOOKUP(BG177,'CRUCE RIESGOS'!$C$8:$D$140,2,FALSE),"")</f>
        <v/>
      </c>
      <c r="BI177" s="14" t="n">
        <v>25.8400000000005</v>
      </c>
      <c r="BJ177" s="14">
        <f>IFERROR(VLOOKUP(BI177,'CRUCE RIESGOS'!$C$8:$D$140,2,FALSE),"")</f>
        <v/>
      </c>
    </row>
    <row r="178">
      <c r="N178" s="14">
        <f>IF(N179&lt;&gt;""," -R","")</f>
        <v/>
      </c>
      <c r="P178" s="14">
        <f>IF(P179&lt;&gt;""," -R","")</f>
        <v/>
      </c>
      <c r="R178" s="14">
        <f>IF(R179&lt;&gt;""," -R","")</f>
        <v/>
      </c>
      <c r="T178" s="14">
        <f>IF(T179&lt;&gt;""," -R","")</f>
        <v/>
      </c>
      <c r="V178" s="14">
        <f>IF(V179&lt;&gt;""," -R","")</f>
        <v/>
      </c>
      <c r="X178" s="14">
        <f>IF(X179&lt;&gt;""," -R","")</f>
        <v/>
      </c>
      <c r="Z178" s="14">
        <f>IF(Z179&lt;&gt;""," -R","")</f>
        <v/>
      </c>
      <c r="AB178" s="14">
        <f>IF(AB179&lt;&gt;""," -R","")</f>
        <v/>
      </c>
      <c r="AD178" s="14">
        <f>IF(AD179&lt;&gt;""," -R","")</f>
        <v/>
      </c>
      <c r="AF178" s="14">
        <f>IF(AF179&lt;&gt;""," -R","")</f>
        <v/>
      </c>
      <c r="AH178" s="14">
        <f>IF(AH179&lt;&gt;""," -R","")</f>
        <v/>
      </c>
      <c r="AJ178" s="14">
        <f>IF(AJ179&lt;&gt;""," -R","")</f>
        <v/>
      </c>
      <c r="AL178" s="14">
        <f>IF(AL179&lt;&gt;""," -R","")</f>
        <v/>
      </c>
      <c r="AN178" s="14">
        <f>IF(AN179&lt;&gt;""," -R","")</f>
        <v/>
      </c>
      <c r="AP178" s="14">
        <f>IF(AP179&lt;&gt;""," -R","")</f>
        <v/>
      </c>
      <c r="AR178" s="14">
        <f>IF(AR179&lt;&gt;""," -R","")</f>
        <v/>
      </c>
      <c r="AT178" s="14">
        <f>IF(AT179&lt;&gt;""," -R","")</f>
        <v/>
      </c>
      <c r="AV178" s="14">
        <f>IF(AV179&lt;&gt;""," -R","")</f>
        <v/>
      </c>
      <c r="AX178" s="14">
        <f>IF(AX179&lt;&gt;""," -R","")</f>
        <v/>
      </c>
      <c r="AZ178" s="14">
        <f>IF(AZ179&lt;&gt;""," -R","")</f>
        <v/>
      </c>
      <c r="BB178" s="14">
        <f>IF(BB179&lt;&gt;""," -R","")</f>
        <v/>
      </c>
      <c r="BD178" s="14">
        <f>IF(BD179&lt;&gt;""," -R","")</f>
        <v/>
      </c>
      <c r="BF178" s="14">
        <f>IF(BF179&lt;&gt;""," -R","")</f>
        <v/>
      </c>
      <c r="BH178" s="14">
        <f>IF(BH179&lt;&gt;""," -R","")</f>
        <v/>
      </c>
      <c r="BJ178" s="14">
        <f>IF(BJ179&lt;&gt;""," -R","")</f>
        <v/>
      </c>
    </row>
    <row r="179">
      <c r="M179" s="14" t="n">
        <v>1.85</v>
      </c>
      <c r="N179" s="14">
        <f>IFERROR(VLOOKUP(M179,'CRUCE RIESGOS'!$C$8:$D$140,2,FALSE),"")</f>
        <v/>
      </c>
      <c r="O179" s="14" t="n">
        <v>2.85000000000002</v>
      </c>
      <c r="P179" s="14">
        <f>IFERROR(VLOOKUP(O179,'CRUCE RIESGOS'!$C$8:$D$140,2,FALSE),"")</f>
        <v/>
      </c>
      <c r="Q179" s="14" t="n">
        <v>3.85000000000004</v>
      </c>
      <c r="R179" s="14">
        <f>IFERROR(VLOOKUP(Q179,'CRUCE RIESGOS'!$C$8:$D$140,2,FALSE),"")</f>
        <v/>
      </c>
      <c r="S179" s="14" t="n">
        <v>4.85000000000006</v>
      </c>
      <c r="T179" s="14">
        <f>IFERROR(VLOOKUP(S179,'CRUCE RIESGOS'!$C$8:$D$140,2,FALSE),"")</f>
        <v/>
      </c>
      <c r="U179" s="14" t="n">
        <v>5.85000000000008</v>
      </c>
      <c r="V179" s="14">
        <f>IFERROR(VLOOKUP(U179,'CRUCE RIESGOS'!$C$8:$D$140,2,FALSE),"")</f>
        <v/>
      </c>
      <c r="W179" s="14" t="n">
        <v>6.8500000000001</v>
      </c>
      <c r="X179" s="14">
        <f>IFERROR(VLOOKUP(W179,'CRUCE RIESGOS'!$C$8:$D$140,2,FALSE),"")</f>
        <v/>
      </c>
      <c r="Y179" s="14" t="n">
        <v>7.85000000000012</v>
      </c>
      <c r="Z179" s="14">
        <f>IFERROR(VLOOKUP(Y179,'CRUCE RIESGOS'!$C$8:$D$140,2,FALSE),"")</f>
        <v/>
      </c>
      <c r="AA179" s="14" t="n">
        <v>8.85000000000014</v>
      </c>
      <c r="AB179" s="14">
        <f>IFERROR(VLOOKUP(AA179,'CRUCE RIESGOS'!$C$8:$D$140,2,FALSE),"")</f>
        <v/>
      </c>
      <c r="AC179" s="14" t="n">
        <v>9.85000000000016</v>
      </c>
      <c r="AD179" s="14">
        <f>IFERROR(VLOOKUP(AC179,'CRUCE RIESGOS'!$C$8:$D$140,2,FALSE),"")</f>
        <v/>
      </c>
      <c r="AE179" s="14" t="n">
        <v>10.8500000000002</v>
      </c>
      <c r="AF179" s="14">
        <f>IFERROR(VLOOKUP(AE179,'CRUCE RIESGOS'!$C$8:$D$140,2,FALSE),"")</f>
        <v/>
      </c>
      <c r="AG179" s="14" t="n">
        <v>11.8500000000002</v>
      </c>
      <c r="AH179" s="14">
        <f>IFERROR(VLOOKUP(AG179,'CRUCE RIESGOS'!$C$8:$D$140,2,FALSE),"")</f>
        <v/>
      </c>
      <c r="AI179" s="14" t="n">
        <v>12.8500000000002</v>
      </c>
      <c r="AJ179" s="14">
        <f>IFERROR(VLOOKUP(AI179,'CRUCE RIESGOS'!$C$8:$D$140,2,FALSE),"")</f>
        <v/>
      </c>
      <c r="AK179" s="14" t="n">
        <v>13.8500000000002</v>
      </c>
      <c r="AL179" s="14">
        <f>IFERROR(VLOOKUP(AK179,'CRUCE RIESGOS'!$C$8:$D$140,2,FALSE),"")</f>
        <v/>
      </c>
      <c r="AM179" s="14" t="n">
        <v>14.8500000000003</v>
      </c>
      <c r="AN179" s="14">
        <f>IFERROR(VLOOKUP(AM179,'CRUCE RIESGOS'!$C$8:$D$140,2,FALSE),"")</f>
        <v/>
      </c>
      <c r="AO179" s="14" t="n">
        <v>15.8500000000003</v>
      </c>
      <c r="AP179" s="14">
        <f>IFERROR(VLOOKUP(AO179,'CRUCE RIESGOS'!$C$8:$D$140,2,FALSE),"")</f>
        <v/>
      </c>
      <c r="AQ179" s="14" t="n">
        <v>16.8500000000003</v>
      </c>
      <c r="AR179" s="14">
        <f>IFERROR(VLOOKUP(AQ179,'CRUCE RIESGOS'!$C$8:$D$140,2,FALSE),"")</f>
        <v/>
      </c>
      <c r="AS179" s="14" t="n">
        <v>17.8500000000003</v>
      </c>
      <c r="AT179" s="14">
        <f>IFERROR(VLOOKUP(AS179,'CRUCE RIESGOS'!$C$8:$D$140,2,FALSE),"")</f>
        <v/>
      </c>
      <c r="AU179" s="14" t="n">
        <v>18.8500000000003</v>
      </c>
      <c r="AV179" s="14">
        <f>IFERROR(VLOOKUP(AU179,'CRUCE RIESGOS'!$C$8:$D$140,2,FALSE),"")</f>
        <v/>
      </c>
      <c r="AW179" s="14" t="n">
        <v>19.8500000000004</v>
      </c>
      <c r="AX179" s="14">
        <f>IFERROR(VLOOKUP(AW179,'CRUCE RIESGOS'!$C$8:$D$140,2,FALSE),"")</f>
        <v/>
      </c>
      <c r="AY179" s="14" t="n">
        <v>20.8500000000004</v>
      </c>
      <c r="AZ179" s="14">
        <f>IFERROR(VLOOKUP(AY179,'CRUCE RIESGOS'!$C$8:$D$140,2,FALSE),"")</f>
        <v/>
      </c>
      <c r="BA179" s="14" t="n">
        <v>21.8500000000004</v>
      </c>
      <c r="BB179" s="14">
        <f>IFERROR(VLOOKUP(BA179,'CRUCE RIESGOS'!$C$8:$D$140,2,FALSE),"")</f>
        <v/>
      </c>
      <c r="BC179" s="14" t="n">
        <v>22.8500000000004</v>
      </c>
      <c r="BD179" s="14">
        <f>IFERROR(VLOOKUP(BC179,'CRUCE RIESGOS'!$C$8:$D$140,2,FALSE),"")</f>
        <v/>
      </c>
      <c r="BE179" s="14" t="n">
        <v>23.8500000000004</v>
      </c>
      <c r="BF179" s="14">
        <f>IFERROR(VLOOKUP(BE179,'CRUCE RIESGOS'!$C$8:$D$140,2,FALSE),"")</f>
        <v/>
      </c>
      <c r="BG179" s="14" t="n">
        <v>24.8500000000005</v>
      </c>
      <c r="BH179" s="14">
        <f>IFERROR(VLOOKUP(BG179,'CRUCE RIESGOS'!$C$8:$D$140,2,FALSE),"")</f>
        <v/>
      </c>
      <c r="BI179" s="14" t="n">
        <v>25.8500000000005</v>
      </c>
      <c r="BJ179" s="14">
        <f>IFERROR(VLOOKUP(BI179,'CRUCE RIESGOS'!$C$8:$D$140,2,FALSE),"")</f>
        <v/>
      </c>
    </row>
    <row r="180">
      <c r="N180" s="14">
        <f>IF(N181&lt;&gt;""," -R","")</f>
        <v/>
      </c>
      <c r="P180" s="14">
        <f>IF(P181&lt;&gt;""," -R","")</f>
        <v/>
      </c>
      <c r="R180" s="14">
        <f>IF(R181&lt;&gt;""," -R","")</f>
        <v/>
      </c>
      <c r="T180" s="14">
        <f>IF(T181&lt;&gt;""," -R","")</f>
        <v/>
      </c>
      <c r="V180" s="14">
        <f>IF(V181&lt;&gt;""," -R","")</f>
        <v/>
      </c>
      <c r="X180" s="14">
        <f>IF(X181&lt;&gt;""," -R","")</f>
        <v/>
      </c>
      <c r="Z180" s="14">
        <f>IF(Z181&lt;&gt;""," -R","")</f>
        <v/>
      </c>
      <c r="AB180" s="14">
        <f>IF(AB181&lt;&gt;""," -R","")</f>
        <v/>
      </c>
      <c r="AD180" s="14">
        <f>IF(AD181&lt;&gt;""," -R","")</f>
        <v/>
      </c>
      <c r="AF180" s="14">
        <f>IF(AF181&lt;&gt;""," -R","")</f>
        <v/>
      </c>
      <c r="AH180" s="14">
        <f>IF(AH181&lt;&gt;""," -R","")</f>
        <v/>
      </c>
      <c r="AJ180" s="14">
        <f>IF(AJ181&lt;&gt;""," -R","")</f>
        <v/>
      </c>
      <c r="AL180" s="14">
        <f>IF(AL181&lt;&gt;""," -R","")</f>
        <v/>
      </c>
      <c r="AN180" s="14">
        <f>IF(AN181&lt;&gt;""," -R","")</f>
        <v/>
      </c>
      <c r="AP180" s="14">
        <f>IF(AP181&lt;&gt;""," -R","")</f>
        <v/>
      </c>
      <c r="AR180" s="14">
        <f>IF(AR181&lt;&gt;""," -R","")</f>
        <v/>
      </c>
      <c r="AT180" s="14">
        <f>IF(AT181&lt;&gt;""," -R","")</f>
        <v/>
      </c>
      <c r="AV180" s="14">
        <f>IF(AV181&lt;&gt;""," -R","")</f>
        <v/>
      </c>
      <c r="AX180" s="14">
        <f>IF(AX181&lt;&gt;""," -R","")</f>
        <v/>
      </c>
      <c r="AZ180" s="14">
        <f>IF(AZ181&lt;&gt;""," -R","")</f>
        <v/>
      </c>
      <c r="BB180" s="14">
        <f>IF(BB181&lt;&gt;""," -R","")</f>
        <v/>
      </c>
      <c r="BD180" s="14">
        <f>IF(BD181&lt;&gt;""," -R","")</f>
        <v/>
      </c>
      <c r="BF180" s="14">
        <f>IF(BF181&lt;&gt;""," -R","")</f>
        <v/>
      </c>
      <c r="BH180" s="14">
        <f>IF(BH181&lt;&gt;""," -R","")</f>
        <v/>
      </c>
      <c r="BJ180" s="14">
        <f>IF(BJ181&lt;&gt;""," -R","")</f>
        <v/>
      </c>
    </row>
    <row r="181">
      <c r="M181" s="14" t="n">
        <v>1.86</v>
      </c>
      <c r="N181" s="14">
        <f>IFERROR(VLOOKUP(M181,'CRUCE RIESGOS'!$C$8:$D$140,2,FALSE),"")</f>
        <v/>
      </c>
      <c r="O181" s="14" t="n">
        <v>2.86000000000002</v>
      </c>
      <c r="P181" s="14">
        <f>IFERROR(VLOOKUP(O181,'CRUCE RIESGOS'!$C$8:$D$140,2,FALSE),"")</f>
        <v/>
      </c>
      <c r="Q181" s="14" t="n">
        <v>3.86000000000004</v>
      </c>
      <c r="R181" s="14">
        <f>IFERROR(VLOOKUP(Q181,'CRUCE RIESGOS'!$C$8:$D$140,2,FALSE),"")</f>
        <v/>
      </c>
      <c r="S181" s="14" t="n">
        <v>4.86000000000006</v>
      </c>
      <c r="T181" s="14">
        <f>IFERROR(VLOOKUP(S181,'CRUCE RIESGOS'!$C$8:$D$140,2,FALSE),"")</f>
        <v/>
      </c>
      <c r="U181" s="14" t="n">
        <v>5.86000000000008</v>
      </c>
      <c r="V181" s="14">
        <f>IFERROR(VLOOKUP(U181,'CRUCE RIESGOS'!$C$8:$D$140,2,FALSE),"")</f>
        <v/>
      </c>
      <c r="W181" s="14" t="n">
        <v>6.8600000000001</v>
      </c>
      <c r="X181" s="14">
        <f>IFERROR(VLOOKUP(W181,'CRUCE RIESGOS'!$C$8:$D$140,2,FALSE),"")</f>
        <v/>
      </c>
      <c r="Y181" s="14" t="n">
        <v>7.86000000000012</v>
      </c>
      <c r="Z181" s="14">
        <f>IFERROR(VLOOKUP(Y181,'CRUCE RIESGOS'!$C$8:$D$140,2,FALSE),"")</f>
        <v/>
      </c>
      <c r="AA181" s="14" t="n">
        <v>8.86000000000014</v>
      </c>
      <c r="AB181" s="14">
        <f>IFERROR(VLOOKUP(AA181,'CRUCE RIESGOS'!$C$8:$D$140,2,FALSE),"")</f>
        <v/>
      </c>
      <c r="AC181" s="14" t="n">
        <v>9.860000000000159</v>
      </c>
      <c r="AD181" s="14">
        <f>IFERROR(VLOOKUP(AC181,'CRUCE RIESGOS'!$C$8:$D$140,2,FALSE),"")</f>
        <v/>
      </c>
      <c r="AE181" s="14" t="n">
        <v>10.8600000000002</v>
      </c>
      <c r="AF181" s="14">
        <f>IFERROR(VLOOKUP(AE181,'CRUCE RIESGOS'!$C$8:$D$140,2,FALSE),"")</f>
        <v/>
      </c>
      <c r="AG181" s="14" t="n">
        <v>11.8600000000002</v>
      </c>
      <c r="AH181" s="14">
        <f>IFERROR(VLOOKUP(AG181,'CRUCE RIESGOS'!$C$8:$D$140,2,FALSE),"")</f>
        <v/>
      </c>
      <c r="AI181" s="14" t="n">
        <v>12.8600000000002</v>
      </c>
      <c r="AJ181" s="14">
        <f>IFERROR(VLOOKUP(AI181,'CRUCE RIESGOS'!$C$8:$D$140,2,FALSE),"")</f>
        <v/>
      </c>
      <c r="AK181" s="14" t="n">
        <v>13.8600000000002</v>
      </c>
      <c r="AL181" s="14">
        <f>IFERROR(VLOOKUP(AK181,'CRUCE RIESGOS'!$C$8:$D$140,2,FALSE),"")</f>
        <v/>
      </c>
      <c r="AM181" s="14" t="n">
        <v>14.8600000000003</v>
      </c>
      <c r="AN181" s="14">
        <f>IFERROR(VLOOKUP(AM181,'CRUCE RIESGOS'!$C$8:$D$140,2,FALSE),"")</f>
        <v/>
      </c>
      <c r="AO181" s="14" t="n">
        <v>15.8600000000003</v>
      </c>
      <c r="AP181" s="14">
        <f>IFERROR(VLOOKUP(AO181,'CRUCE RIESGOS'!$C$8:$D$140,2,FALSE),"")</f>
        <v/>
      </c>
      <c r="AQ181" s="14" t="n">
        <v>16.8600000000003</v>
      </c>
      <c r="AR181" s="14">
        <f>IFERROR(VLOOKUP(AQ181,'CRUCE RIESGOS'!$C$8:$D$140,2,FALSE),"")</f>
        <v/>
      </c>
      <c r="AS181" s="14" t="n">
        <v>17.8600000000003</v>
      </c>
      <c r="AT181" s="14">
        <f>IFERROR(VLOOKUP(AS181,'CRUCE RIESGOS'!$C$8:$D$140,2,FALSE),"")</f>
        <v/>
      </c>
      <c r="AU181" s="14" t="n">
        <v>18.8600000000003</v>
      </c>
      <c r="AV181" s="14">
        <f>IFERROR(VLOOKUP(AU181,'CRUCE RIESGOS'!$C$8:$D$140,2,FALSE),"")</f>
        <v/>
      </c>
      <c r="AW181" s="14" t="n">
        <v>19.8600000000004</v>
      </c>
      <c r="AX181" s="14">
        <f>IFERROR(VLOOKUP(AW181,'CRUCE RIESGOS'!$C$8:$D$140,2,FALSE),"")</f>
        <v/>
      </c>
      <c r="AY181" s="14" t="n">
        <v>20.8600000000004</v>
      </c>
      <c r="AZ181" s="14">
        <f>IFERROR(VLOOKUP(AY181,'CRUCE RIESGOS'!$C$8:$D$140,2,FALSE),"")</f>
        <v/>
      </c>
      <c r="BA181" s="14" t="n">
        <v>21.8600000000004</v>
      </c>
      <c r="BB181" s="14">
        <f>IFERROR(VLOOKUP(BA181,'CRUCE RIESGOS'!$C$8:$D$140,2,FALSE),"")</f>
        <v/>
      </c>
      <c r="BC181" s="14" t="n">
        <v>22.8600000000004</v>
      </c>
      <c r="BD181" s="14">
        <f>IFERROR(VLOOKUP(BC181,'CRUCE RIESGOS'!$C$8:$D$140,2,FALSE),"")</f>
        <v/>
      </c>
      <c r="BE181" s="14" t="n">
        <v>23.8600000000004</v>
      </c>
      <c r="BF181" s="14">
        <f>IFERROR(VLOOKUP(BE181,'CRUCE RIESGOS'!$C$8:$D$140,2,FALSE),"")</f>
        <v/>
      </c>
      <c r="BG181" s="14" t="n">
        <v>24.8600000000005</v>
      </c>
      <c r="BH181" s="14">
        <f>IFERROR(VLOOKUP(BG181,'CRUCE RIESGOS'!$C$8:$D$140,2,FALSE),"")</f>
        <v/>
      </c>
      <c r="BI181" s="14" t="n">
        <v>25.8600000000005</v>
      </c>
      <c r="BJ181" s="14">
        <f>IFERROR(VLOOKUP(BI181,'CRUCE RIESGOS'!$C$8:$D$140,2,FALSE),"")</f>
        <v/>
      </c>
    </row>
    <row r="182">
      <c r="N182" s="14">
        <f>IF(N183&lt;&gt;""," -R","")</f>
        <v/>
      </c>
      <c r="P182" s="14">
        <f>IF(P183&lt;&gt;""," -R","")</f>
        <v/>
      </c>
      <c r="R182" s="14">
        <f>IF(R183&lt;&gt;""," -R","")</f>
        <v/>
      </c>
      <c r="T182" s="14">
        <f>IF(T183&lt;&gt;""," -R","")</f>
        <v/>
      </c>
      <c r="V182" s="14">
        <f>IF(V183&lt;&gt;""," -R","")</f>
        <v/>
      </c>
      <c r="X182" s="14">
        <f>IF(X183&lt;&gt;""," -R","")</f>
        <v/>
      </c>
      <c r="Z182" s="14">
        <f>IF(Z183&lt;&gt;""," -R","")</f>
        <v/>
      </c>
      <c r="AB182" s="14">
        <f>IF(AB183&lt;&gt;""," -R","")</f>
        <v/>
      </c>
      <c r="AD182" s="14">
        <f>IF(AD183&lt;&gt;""," -R","")</f>
        <v/>
      </c>
      <c r="AF182" s="14">
        <f>IF(AF183&lt;&gt;""," -R","")</f>
        <v/>
      </c>
      <c r="AH182" s="14">
        <f>IF(AH183&lt;&gt;""," -R","")</f>
        <v/>
      </c>
      <c r="AJ182" s="14">
        <f>IF(AJ183&lt;&gt;""," -R","")</f>
        <v/>
      </c>
      <c r="AL182" s="14">
        <f>IF(AL183&lt;&gt;""," -R","")</f>
        <v/>
      </c>
      <c r="AN182" s="14">
        <f>IF(AN183&lt;&gt;""," -R","")</f>
        <v/>
      </c>
      <c r="AP182" s="14">
        <f>IF(AP183&lt;&gt;""," -R","")</f>
        <v/>
      </c>
      <c r="AR182" s="14">
        <f>IF(AR183&lt;&gt;""," -R","")</f>
        <v/>
      </c>
      <c r="AT182" s="14">
        <f>IF(AT183&lt;&gt;""," -R","")</f>
        <v/>
      </c>
      <c r="AV182" s="14">
        <f>IF(AV183&lt;&gt;""," -R","")</f>
        <v/>
      </c>
      <c r="AX182" s="14">
        <f>IF(AX183&lt;&gt;""," -R","")</f>
        <v/>
      </c>
      <c r="AZ182" s="14">
        <f>IF(AZ183&lt;&gt;""," -R","")</f>
        <v/>
      </c>
      <c r="BB182" s="14">
        <f>IF(BB183&lt;&gt;""," -R","")</f>
        <v/>
      </c>
      <c r="BD182" s="14">
        <f>IF(BD183&lt;&gt;""," -R","")</f>
        <v/>
      </c>
      <c r="BF182" s="14">
        <f>IF(BF183&lt;&gt;""," -R","")</f>
        <v/>
      </c>
      <c r="BH182" s="14">
        <f>IF(BH183&lt;&gt;""," -R","")</f>
        <v/>
      </c>
      <c r="BJ182" s="14">
        <f>IF(BJ183&lt;&gt;""," -R","")</f>
        <v/>
      </c>
    </row>
    <row r="183">
      <c r="M183" s="14" t="n">
        <v>1.87</v>
      </c>
      <c r="N183" s="14">
        <f>IFERROR(VLOOKUP(M183,'CRUCE RIESGOS'!$C$8:$D$140,2,FALSE),"")</f>
        <v/>
      </c>
      <c r="O183" s="14" t="n">
        <v>2.87000000000002</v>
      </c>
      <c r="P183" s="14">
        <f>IFERROR(VLOOKUP(O183,'CRUCE RIESGOS'!$C$8:$D$140,2,FALSE),"")</f>
        <v/>
      </c>
      <c r="Q183" s="14" t="n">
        <v>3.87000000000004</v>
      </c>
      <c r="R183" s="14">
        <f>IFERROR(VLOOKUP(Q183,'CRUCE RIESGOS'!$C$8:$D$140,2,FALSE),"")</f>
        <v/>
      </c>
      <c r="S183" s="14" t="n">
        <v>4.87000000000006</v>
      </c>
      <c r="T183" s="14">
        <f>IFERROR(VLOOKUP(S183,'CRUCE RIESGOS'!$C$8:$D$140,2,FALSE),"")</f>
        <v/>
      </c>
      <c r="U183" s="14" t="n">
        <v>5.87000000000008</v>
      </c>
      <c r="V183" s="14">
        <f>IFERROR(VLOOKUP(U183,'CRUCE RIESGOS'!$C$8:$D$140,2,FALSE),"")</f>
        <v/>
      </c>
      <c r="W183" s="14" t="n">
        <v>6.8700000000001</v>
      </c>
      <c r="X183" s="14">
        <f>IFERROR(VLOOKUP(W183,'CRUCE RIESGOS'!$C$8:$D$140,2,FALSE),"")</f>
        <v/>
      </c>
      <c r="Y183" s="14" t="n">
        <v>7.87000000000012</v>
      </c>
      <c r="Z183" s="14">
        <f>IFERROR(VLOOKUP(Y183,'CRUCE RIESGOS'!$C$8:$D$140,2,FALSE),"")</f>
        <v/>
      </c>
      <c r="AA183" s="14" t="n">
        <v>8.87000000000014</v>
      </c>
      <c r="AB183" s="14">
        <f>IFERROR(VLOOKUP(AA183,'CRUCE RIESGOS'!$C$8:$D$140,2,FALSE),"")</f>
        <v/>
      </c>
      <c r="AC183" s="14" t="n">
        <v>9.870000000000161</v>
      </c>
      <c r="AD183" s="14">
        <f>IFERROR(VLOOKUP(AC183,'CRUCE RIESGOS'!$C$8:$D$140,2,FALSE),"")</f>
        <v/>
      </c>
      <c r="AE183" s="14" t="n">
        <v>10.8700000000002</v>
      </c>
      <c r="AF183" s="14">
        <f>IFERROR(VLOOKUP(AE183,'CRUCE RIESGOS'!$C$8:$D$140,2,FALSE),"")</f>
        <v/>
      </c>
      <c r="AG183" s="14" t="n">
        <v>11.8700000000002</v>
      </c>
      <c r="AH183" s="14">
        <f>IFERROR(VLOOKUP(AG183,'CRUCE RIESGOS'!$C$8:$D$140,2,FALSE),"")</f>
        <v/>
      </c>
      <c r="AI183" s="14" t="n">
        <v>12.8700000000002</v>
      </c>
      <c r="AJ183" s="14">
        <f>IFERROR(VLOOKUP(AI183,'CRUCE RIESGOS'!$C$8:$D$140,2,FALSE),"")</f>
        <v/>
      </c>
      <c r="AK183" s="14" t="n">
        <v>13.8700000000002</v>
      </c>
      <c r="AL183" s="14">
        <f>IFERROR(VLOOKUP(AK183,'CRUCE RIESGOS'!$C$8:$D$140,2,FALSE),"")</f>
        <v/>
      </c>
      <c r="AM183" s="14" t="n">
        <v>14.8700000000003</v>
      </c>
      <c r="AN183" s="14">
        <f>IFERROR(VLOOKUP(AM183,'CRUCE RIESGOS'!$C$8:$D$140,2,FALSE),"")</f>
        <v/>
      </c>
      <c r="AO183" s="14" t="n">
        <v>15.8700000000003</v>
      </c>
      <c r="AP183" s="14">
        <f>IFERROR(VLOOKUP(AO183,'CRUCE RIESGOS'!$C$8:$D$140,2,FALSE),"")</f>
        <v/>
      </c>
      <c r="AQ183" s="14" t="n">
        <v>16.8700000000003</v>
      </c>
      <c r="AR183" s="14">
        <f>IFERROR(VLOOKUP(AQ183,'CRUCE RIESGOS'!$C$8:$D$140,2,FALSE),"")</f>
        <v/>
      </c>
      <c r="AS183" s="14" t="n">
        <v>17.8700000000003</v>
      </c>
      <c r="AT183" s="14">
        <f>IFERROR(VLOOKUP(AS183,'CRUCE RIESGOS'!$C$8:$D$140,2,FALSE),"")</f>
        <v/>
      </c>
      <c r="AU183" s="14" t="n">
        <v>18.8700000000003</v>
      </c>
      <c r="AV183" s="14">
        <f>IFERROR(VLOOKUP(AU183,'CRUCE RIESGOS'!$C$8:$D$140,2,FALSE),"")</f>
        <v/>
      </c>
      <c r="AW183" s="14" t="n">
        <v>19.8700000000004</v>
      </c>
      <c r="AX183" s="14">
        <f>IFERROR(VLOOKUP(AW183,'CRUCE RIESGOS'!$C$8:$D$140,2,FALSE),"")</f>
        <v/>
      </c>
      <c r="AY183" s="14" t="n">
        <v>20.8700000000004</v>
      </c>
      <c r="AZ183" s="14">
        <f>IFERROR(VLOOKUP(AY183,'CRUCE RIESGOS'!$C$8:$D$140,2,FALSE),"")</f>
        <v/>
      </c>
      <c r="BA183" s="14" t="n">
        <v>21.8700000000004</v>
      </c>
      <c r="BB183" s="14">
        <f>IFERROR(VLOOKUP(BA183,'CRUCE RIESGOS'!$C$8:$D$140,2,FALSE),"")</f>
        <v/>
      </c>
      <c r="BC183" s="14" t="n">
        <v>22.8700000000004</v>
      </c>
      <c r="BD183" s="14">
        <f>IFERROR(VLOOKUP(BC183,'CRUCE RIESGOS'!$C$8:$D$140,2,FALSE),"")</f>
        <v/>
      </c>
      <c r="BE183" s="14" t="n">
        <v>23.8700000000004</v>
      </c>
      <c r="BF183" s="14">
        <f>IFERROR(VLOOKUP(BE183,'CRUCE RIESGOS'!$C$8:$D$140,2,FALSE),"")</f>
        <v/>
      </c>
      <c r="BG183" s="14" t="n">
        <v>24.8700000000005</v>
      </c>
      <c r="BH183" s="14">
        <f>IFERROR(VLOOKUP(BG183,'CRUCE RIESGOS'!$C$8:$D$140,2,FALSE),"")</f>
        <v/>
      </c>
      <c r="BI183" s="14" t="n">
        <v>25.8700000000005</v>
      </c>
      <c r="BJ183" s="14">
        <f>IFERROR(VLOOKUP(BI183,'CRUCE RIESGOS'!$C$8:$D$140,2,FALSE),"")</f>
        <v/>
      </c>
    </row>
    <row r="184">
      <c r="N184" s="14">
        <f>IF(N185&lt;&gt;""," -R","")</f>
        <v/>
      </c>
      <c r="P184" s="14">
        <f>IF(P185&lt;&gt;""," -R","")</f>
        <v/>
      </c>
      <c r="R184" s="14">
        <f>IF(R185&lt;&gt;""," -R","")</f>
        <v/>
      </c>
      <c r="T184" s="14">
        <f>IF(T185&lt;&gt;""," -R","")</f>
        <v/>
      </c>
      <c r="V184" s="14">
        <f>IF(V185&lt;&gt;""," -R","")</f>
        <v/>
      </c>
      <c r="X184" s="14">
        <f>IF(X185&lt;&gt;""," -R","")</f>
        <v/>
      </c>
      <c r="Z184" s="14">
        <f>IF(Z185&lt;&gt;""," -R","")</f>
        <v/>
      </c>
      <c r="AB184" s="14">
        <f>IF(AB185&lt;&gt;""," -R","")</f>
        <v/>
      </c>
      <c r="AD184" s="14">
        <f>IF(AD185&lt;&gt;""," -R","")</f>
        <v/>
      </c>
      <c r="AF184" s="14">
        <f>IF(AF185&lt;&gt;""," -R","")</f>
        <v/>
      </c>
      <c r="AH184" s="14">
        <f>IF(AH185&lt;&gt;""," -R","")</f>
        <v/>
      </c>
      <c r="AJ184" s="14">
        <f>IF(AJ185&lt;&gt;""," -R","")</f>
        <v/>
      </c>
      <c r="AL184" s="14">
        <f>IF(AL185&lt;&gt;""," -R","")</f>
        <v/>
      </c>
      <c r="AN184" s="14">
        <f>IF(AN185&lt;&gt;""," -R","")</f>
        <v/>
      </c>
      <c r="AP184" s="14">
        <f>IF(AP185&lt;&gt;""," -R","")</f>
        <v/>
      </c>
      <c r="AR184" s="14">
        <f>IF(AR185&lt;&gt;""," -R","")</f>
        <v/>
      </c>
      <c r="AT184" s="14">
        <f>IF(AT185&lt;&gt;""," -R","")</f>
        <v/>
      </c>
      <c r="AV184" s="14">
        <f>IF(AV185&lt;&gt;""," -R","")</f>
        <v/>
      </c>
      <c r="AX184" s="14">
        <f>IF(AX185&lt;&gt;""," -R","")</f>
        <v/>
      </c>
      <c r="AZ184" s="14">
        <f>IF(AZ185&lt;&gt;""," -R","")</f>
        <v/>
      </c>
      <c r="BB184" s="14">
        <f>IF(BB185&lt;&gt;""," -R","")</f>
        <v/>
      </c>
      <c r="BD184" s="14">
        <f>IF(BD185&lt;&gt;""," -R","")</f>
        <v/>
      </c>
      <c r="BF184" s="14">
        <f>IF(BF185&lt;&gt;""," -R","")</f>
        <v/>
      </c>
      <c r="BH184" s="14">
        <f>IF(BH185&lt;&gt;""," -R","")</f>
        <v/>
      </c>
      <c r="BJ184" s="14">
        <f>IF(BJ185&lt;&gt;""," -R","")</f>
        <v/>
      </c>
    </row>
    <row r="185">
      <c r="M185" s="14" t="n">
        <v>1.88</v>
      </c>
      <c r="N185" s="14">
        <f>IFERROR(VLOOKUP(M185,'CRUCE RIESGOS'!$C$8:$D$140,2,FALSE),"")</f>
        <v/>
      </c>
      <c r="O185" s="14" t="n">
        <v>2.88000000000002</v>
      </c>
      <c r="P185" s="14">
        <f>IFERROR(VLOOKUP(O185,'CRUCE RIESGOS'!$C$8:$D$140,2,FALSE),"")</f>
        <v/>
      </c>
      <c r="Q185" s="14" t="n">
        <v>3.88000000000004</v>
      </c>
      <c r="R185" s="14">
        <f>IFERROR(VLOOKUP(Q185,'CRUCE RIESGOS'!$C$8:$D$140,2,FALSE),"")</f>
        <v/>
      </c>
      <c r="S185" s="14" t="n">
        <v>4.88000000000006</v>
      </c>
      <c r="T185" s="14">
        <f>IFERROR(VLOOKUP(S185,'CRUCE RIESGOS'!$C$8:$D$140,2,FALSE),"")</f>
        <v/>
      </c>
      <c r="U185" s="14" t="n">
        <v>5.88000000000008</v>
      </c>
      <c r="V185" s="14">
        <f>IFERROR(VLOOKUP(U185,'CRUCE RIESGOS'!$C$8:$D$140,2,FALSE),"")</f>
        <v/>
      </c>
      <c r="W185" s="14" t="n">
        <v>6.8800000000001</v>
      </c>
      <c r="X185" s="14">
        <f>IFERROR(VLOOKUP(W185,'CRUCE RIESGOS'!$C$8:$D$140,2,FALSE),"")</f>
        <v/>
      </c>
      <c r="Y185" s="14" t="n">
        <v>7.88000000000012</v>
      </c>
      <c r="Z185" s="14">
        <f>IFERROR(VLOOKUP(Y185,'CRUCE RIESGOS'!$C$8:$D$140,2,FALSE),"")</f>
        <v/>
      </c>
      <c r="AA185" s="14" t="n">
        <v>8.880000000000139</v>
      </c>
      <c r="AB185" s="14">
        <f>IFERROR(VLOOKUP(AA185,'CRUCE RIESGOS'!$C$8:$D$140,2,FALSE),"")</f>
        <v/>
      </c>
      <c r="AC185" s="14" t="n">
        <v>9.880000000000161</v>
      </c>
      <c r="AD185" s="14">
        <f>IFERROR(VLOOKUP(AC185,'CRUCE RIESGOS'!$C$8:$D$140,2,FALSE),"")</f>
        <v/>
      </c>
      <c r="AE185" s="14" t="n">
        <v>10.8800000000002</v>
      </c>
      <c r="AF185" s="14">
        <f>IFERROR(VLOOKUP(AE185,'CRUCE RIESGOS'!$C$8:$D$140,2,FALSE),"")</f>
        <v/>
      </c>
      <c r="AG185" s="14" t="n">
        <v>11.8800000000002</v>
      </c>
      <c r="AH185" s="14">
        <f>IFERROR(VLOOKUP(AG185,'CRUCE RIESGOS'!$C$8:$D$140,2,FALSE),"")</f>
        <v/>
      </c>
      <c r="AI185" s="14" t="n">
        <v>12.8800000000002</v>
      </c>
      <c r="AJ185" s="14">
        <f>IFERROR(VLOOKUP(AI185,'CRUCE RIESGOS'!$C$8:$D$140,2,FALSE),"")</f>
        <v/>
      </c>
      <c r="AK185" s="14" t="n">
        <v>13.8800000000002</v>
      </c>
      <c r="AL185" s="14">
        <f>IFERROR(VLOOKUP(AK185,'CRUCE RIESGOS'!$C$8:$D$140,2,FALSE),"")</f>
        <v/>
      </c>
      <c r="AM185" s="14" t="n">
        <v>14.8800000000003</v>
      </c>
      <c r="AN185" s="14">
        <f>IFERROR(VLOOKUP(AM185,'CRUCE RIESGOS'!$C$8:$D$140,2,FALSE),"")</f>
        <v/>
      </c>
      <c r="AO185" s="14" t="n">
        <v>15.8800000000003</v>
      </c>
      <c r="AP185" s="14">
        <f>IFERROR(VLOOKUP(AO185,'CRUCE RIESGOS'!$C$8:$D$140,2,FALSE),"")</f>
        <v/>
      </c>
      <c r="AQ185" s="14" t="n">
        <v>16.8800000000003</v>
      </c>
      <c r="AR185" s="14">
        <f>IFERROR(VLOOKUP(AQ185,'CRUCE RIESGOS'!$C$8:$D$140,2,FALSE),"")</f>
        <v/>
      </c>
      <c r="AS185" s="14" t="n">
        <v>17.8800000000003</v>
      </c>
      <c r="AT185" s="14">
        <f>IFERROR(VLOOKUP(AS185,'CRUCE RIESGOS'!$C$8:$D$140,2,FALSE),"")</f>
        <v/>
      </c>
      <c r="AU185" s="14" t="n">
        <v>18.8800000000003</v>
      </c>
      <c r="AV185" s="14">
        <f>IFERROR(VLOOKUP(AU185,'CRUCE RIESGOS'!$C$8:$D$140,2,FALSE),"")</f>
        <v/>
      </c>
      <c r="AW185" s="14" t="n">
        <v>19.8800000000004</v>
      </c>
      <c r="AX185" s="14">
        <f>IFERROR(VLOOKUP(AW185,'CRUCE RIESGOS'!$C$8:$D$140,2,FALSE),"")</f>
        <v/>
      </c>
      <c r="AY185" s="14" t="n">
        <v>20.8800000000004</v>
      </c>
      <c r="AZ185" s="14">
        <f>IFERROR(VLOOKUP(AY185,'CRUCE RIESGOS'!$C$8:$D$140,2,FALSE),"")</f>
        <v/>
      </c>
      <c r="BA185" s="14" t="n">
        <v>21.8800000000004</v>
      </c>
      <c r="BB185" s="14">
        <f>IFERROR(VLOOKUP(BA185,'CRUCE RIESGOS'!$C$8:$D$140,2,FALSE),"")</f>
        <v/>
      </c>
      <c r="BC185" s="14" t="n">
        <v>22.8800000000004</v>
      </c>
      <c r="BD185" s="14">
        <f>IFERROR(VLOOKUP(BC185,'CRUCE RIESGOS'!$C$8:$D$140,2,FALSE),"")</f>
        <v/>
      </c>
      <c r="BE185" s="14" t="n">
        <v>23.8800000000004</v>
      </c>
      <c r="BF185" s="14">
        <f>IFERROR(VLOOKUP(BE185,'CRUCE RIESGOS'!$C$8:$D$140,2,FALSE),"")</f>
        <v/>
      </c>
      <c r="BG185" s="14" t="n">
        <v>24.8800000000005</v>
      </c>
      <c r="BH185" s="14">
        <f>IFERROR(VLOOKUP(BG185,'CRUCE RIESGOS'!$C$8:$D$140,2,FALSE),"")</f>
        <v/>
      </c>
      <c r="BI185" s="14" t="n">
        <v>25.8800000000005</v>
      </c>
      <c r="BJ185" s="14">
        <f>IFERROR(VLOOKUP(BI185,'CRUCE RIESGOS'!$C$8:$D$140,2,FALSE),"")</f>
        <v/>
      </c>
    </row>
    <row r="186">
      <c r="N186" s="14">
        <f>IF(N187&lt;&gt;""," -R","")</f>
        <v/>
      </c>
      <c r="P186" s="14">
        <f>IF(P187&lt;&gt;""," -R","")</f>
        <v/>
      </c>
      <c r="R186" s="14">
        <f>IF(R187&lt;&gt;""," -R","")</f>
        <v/>
      </c>
      <c r="T186" s="14">
        <f>IF(T187&lt;&gt;""," -R","")</f>
        <v/>
      </c>
      <c r="V186" s="14">
        <f>IF(V187&lt;&gt;""," -R","")</f>
        <v/>
      </c>
      <c r="X186" s="14">
        <f>IF(X187&lt;&gt;""," -R","")</f>
        <v/>
      </c>
      <c r="Z186" s="14">
        <f>IF(Z187&lt;&gt;""," -R","")</f>
        <v/>
      </c>
      <c r="AB186" s="14">
        <f>IF(AB187&lt;&gt;""," -R","")</f>
        <v/>
      </c>
      <c r="AD186" s="14">
        <f>IF(AD187&lt;&gt;""," -R","")</f>
        <v/>
      </c>
      <c r="AF186" s="14">
        <f>IF(AF187&lt;&gt;""," -R","")</f>
        <v/>
      </c>
      <c r="AH186" s="14">
        <f>IF(AH187&lt;&gt;""," -R","")</f>
        <v/>
      </c>
      <c r="AJ186" s="14">
        <f>IF(AJ187&lt;&gt;""," -R","")</f>
        <v/>
      </c>
      <c r="AL186" s="14">
        <f>IF(AL187&lt;&gt;""," -R","")</f>
        <v/>
      </c>
      <c r="AN186" s="14">
        <f>IF(AN187&lt;&gt;""," -R","")</f>
        <v/>
      </c>
      <c r="AP186" s="14">
        <f>IF(AP187&lt;&gt;""," -R","")</f>
        <v/>
      </c>
      <c r="AR186" s="14">
        <f>IF(AR187&lt;&gt;""," -R","")</f>
        <v/>
      </c>
      <c r="AT186" s="14">
        <f>IF(AT187&lt;&gt;""," -R","")</f>
        <v/>
      </c>
      <c r="AV186" s="14">
        <f>IF(AV187&lt;&gt;""," -R","")</f>
        <v/>
      </c>
      <c r="AX186" s="14">
        <f>IF(AX187&lt;&gt;""," -R","")</f>
        <v/>
      </c>
      <c r="AZ186" s="14">
        <f>IF(AZ187&lt;&gt;""," -R","")</f>
        <v/>
      </c>
      <c r="BB186" s="14">
        <f>IF(BB187&lt;&gt;""," -R","")</f>
        <v/>
      </c>
      <c r="BD186" s="14">
        <f>IF(BD187&lt;&gt;""," -R","")</f>
        <v/>
      </c>
      <c r="BF186" s="14">
        <f>IF(BF187&lt;&gt;""," -R","")</f>
        <v/>
      </c>
      <c r="BH186" s="14">
        <f>IF(BH187&lt;&gt;""," -R","")</f>
        <v/>
      </c>
      <c r="BJ186" s="14">
        <f>IF(BJ187&lt;&gt;""," -R","")</f>
        <v/>
      </c>
    </row>
    <row r="187">
      <c r="M187" s="14" t="n">
        <v>1.89</v>
      </c>
      <c r="N187" s="14">
        <f>IFERROR(VLOOKUP(M187,'CRUCE RIESGOS'!$C$8:$D$140,2,FALSE),"")</f>
        <v/>
      </c>
      <c r="O187" s="14" t="n">
        <v>2.89000000000002</v>
      </c>
      <c r="P187" s="14">
        <f>IFERROR(VLOOKUP(O187,'CRUCE RIESGOS'!$C$8:$D$140,2,FALSE),"")</f>
        <v/>
      </c>
      <c r="Q187" s="14" t="n">
        <v>3.89000000000004</v>
      </c>
      <c r="R187" s="14">
        <f>IFERROR(VLOOKUP(Q187,'CRUCE RIESGOS'!$C$8:$D$140,2,FALSE),"")</f>
        <v/>
      </c>
      <c r="S187" s="14" t="n">
        <v>4.89000000000006</v>
      </c>
      <c r="T187" s="14">
        <f>IFERROR(VLOOKUP(S187,'CRUCE RIESGOS'!$C$8:$D$140,2,FALSE),"")</f>
        <v/>
      </c>
      <c r="U187" s="14" t="n">
        <v>5.89000000000008</v>
      </c>
      <c r="V187" s="14">
        <f>IFERROR(VLOOKUP(U187,'CRUCE RIESGOS'!$C$8:$D$140,2,FALSE),"")</f>
        <v/>
      </c>
      <c r="W187" s="14" t="n">
        <v>6.8900000000001</v>
      </c>
      <c r="X187" s="14">
        <f>IFERROR(VLOOKUP(W187,'CRUCE RIESGOS'!$C$8:$D$140,2,FALSE),"")</f>
        <v/>
      </c>
      <c r="Y187" s="14" t="n">
        <v>7.89000000000012</v>
      </c>
      <c r="Z187" s="14">
        <f>IFERROR(VLOOKUP(Y187,'CRUCE RIESGOS'!$C$8:$D$140,2,FALSE),"")</f>
        <v/>
      </c>
      <c r="AA187" s="14" t="n">
        <v>8.890000000000139</v>
      </c>
      <c r="AB187" s="14">
        <f>IFERROR(VLOOKUP(AA187,'CRUCE RIESGOS'!$C$8:$D$140,2,FALSE),"")</f>
        <v/>
      </c>
      <c r="AC187" s="14" t="n">
        <v>9.89000000000016</v>
      </c>
      <c r="AD187" s="14">
        <f>IFERROR(VLOOKUP(AC187,'CRUCE RIESGOS'!$C$8:$D$140,2,FALSE),"")</f>
        <v/>
      </c>
      <c r="AE187" s="14" t="n">
        <v>10.8900000000002</v>
      </c>
      <c r="AF187" s="14">
        <f>IFERROR(VLOOKUP(AE187,'CRUCE RIESGOS'!$C$8:$D$140,2,FALSE),"")</f>
        <v/>
      </c>
      <c r="AG187" s="14" t="n">
        <v>11.8900000000002</v>
      </c>
      <c r="AH187" s="14">
        <f>IFERROR(VLOOKUP(AG187,'CRUCE RIESGOS'!$C$8:$D$140,2,FALSE),"")</f>
        <v/>
      </c>
      <c r="AI187" s="14" t="n">
        <v>12.8900000000002</v>
      </c>
      <c r="AJ187" s="14">
        <f>IFERROR(VLOOKUP(AI187,'CRUCE RIESGOS'!$C$8:$D$140,2,FALSE),"")</f>
        <v/>
      </c>
      <c r="AK187" s="14" t="n">
        <v>13.8900000000002</v>
      </c>
      <c r="AL187" s="14">
        <f>IFERROR(VLOOKUP(AK187,'CRUCE RIESGOS'!$C$8:$D$140,2,FALSE),"")</f>
        <v/>
      </c>
      <c r="AM187" s="14" t="n">
        <v>14.8900000000003</v>
      </c>
      <c r="AN187" s="14">
        <f>IFERROR(VLOOKUP(AM187,'CRUCE RIESGOS'!$C$8:$D$140,2,FALSE),"")</f>
        <v/>
      </c>
      <c r="AO187" s="14" t="n">
        <v>15.8900000000003</v>
      </c>
      <c r="AP187" s="14">
        <f>IFERROR(VLOOKUP(AO187,'CRUCE RIESGOS'!$C$8:$D$140,2,FALSE),"")</f>
        <v/>
      </c>
      <c r="AQ187" s="14" t="n">
        <v>16.8900000000003</v>
      </c>
      <c r="AR187" s="14">
        <f>IFERROR(VLOOKUP(AQ187,'CRUCE RIESGOS'!$C$8:$D$140,2,FALSE),"")</f>
        <v/>
      </c>
      <c r="AS187" s="14" t="n">
        <v>17.8900000000003</v>
      </c>
      <c r="AT187" s="14">
        <f>IFERROR(VLOOKUP(AS187,'CRUCE RIESGOS'!$C$8:$D$140,2,FALSE),"")</f>
        <v/>
      </c>
      <c r="AU187" s="14" t="n">
        <v>18.8900000000003</v>
      </c>
      <c r="AV187" s="14">
        <f>IFERROR(VLOOKUP(AU187,'CRUCE RIESGOS'!$C$8:$D$140,2,FALSE),"")</f>
        <v/>
      </c>
      <c r="AW187" s="14" t="n">
        <v>19.8900000000004</v>
      </c>
      <c r="AX187" s="14">
        <f>IFERROR(VLOOKUP(AW187,'CRUCE RIESGOS'!$C$8:$D$140,2,FALSE),"")</f>
        <v/>
      </c>
      <c r="AY187" s="14" t="n">
        <v>20.8900000000004</v>
      </c>
      <c r="AZ187" s="14">
        <f>IFERROR(VLOOKUP(AY187,'CRUCE RIESGOS'!$C$8:$D$140,2,FALSE),"")</f>
        <v/>
      </c>
      <c r="BA187" s="14" t="n">
        <v>21.8900000000004</v>
      </c>
      <c r="BB187" s="14">
        <f>IFERROR(VLOOKUP(BA187,'CRUCE RIESGOS'!$C$8:$D$140,2,FALSE),"")</f>
        <v/>
      </c>
      <c r="BC187" s="14" t="n">
        <v>22.8900000000004</v>
      </c>
      <c r="BD187" s="14">
        <f>IFERROR(VLOOKUP(BC187,'CRUCE RIESGOS'!$C$8:$D$140,2,FALSE),"")</f>
        <v/>
      </c>
      <c r="BE187" s="14" t="n">
        <v>23.8900000000004</v>
      </c>
      <c r="BF187" s="14">
        <f>IFERROR(VLOOKUP(BE187,'CRUCE RIESGOS'!$C$8:$D$140,2,FALSE),"")</f>
        <v/>
      </c>
      <c r="BG187" s="14" t="n">
        <v>24.8900000000005</v>
      </c>
      <c r="BH187" s="14">
        <f>IFERROR(VLOOKUP(BG187,'CRUCE RIESGOS'!$C$8:$D$140,2,FALSE),"")</f>
        <v/>
      </c>
      <c r="BI187" s="14" t="n">
        <v>25.8900000000005</v>
      </c>
      <c r="BJ187" s="14">
        <f>IFERROR(VLOOKUP(BI187,'CRUCE RIESGOS'!$C$8:$D$140,2,FALSE),"")</f>
        <v/>
      </c>
    </row>
    <row r="188">
      <c r="N188" s="14">
        <f>IF(N189&lt;&gt;""," -R","")</f>
        <v/>
      </c>
      <c r="P188" s="14">
        <f>IF(P189&lt;&gt;""," -R","")</f>
        <v/>
      </c>
      <c r="R188" s="14">
        <f>IF(R189&lt;&gt;""," -R","")</f>
        <v/>
      </c>
      <c r="T188" s="14">
        <f>IF(T189&lt;&gt;""," -R","")</f>
        <v/>
      </c>
      <c r="V188" s="14">
        <f>IF(V189&lt;&gt;""," -R","")</f>
        <v/>
      </c>
      <c r="X188" s="14">
        <f>IF(X189&lt;&gt;""," -R","")</f>
        <v/>
      </c>
      <c r="Z188" s="14">
        <f>IF(Z189&lt;&gt;""," -R","")</f>
        <v/>
      </c>
      <c r="AB188" s="14">
        <f>IF(AB189&lt;&gt;""," -R","")</f>
        <v/>
      </c>
      <c r="AD188" s="14">
        <f>IF(AD189&lt;&gt;""," -R","")</f>
        <v/>
      </c>
      <c r="AF188" s="14">
        <f>IF(AF189&lt;&gt;""," -R","")</f>
        <v/>
      </c>
      <c r="AH188" s="14">
        <f>IF(AH189&lt;&gt;""," -R","")</f>
        <v/>
      </c>
      <c r="AJ188" s="14">
        <f>IF(AJ189&lt;&gt;""," -R","")</f>
        <v/>
      </c>
      <c r="AL188" s="14">
        <f>IF(AL189&lt;&gt;""," -R","")</f>
        <v/>
      </c>
      <c r="AN188" s="14">
        <f>IF(AN189&lt;&gt;""," -R","")</f>
        <v/>
      </c>
      <c r="AP188" s="14">
        <f>IF(AP189&lt;&gt;""," -R","")</f>
        <v/>
      </c>
      <c r="AR188" s="14">
        <f>IF(AR189&lt;&gt;""," -R","")</f>
        <v/>
      </c>
      <c r="AT188" s="14">
        <f>IF(AT189&lt;&gt;""," -R","")</f>
        <v/>
      </c>
      <c r="AV188" s="14">
        <f>IF(AV189&lt;&gt;""," -R","")</f>
        <v/>
      </c>
      <c r="AX188" s="14">
        <f>IF(AX189&lt;&gt;""," -R","")</f>
        <v/>
      </c>
      <c r="AZ188" s="14">
        <f>IF(AZ189&lt;&gt;""," -R","")</f>
        <v/>
      </c>
      <c r="BB188" s="14">
        <f>IF(BB189&lt;&gt;""," -R","")</f>
        <v/>
      </c>
      <c r="BD188" s="14">
        <f>IF(BD189&lt;&gt;""," -R","")</f>
        <v/>
      </c>
      <c r="BF188" s="14">
        <f>IF(BF189&lt;&gt;""," -R","")</f>
        <v/>
      </c>
      <c r="BH188" s="14">
        <f>IF(BH189&lt;&gt;""," -R","")</f>
        <v/>
      </c>
      <c r="BJ188" s="14">
        <f>IF(BJ189&lt;&gt;""," -R","")</f>
        <v/>
      </c>
    </row>
    <row r="189">
      <c r="M189" s="14" t="n">
        <v>1.9</v>
      </c>
      <c r="N189" s="14">
        <f>IFERROR(VLOOKUP(M189,'CRUCE RIESGOS'!$C$8:$D$140,2,FALSE),"")</f>
        <v/>
      </c>
      <c r="O189" s="14" t="n">
        <v>2.90000000000002</v>
      </c>
      <c r="P189" s="14">
        <f>IFERROR(VLOOKUP(O189,'CRUCE RIESGOS'!$C$8:$D$140,2,FALSE),"")</f>
        <v/>
      </c>
      <c r="Q189" s="14" t="n">
        <v>3.90000000000004</v>
      </c>
      <c r="R189" s="14">
        <f>IFERROR(VLOOKUP(Q189,'CRUCE RIESGOS'!$C$8:$D$140,2,FALSE),"")</f>
        <v/>
      </c>
      <c r="S189" s="14" t="n">
        <v>4.90000000000006</v>
      </c>
      <c r="T189" s="14">
        <f>IFERROR(VLOOKUP(S189,'CRUCE RIESGOS'!$C$8:$D$140,2,FALSE),"")</f>
        <v/>
      </c>
      <c r="U189" s="14" t="n">
        <v>5.90000000000008</v>
      </c>
      <c r="V189" s="14">
        <f>IFERROR(VLOOKUP(U189,'CRUCE RIESGOS'!$C$8:$D$140,2,FALSE),"")</f>
        <v/>
      </c>
      <c r="W189" s="14" t="n">
        <v>6.9000000000001</v>
      </c>
      <c r="X189" s="14">
        <f>IFERROR(VLOOKUP(W189,'CRUCE RIESGOS'!$C$8:$D$140,2,FALSE),"")</f>
        <v/>
      </c>
      <c r="Y189" s="14" t="n">
        <v>7.90000000000012</v>
      </c>
      <c r="Z189" s="14">
        <f>IFERROR(VLOOKUP(Y189,'CRUCE RIESGOS'!$C$8:$D$140,2,FALSE),"")</f>
        <v/>
      </c>
      <c r="AA189" s="14" t="n">
        <v>8.900000000000141</v>
      </c>
      <c r="AB189" s="14">
        <f>IFERROR(VLOOKUP(AA189,'CRUCE RIESGOS'!$C$8:$D$140,2,FALSE),"")</f>
        <v/>
      </c>
      <c r="AC189" s="14" t="n">
        <v>9.90000000000016</v>
      </c>
      <c r="AD189" s="14">
        <f>IFERROR(VLOOKUP(AC189,'CRUCE RIESGOS'!$C$8:$D$140,2,FALSE),"")</f>
        <v/>
      </c>
      <c r="AE189" s="14" t="n">
        <v>10.9000000000002</v>
      </c>
      <c r="AF189" s="14">
        <f>IFERROR(VLOOKUP(AE189,'CRUCE RIESGOS'!$C$8:$D$140,2,FALSE),"")</f>
        <v/>
      </c>
      <c r="AG189" s="14" t="n">
        <v>11.9000000000002</v>
      </c>
      <c r="AH189" s="14">
        <f>IFERROR(VLOOKUP(AG189,'CRUCE RIESGOS'!$C$8:$D$140,2,FALSE),"")</f>
        <v/>
      </c>
      <c r="AI189" s="14" t="n">
        <v>12.9000000000002</v>
      </c>
      <c r="AJ189" s="14">
        <f>IFERROR(VLOOKUP(AI189,'CRUCE RIESGOS'!$C$8:$D$140,2,FALSE),"")</f>
        <v/>
      </c>
      <c r="AK189" s="14" t="n">
        <v>13.9000000000002</v>
      </c>
      <c r="AL189" s="14">
        <f>IFERROR(VLOOKUP(AK189,'CRUCE RIESGOS'!$C$8:$D$140,2,FALSE),"")</f>
        <v/>
      </c>
      <c r="AM189" s="14" t="n">
        <v>14.9000000000003</v>
      </c>
      <c r="AN189" s="14">
        <f>IFERROR(VLOOKUP(AM189,'CRUCE RIESGOS'!$C$8:$D$140,2,FALSE),"")</f>
        <v/>
      </c>
      <c r="AO189" s="14" t="n">
        <v>15.9000000000003</v>
      </c>
      <c r="AP189" s="14">
        <f>IFERROR(VLOOKUP(AO189,'CRUCE RIESGOS'!$C$8:$D$140,2,FALSE),"")</f>
        <v/>
      </c>
      <c r="AQ189" s="14" t="n">
        <v>16.9000000000003</v>
      </c>
      <c r="AR189" s="14">
        <f>IFERROR(VLOOKUP(AQ189,'CRUCE RIESGOS'!$C$8:$D$140,2,FALSE),"")</f>
        <v/>
      </c>
      <c r="AS189" s="14" t="n">
        <v>17.9000000000003</v>
      </c>
      <c r="AT189" s="14">
        <f>IFERROR(VLOOKUP(AS189,'CRUCE RIESGOS'!$C$8:$D$140,2,FALSE),"")</f>
        <v/>
      </c>
      <c r="AU189" s="14" t="n">
        <v>18.9000000000003</v>
      </c>
      <c r="AV189" s="14">
        <f>IFERROR(VLOOKUP(AU189,'CRUCE RIESGOS'!$C$8:$D$140,2,FALSE),"")</f>
        <v/>
      </c>
      <c r="AW189" s="14" t="n">
        <v>19.9000000000004</v>
      </c>
      <c r="AX189" s="14">
        <f>IFERROR(VLOOKUP(AW189,'CRUCE RIESGOS'!$C$8:$D$140,2,FALSE),"")</f>
        <v/>
      </c>
      <c r="AY189" s="14" t="n">
        <v>20.9000000000004</v>
      </c>
      <c r="AZ189" s="14">
        <f>IFERROR(VLOOKUP(AY189,'CRUCE RIESGOS'!$C$8:$D$140,2,FALSE),"")</f>
        <v/>
      </c>
      <c r="BA189" s="14" t="n">
        <v>21.9000000000004</v>
      </c>
      <c r="BB189" s="14">
        <f>IFERROR(VLOOKUP(BA189,'CRUCE RIESGOS'!$C$8:$D$140,2,FALSE),"")</f>
        <v/>
      </c>
      <c r="BC189" s="14" t="n">
        <v>22.9000000000004</v>
      </c>
      <c r="BD189" s="14">
        <f>IFERROR(VLOOKUP(BC189,'CRUCE RIESGOS'!$C$8:$D$140,2,FALSE),"")</f>
        <v/>
      </c>
      <c r="BE189" s="14" t="n">
        <v>23.9000000000004</v>
      </c>
      <c r="BF189" s="14">
        <f>IFERROR(VLOOKUP(BE189,'CRUCE RIESGOS'!$C$8:$D$140,2,FALSE),"")</f>
        <v/>
      </c>
      <c r="BG189" s="14" t="n">
        <v>24.9000000000005</v>
      </c>
      <c r="BH189" s="14">
        <f>IFERROR(VLOOKUP(BG189,'CRUCE RIESGOS'!$C$8:$D$140,2,FALSE),"")</f>
        <v/>
      </c>
      <c r="BI189" s="14" t="n">
        <v>25.9000000000005</v>
      </c>
      <c r="BJ189" s="14">
        <f>IFERROR(VLOOKUP(BI189,'CRUCE RIESGOS'!$C$8:$D$140,2,FALSE),"")</f>
        <v/>
      </c>
    </row>
    <row r="190">
      <c r="N190" s="14">
        <f>IF(N191&lt;&gt;""," -R","")</f>
        <v/>
      </c>
      <c r="P190" s="14">
        <f>IF(P191&lt;&gt;""," -R","")</f>
        <v/>
      </c>
      <c r="R190" s="14">
        <f>IF(R191&lt;&gt;""," -R","")</f>
        <v/>
      </c>
      <c r="T190" s="14">
        <f>IF(T191&lt;&gt;""," -R","")</f>
        <v/>
      </c>
      <c r="V190" s="14">
        <f>IF(V191&lt;&gt;""," -R","")</f>
        <v/>
      </c>
      <c r="X190" s="14">
        <f>IF(X191&lt;&gt;""," -R","")</f>
        <v/>
      </c>
      <c r="Z190" s="14">
        <f>IF(Z191&lt;&gt;""," -R","")</f>
        <v/>
      </c>
      <c r="AB190" s="14">
        <f>IF(AB191&lt;&gt;""," -R","")</f>
        <v/>
      </c>
      <c r="AD190" s="14">
        <f>IF(AD191&lt;&gt;""," -R","")</f>
        <v/>
      </c>
      <c r="AF190" s="14">
        <f>IF(AF191&lt;&gt;""," -R","")</f>
        <v/>
      </c>
      <c r="AH190" s="14">
        <f>IF(AH191&lt;&gt;""," -R","")</f>
        <v/>
      </c>
      <c r="AJ190" s="14">
        <f>IF(AJ191&lt;&gt;""," -R","")</f>
        <v/>
      </c>
      <c r="AL190" s="14">
        <f>IF(AL191&lt;&gt;""," -R","")</f>
        <v/>
      </c>
      <c r="AN190" s="14">
        <f>IF(AN191&lt;&gt;""," -R","")</f>
        <v/>
      </c>
      <c r="AP190" s="14">
        <f>IF(AP191&lt;&gt;""," -R","")</f>
        <v/>
      </c>
      <c r="AR190" s="14">
        <f>IF(AR191&lt;&gt;""," -R","")</f>
        <v/>
      </c>
      <c r="AT190" s="14">
        <f>IF(AT191&lt;&gt;""," -R","")</f>
        <v/>
      </c>
      <c r="AV190" s="14">
        <f>IF(AV191&lt;&gt;""," -R","")</f>
        <v/>
      </c>
      <c r="AX190" s="14">
        <f>IF(AX191&lt;&gt;""," -R","")</f>
        <v/>
      </c>
      <c r="AZ190" s="14">
        <f>IF(AZ191&lt;&gt;""," -R","")</f>
        <v/>
      </c>
      <c r="BB190" s="14">
        <f>IF(BB191&lt;&gt;""," -R","")</f>
        <v/>
      </c>
      <c r="BD190" s="14">
        <f>IF(BD191&lt;&gt;""," -R","")</f>
        <v/>
      </c>
      <c r="BF190" s="14">
        <f>IF(BF191&lt;&gt;""," -R","")</f>
        <v/>
      </c>
      <c r="BH190" s="14">
        <f>IF(BH191&lt;&gt;""," -R","")</f>
        <v/>
      </c>
      <c r="BJ190" s="14">
        <f>IF(BJ191&lt;&gt;""," -R","")</f>
        <v/>
      </c>
    </row>
    <row r="191">
      <c r="M191" s="14" t="n">
        <v>1.91</v>
      </c>
      <c r="N191" s="14">
        <f>IFERROR(VLOOKUP(M191,'CRUCE RIESGOS'!$C$8:$D$140,2,FALSE),"")</f>
        <v/>
      </c>
      <c r="O191" s="14" t="n">
        <v>2.91000000000002</v>
      </c>
      <c r="P191" s="14">
        <f>IFERROR(VLOOKUP(O191,'CRUCE RIESGOS'!$C$8:$D$140,2,FALSE),"")</f>
        <v/>
      </c>
      <c r="Q191" s="14" t="n">
        <v>3.91000000000004</v>
      </c>
      <c r="R191" s="14">
        <f>IFERROR(VLOOKUP(Q191,'CRUCE RIESGOS'!$C$8:$D$140,2,FALSE),"")</f>
        <v/>
      </c>
      <c r="S191" s="14" t="n">
        <v>4.91000000000006</v>
      </c>
      <c r="T191" s="14">
        <f>IFERROR(VLOOKUP(S191,'CRUCE RIESGOS'!$C$8:$D$140,2,FALSE),"")</f>
        <v/>
      </c>
      <c r="U191" s="14" t="n">
        <v>5.91000000000008</v>
      </c>
      <c r="V191" s="14">
        <f>IFERROR(VLOOKUP(U191,'CRUCE RIESGOS'!$C$8:$D$140,2,FALSE),"")</f>
        <v/>
      </c>
      <c r="W191" s="14" t="n">
        <v>6.9100000000001</v>
      </c>
      <c r="X191" s="14">
        <f>IFERROR(VLOOKUP(W191,'CRUCE RIESGOS'!$C$8:$D$140,2,FALSE),"")</f>
        <v/>
      </c>
      <c r="Y191" s="14" t="n">
        <v>7.91000000000012</v>
      </c>
      <c r="Z191" s="14">
        <f>IFERROR(VLOOKUP(Y191,'CRUCE RIESGOS'!$C$8:$D$140,2,FALSE),"")</f>
        <v/>
      </c>
      <c r="AA191" s="14" t="n">
        <v>8.91000000000014</v>
      </c>
      <c r="AB191" s="14">
        <f>IFERROR(VLOOKUP(AA191,'CRUCE RIESGOS'!$C$8:$D$140,2,FALSE),"")</f>
        <v/>
      </c>
      <c r="AC191" s="14" t="n">
        <v>9.91000000000016</v>
      </c>
      <c r="AD191" s="14">
        <f>IFERROR(VLOOKUP(AC191,'CRUCE RIESGOS'!$C$8:$D$140,2,FALSE),"")</f>
        <v/>
      </c>
      <c r="AE191" s="14" t="n">
        <v>10.9100000000002</v>
      </c>
      <c r="AF191" s="14">
        <f>IFERROR(VLOOKUP(AE191,'CRUCE RIESGOS'!$C$8:$D$140,2,FALSE),"")</f>
        <v/>
      </c>
      <c r="AG191" s="14" t="n">
        <v>11.9100000000002</v>
      </c>
      <c r="AH191" s="14">
        <f>IFERROR(VLOOKUP(AG191,'CRUCE RIESGOS'!$C$8:$D$140,2,FALSE),"")</f>
        <v/>
      </c>
      <c r="AI191" s="14" t="n">
        <v>12.9100000000002</v>
      </c>
      <c r="AJ191" s="14">
        <f>IFERROR(VLOOKUP(AI191,'CRUCE RIESGOS'!$C$8:$D$140,2,FALSE),"")</f>
        <v/>
      </c>
      <c r="AK191" s="14" t="n">
        <v>13.9100000000002</v>
      </c>
      <c r="AL191" s="14">
        <f>IFERROR(VLOOKUP(AK191,'CRUCE RIESGOS'!$C$8:$D$140,2,FALSE),"")</f>
        <v/>
      </c>
      <c r="AM191" s="14" t="n">
        <v>14.9100000000003</v>
      </c>
      <c r="AN191" s="14">
        <f>IFERROR(VLOOKUP(AM191,'CRUCE RIESGOS'!$C$8:$D$140,2,FALSE),"")</f>
        <v/>
      </c>
      <c r="AO191" s="14" t="n">
        <v>15.9100000000003</v>
      </c>
      <c r="AP191" s="14">
        <f>IFERROR(VLOOKUP(AO191,'CRUCE RIESGOS'!$C$8:$D$140,2,FALSE),"")</f>
        <v/>
      </c>
      <c r="AQ191" s="14" t="n">
        <v>16.9100000000003</v>
      </c>
      <c r="AR191" s="14">
        <f>IFERROR(VLOOKUP(AQ191,'CRUCE RIESGOS'!$C$8:$D$140,2,FALSE),"")</f>
        <v/>
      </c>
      <c r="AS191" s="14" t="n">
        <v>17.9100000000003</v>
      </c>
      <c r="AT191" s="14">
        <f>IFERROR(VLOOKUP(AS191,'CRUCE RIESGOS'!$C$8:$D$140,2,FALSE),"")</f>
        <v/>
      </c>
      <c r="AU191" s="14" t="n">
        <v>18.9100000000003</v>
      </c>
      <c r="AV191" s="14">
        <f>IFERROR(VLOOKUP(AU191,'CRUCE RIESGOS'!$C$8:$D$140,2,FALSE),"")</f>
        <v/>
      </c>
      <c r="AW191" s="14" t="n">
        <v>19.9100000000004</v>
      </c>
      <c r="AX191" s="14">
        <f>IFERROR(VLOOKUP(AW191,'CRUCE RIESGOS'!$C$8:$D$140,2,FALSE),"")</f>
        <v/>
      </c>
      <c r="AY191" s="14" t="n">
        <v>20.9100000000004</v>
      </c>
      <c r="AZ191" s="14">
        <f>IFERROR(VLOOKUP(AY191,'CRUCE RIESGOS'!$C$8:$D$140,2,FALSE),"")</f>
        <v/>
      </c>
      <c r="BA191" s="14" t="n">
        <v>21.9100000000004</v>
      </c>
      <c r="BB191" s="14">
        <f>IFERROR(VLOOKUP(BA191,'CRUCE RIESGOS'!$C$8:$D$140,2,FALSE),"")</f>
        <v/>
      </c>
      <c r="BC191" s="14" t="n">
        <v>22.9100000000004</v>
      </c>
      <c r="BD191" s="14">
        <f>IFERROR(VLOOKUP(BC191,'CRUCE RIESGOS'!$C$8:$D$140,2,FALSE),"")</f>
        <v/>
      </c>
      <c r="BE191" s="14" t="n">
        <v>23.9100000000004</v>
      </c>
      <c r="BF191" s="14">
        <f>IFERROR(VLOOKUP(BE191,'CRUCE RIESGOS'!$C$8:$D$140,2,FALSE),"")</f>
        <v/>
      </c>
      <c r="BG191" s="14" t="n">
        <v>24.9100000000005</v>
      </c>
      <c r="BH191" s="14">
        <f>IFERROR(VLOOKUP(BG191,'CRUCE RIESGOS'!$C$8:$D$140,2,FALSE),"")</f>
        <v/>
      </c>
      <c r="BI191" s="14" t="n">
        <v>25.9100000000005</v>
      </c>
      <c r="BJ191" s="14">
        <f>IFERROR(VLOOKUP(BI191,'CRUCE RIESGOS'!$C$8:$D$140,2,FALSE),"")</f>
        <v/>
      </c>
    </row>
    <row r="192">
      <c r="N192" s="14">
        <f>IF(N193&lt;&gt;""," -R","")</f>
        <v/>
      </c>
      <c r="P192" s="14">
        <f>IF(P193&lt;&gt;""," -R","")</f>
        <v/>
      </c>
      <c r="R192" s="14">
        <f>IF(R193&lt;&gt;""," -R","")</f>
        <v/>
      </c>
      <c r="T192" s="14">
        <f>IF(T193&lt;&gt;""," -R","")</f>
        <v/>
      </c>
      <c r="V192" s="14">
        <f>IF(V193&lt;&gt;""," -R","")</f>
        <v/>
      </c>
      <c r="X192" s="14">
        <f>IF(X193&lt;&gt;""," -R","")</f>
        <v/>
      </c>
      <c r="Z192" s="14">
        <f>IF(Z193&lt;&gt;""," -R","")</f>
        <v/>
      </c>
      <c r="AB192" s="14">
        <f>IF(AB193&lt;&gt;""," -R","")</f>
        <v/>
      </c>
      <c r="AD192" s="14">
        <f>IF(AD193&lt;&gt;""," -R","")</f>
        <v/>
      </c>
      <c r="AF192" s="14">
        <f>IF(AF193&lt;&gt;""," -R","")</f>
        <v/>
      </c>
      <c r="AH192" s="14">
        <f>IF(AH193&lt;&gt;""," -R","")</f>
        <v/>
      </c>
      <c r="AJ192" s="14">
        <f>IF(AJ193&lt;&gt;""," -R","")</f>
        <v/>
      </c>
      <c r="AL192" s="14">
        <f>IF(AL193&lt;&gt;""," -R","")</f>
        <v/>
      </c>
      <c r="AN192" s="14">
        <f>IF(AN193&lt;&gt;""," -R","")</f>
        <v/>
      </c>
      <c r="AP192" s="14">
        <f>IF(AP193&lt;&gt;""," -R","")</f>
        <v/>
      </c>
      <c r="AR192" s="14">
        <f>IF(AR193&lt;&gt;""," -R","")</f>
        <v/>
      </c>
      <c r="AT192" s="14">
        <f>IF(AT193&lt;&gt;""," -R","")</f>
        <v/>
      </c>
      <c r="AV192" s="14">
        <f>IF(AV193&lt;&gt;""," -R","")</f>
        <v/>
      </c>
      <c r="AX192" s="14">
        <f>IF(AX193&lt;&gt;""," -R","")</f>
        <v/>
      </c>
      <c r="AZ192" s="14">
        <f>IF(AZ193&lt;&gt;""," -R","")</f>
        <v/>
      </c>
      <c r="BB192" s="14">
        <f>IF(BB193&lt;&gt;""," -R","")</f>
        <v/>
      </c>
      <c r="BD192" s="14">
        <f>IF(BD193&lt;&gt;""," -R","")</f>
        <v/>
      </c>
      <c r="BF192" s="14">
        <f>IF(BF193&lt;&gt;""," -R","")</f>
        <v/>
      </c>
      <c r="BH192" s="14">
        <f>IF(BH193&lt;&gt;""," -R","")</f>
        <v/>
      </c>
      <c r="BJ192" s="14">
        <f>IF(BJ193&lt;&gt;""," -R","")</f>
        <v/>
      </c>
    </row>
    <row r="193">
      <c r="M193" s="14" t="n">
        <v>1.92</v>
      </c>
      <c r="N193" s="14">
        <f>IFERROR(VLOOKUP(M193,'CRUCE RIESGOS'!$C$8:$D$140,2,FALSE),"")</f>
        <v/>
      </c>
      <c r="O193" s="14" t="n">
        <v>2.92000000000002</v>
      </c>
      <c r="P193" s="14">
        <f>IFERROR(VLOOKUP(O193,'CRUCE RIESGOS'!$C$8:$D$140,2,FALSE),"")</f>
        <v/>
      </c>
      <c r="Q193" s="14" t="n">
        <v>3.92000000000004</v>
      </c>
      <c r="R193" s="14">
        <f>IFERROR(VLOOKUP(Q193,'CRUCE RIESGOS'!$C$8:$D$140,2,FALSE),"")</f>
        <v/>
      </c>
      <c r="S193" s="14" t="n">
        <v>4.92000000000006</v>
      </c>
      <c r="T193" s="14">
        <f>IFERROR(VLOOKUP(S193,'CRUCE RIESGOS'!$C$8:$D$140,2,FALSE),"")</f>
        <v/>
      </c>
      <c r="U193" s="14" t="n">
        <v>5.92000000000008</v>
      </c>
      <c r="V193" s="14">
        <f>IFERROR(VLOOKUP(U193,'CRUCE RIESGOS'!$C$8:$D$140,2,FALSE),"")</f>
        <v/>
      </c>
      <c r="W193" s="14" t="n">
        <v>6.9200000000001</v>
      </c>
      <c r="X193" s="14">
        <f>IFERROR(VLOOKUP(W193,'CRUCE RIESGOS'!$C$8:$D$140,2,FALSE),"")</f>
        <v/>
      </c>
      <c r="Y193" s="14" t="n">
        <v>7.92000000000012</v>
      </c>
      <c r="Z193" s="14">
        <f>IFERROR(VLOOKUP(Y193,'CRUCE RIESGOS'!$C$8:$D$140,2,FALSE),"")</f>
        <v/>
      </c>
      <c r="AA193" s="14" t="n">
        <v>8.92000000000014</v>
      </c>
      <c r="AB193" s="14">
        <f>IFERROR(VLOOKUP(AA193,'CRUCE RIESGOS'!$C$8:$D$140,2,FALSE),"")</f>
        <v/>
      </c>
      <c r="AC193" s="14" t="n">
        <v>9.92000000000016</v>
      </c>
      <c r="AD193" s="14">
        <f>IFERROR(VLOOKUP(AC193,'CRUCE RIESGOS'!$C$8:$D$140,2,FALSE),"")</f>
        <v/>
      </c>
      <c r="AE193" s="14" t="n">
        <v>10.9200000000002</v>
      </c>
      <c r="AF193" s="14">
        <f>IFERROR(VLOOKUP(AE193,'CRUCE RIESGOS'!$C$8:$D$140,2,FALSE),"")</f>
        <v/>
      </c>
      <c r="AG193" s="14" t="n">
        <v>11.9200000000002</v>
      </c>
      <c r="AH193" s="14">
        <f>IFERROR(VLOOKUP(AG193,'CRUCE RIESGOS'!$C$8:$D$140,2,FALSE),"")</f>
        <v/>
      </c>
      <c r="AI193" s="14" t="n">
        <v>12.9200000000002</v>
      </c>
      <c r="AJ193" s="14">
        <f>IFERROR(VLOOKUP(AI193,'CRUCE RIESGOS'!$C$8:$D$140,2,FALSE),"")</f>
        <v/>
      </c>
      <c r="AK193" s="14" t="n">
        <v>13.9200000000002</v>
      </c>
      <c r="AL193" s="14">
        <f>IFERROR(VLOOKUP(AK193,'CRUCE RIESGOS'!$C$8:$D$140,2,FALSE),"")</f>
        <v/>
      </c>
      <c r="AM193" s="14" t="n">
        <v>14.9200000000003</v>
      </c>
      <c r="AN193" s="14">
        <f>IFERROR(VLOOKUP(AM193,'CRUCE RIESGOS'!$C$8:$D$140,2,FALSE),"")</f>
        <v/>
      </c>
      <c r="AO193" s="14" t="n">
        <v>15.9200000000003</v>
      </c>
      <c r="AP193" s="14">
        <f>IFERROR(VLOOKUP(AO193,'CRUCE RIESGOS'!$C$8:$D$140,2,FALSE),"")</f>
        <v/>
      </c>
      <c r="AQ193" s="14" t="n">
        <v>16.9200000000003</v>
      </c>
      <c r="AR193" s="14">
        <f>IFERROR(VLOOKUP(AQ193,'CRUCE RIESGOS'!$C$8:$D$140,2,FALSE),"")</f>
        <v/>
      </c>
      <c r="AS193" s="14" t="n">
        <v>17.9200000000003</v>
      </c>
      <c r="AT193" s="14">
        <f>IFERROR(VLOOKUP(AS193,'CRUCE RIESGOS'!$C$8:$D$140,2,FALSE),"")</f>
        <v/>
      </c>
      <c r="AU193" s="14" t="n">
        <v>18.9200000000003</v>
      </c>
      <c r="AV193" s="14">
        <f>IFERROR(VLOOKUP(AU193,'CRUCE RIESGOS'!$C$8:$D$140,2,FALSE),"")</f>
        <v/>
      </c>
      <c r="AW193" s="14" t="n">
        <v>19.9200000000004</v>
      </c>
      <c r="AX193" s="14">
        <f>IFERROR(VLOOKUP(AW193,'CRUCE RIESGOS'!$C$8:$D$140,2,FALSE),"")</f>
        <v/>
      </c>
      <c r="AY193" s="14" t="n">
        <v>20.9200000000004</v>
      </c>
      <c r="AZ193" s="14">
        <f>IFERROR(VLOOKUP(AY193,'CRUCE RIESGOS'!$C$8:$D$140,2,FALSE),"")</f>
        <v/>
      </c>
      <c r="BA193" s="14" t="n">
        <v>21.9200000000004</v>
      </c>
      <c r="BB193" s="14">
        <f>IFERROR(VLOOKUP(BA193,'CRUCE RIESGOS'!$C$8:$D$140,2,FALSE),"")</f>
        <v/>
      </c>
      <c r="BC193" s="14" t="n">
        <v>22.9200000000004</v>
      </c>
      <c r="BD193" s="14">
        <f>IFERROR(VLOOKUP(BC193,'CRUCE RIESGOS'!$C$8:$D$140,2,FALSE),"")</f>
        <v/>
      </c>
      <c r="BE193" s="14" t="n">
        <v>23.9200000000004</v>
      </c>
      <c r="BF193" s="14">
        <f>IFERROR(VLOOKUP(BE193,'CRUCE RIESGOS'!$C$8:$D$140,2,FALSE),"")</f>
        <v/>
      </c>
      <c r="BG193" s="14" t="n">
        <v>24.9200000000005</v>
      </c>
      <c r="BH193" s="14">
        <f>IFERROR(VLOOKUP(BG193,'CRUCE RIESGOS'!$C$8:$D$140,2,FALSE),"")</f>
        <v/>
      </c>
      <c r="BI193" s="14" t="n">
        <v>25.9200000000005</v>
      </c>
      <c r="BJ193" s="14">
        <f>IFERROR(VLOOKUP(BI193,'CRUCE RIESGOS'!$C$8:$D$140,2,FALSE),"")</f>
        <v/>
      </c>
    </row>
    <row r="194">
      <c r="N194" s="14">
        <f>IF(N195&lt;&gt;""," -R","")</f>
        <v/>
      </c>
      <c r="P194" s="14">
        <f>IF(P195&lt;&gt;""," -R","")</f>
        <v/>
      </c>
      <c r="R194" s="14">
        <f>IF(R195&lt;&gt;""," -R","")</f>
        <v/>
      </c>
      <c r="T194" s="14">
        <f>IF(T195&lt;&gt;""," -R","")</f>
        <v/>
      </c>
      <c r="V194" s="14">
        <f>IF(V195&lt;&gt;""," -R","")</f>
        <v/>
      </c>
      <c r="X194" s="14">
        <f>IF(X195&lt;&gt;""," -R","")</f>
        <v/>
      </c>
      <c r="Z194" s="14">
        <f>IF(Z195&lt;&gt;""," -R","")</f>
        <v/>
      </c>
      <c r="AB194" s="14">
        <f>IF(AB195&lt;&gt;""," -R","")</f>
        <v/>
      </c>
      <c r="AD194" s="14">
        <f>IF(AD195&lt;&gt;""," -R","")</f>
        <v/>
      </c>
      <c r="AF194" s="14">
        <f>IF(AF195&lt;&gt;""," -R","")</f>
        <v/>
      </c>
      <c r="AH194" s="14">
        <f>IF(AH195&lt;&gt;""," -R","")</f>
        <v/>
      </c>
      <c r="AJ194" s="14">
        <f>IF(AJ195&lt;&gt;""," -R","")</f>
        <v/>
      </c>
      <c r="AL194" s="14">
        <f>IF(AL195&lt;&gt;""," -R","")</f>
        <v/>
      </c>
      <c r="AN194" s="14">
        <f>IF(AN195&lt;&gt;""," -R","")</f>
        <v/>
      </c>
      <c r="AP194" s="14">
        <f>IF(AP195&lt;&gt;""," -R","")</f>
        <v/>
      </c>
      <c r="AR194" s="14">
        <f>IF(AR195&lt;&gt;""," -R","")</f>
        <v/>
      </c>
      <c r="AT194" s="14">
        <f>IF(AT195&lt;&gt;""," -R","")</f>
        <v/>
      </c>
      <c r="AV194" s="14">
        <f>IF(AV195&lt;&gt;""," -R","")</f>
        <v/>
      </c>
      <c r="AX194" s="14">
        <f>IF(AX195&lt;&gt;""," -R","")</f>
        <v/>
      </c>
      <c r="AZ194" s="14">
        <f>IF(AZ195&lt;&gt;""," -R","")</f>
        <v/>
      </c>
      <c r="BB194" s="14">
        <f>IF(BB195&lt;&gt;""," -R","")</f>
        <v/>
      </c>
      <c r="BD194" s="14">
        <f>IF(BD195&lt;&gt;""," -R","")</f>
        <v/>
      </c>
      <c r="BF194" s="14">
        <f>IF(BF195&lt;&gt;""," -R","")</f>
        <v/>
      </c>
      <c r="BH194" s="14">
        <f>IF(BH195&lt;&gt;""," -R","")</f>
        <v/>
      </c>
      <c r="BJ194" s="14">
        <f>IF(BJ195&lt;&gt;""," -R","")</f>
        <v/>
      </c>
    </row>
    <row r="195">
      <c r="M195" s="14" t="n">
        <v>1.93</v>
      </c>
      <c r="N195" s="14">
        <f>IFERROR(VLOOKUP(M195,'CRUCE RIESGOS'!$C$8:$D$140,2,FALSE),"")</f>
        <v/>
      </c>
      <c r="O195" s="14" t="n">
        <v>2.93000000000002</v>
      </c>
      <c r="P195" s="14">
        <f>IFERROR(VLOOKUP(O195,'CRUCE RIESGOS'!$C$8:$D$140,2,FALSE),"")</f>
        <v/>
      </c>
      <c r="Q195" s="14" t="n">
        <v>3.93000000000004</v>
      </c>
      <c r="R195" s="14">
        <f>IFERROR(VLOOKUP(Q195,'CRUCE RIESGOS'!$C$8:$D$140,2,FALSE),"")</f>
        <v/>
      </c>
      <c r="S195" s="14" t="n">
        <v>4.93000000000006</v>
      </c>
      <c r="T195" s="14">
        <f>IFERROR(VLOOKUP(S195,'CRUCE RIESGOS'!$C$8:$D$140,2,FALSE),"")</f>
        <v/>
      </c>
      <c r="U195" s="14" t="n">
        <v>5.93000000000008</v>
      </c>
      <c r="V195" s="14">
        <f>IFERROR(VLOOKUP(U195,'CRUCE RIESGOS'!$C$8:$D$140,2,FALSE),"")</f>
        <v/>
      </c>
      <c r="W195" s="14" t="n">
        <v>6.9300000000001</v>
      </c>
      <c r="X195" s="14">
        <f>IFERROR(VLOOKUP(W195,'CRUCE RIESGOS'!$C$8:$D$140,2,FALSE),"")</f>
        <v/>
      </c>
      <c r="Y195" s="14" t="n">
        <v>7.93000000000012</v>
      </c>
      <c r="Z195" s="14">
        <f>IFERROR(VLOOKUP(Y195,'CRUCE RIESGOS'!$C$8:$D$140,2,FALSE),"")</f>
        <v/>
      </c>
      <c r="AA195" s="14" t="n">
        <v>8.93000000000014</v>
      </c>
      <c r="AB195" s="14">
        <f>IFERROR(VLOOKUP(AA195,'CRUCE RIESGOS'!$C$8:$D$140,2,FALSE),"")</f>
        <v/>
      </c>
      <c r="AC195" s="14" t="n">
        <v>9.93000000000016</v>
      </c>
      <c r="AD195" s="14">
        <f>IFERROR(VLOOKUP(AC195,'CRUCE RIESGOS'!$C$8:$D$140,2,FALSE),"")</f>
        <v/>
      </c>
      <c r="AE195" s="14" t="n">
        <v>10.9300000000002</v>
      </c>
      <c r="AF195" s="14">
        <f>IFERROR(VLOOKUP(AE195,'CRUCE RIESGOS'!$C$8:$D$140,2,FALSE),"")</f>
        <v/>
      </c>
      <c r="AG195" s="14" t="n">
        <v>11.9300000000002</v>
      </c>
      <c r="AH195" s="14">
        <f>IFERROR(VLOOKUP(AG195,'CRUCE RIESGOS'!$C$8:$D$140,2,FALSE),"")</f>
        <v/>
      </c>
      <c r="AI195" s="14" t="n">
        <v>12.9300000000002</v>
      </c>
      <c r="AJ195" s="14">
        <f>IFERROR(VLOOKUP(AI195,'CRUCE RIESGOS'!$C$8:$D$140,2,FALSE),"")</f>
        <v/>
      </c>
      <c r="AK195" s="14" t="n">
        <v>13.9300000000002</v>
      </c>
      <c r="AL195" s="14">
        <f>IFERROR(VLOOKUP(AK195,'CRUCE RIESGOS'!$C$8:$D$140,2,FALSE),"")</f>
        <v/>
      </c>
      <c r="AM195" s="14" t="n">
        <v>14.9300000000003</v>
      </c>
      <c r="AN195" s="14">
        <f>IFERROR(VLOOKUP(AM195,'CRUCE RIESGOS'!$C$8:$D$140,2,FALSE),"")</f>
        <v/>
      </c>
      <c r="AO195" s="14" t="n">
        <v>15.9300000000003</v>
      </c>
      <c r="AP195" s="14">
        <f>IFERROR(VLOOKUP(AO195,'CRUCE RIESGOS'!$C$8:$D$140,2,FALSE),"")</f>
        <v/>
      </c>
      <c r="AQ195" s="14" t="n">
        <v>16.9300000000003</v>
      </c>
      <c r="AR195" s="14">
        <f>IFERROR(VLOOKUP(AQ195,'CRUCE RIESGOS'!$C$8:$D$140,2,FALSE),"")</f>
        <v/>
      </c>
      <c r="AS195" s="14" t="n">
        <v>17.9300000000003</v>
      </c>
      <c r="AT195" s="14">
        <f>IFERROR(VLOOKUP(AS195,'CRUCE RIESGOS'!$C$8:$D$140,2,FALSE),"")</f>
        <v/>
      </c>
      <c r="AU195" s="14" t="n">
        <v>18.9300000000003</v>
      </c>
      <c r="AV195" s="14">
        <f>IFERROR(VLOOKUP(AU195,'CRUCE RIESGOS'!$C$8:$D$140,2,FALSE),"")</f>
        <v/>
      </c>
      <c r="AW195" s="14" t="n">
        <v>19.9300000000004</v>
      </c>
      <c r="AX195" s="14">
        <f>IFERROR(VLOOKUP(AW195,'CRUCE RIESGOS'!$C$8:$D$140,2,FALSE),"")</f>
        <v/>
      </c>
      <c r="AY195" s="14" t="n">
        <v>20.9300000000004</v>
      </c>
      <c r="AZ195" s="14">
        <f>IFERROR(VLOOKUP(AY195,'CRUCE RIESGOS'!$C$8:$D$140,2,FALSE),"")</f>
        <v/>
      </c>
      <c r="BA195" s="14" t="n">
        <v>21.9300000000004</v>
      </c>
      <c r="BB195" s="14">
        <f>IFERROR(VLOOKUP(BA195,'CRUCE RIESGOS'!$C$8:$D$140,2,FALSE),"")</f>
        <v/>
      </c>
      <c r="BC195" s="14" t="n">
        <v>22.9300000000004</v>
      </c>
      <c r="BD195" s="14">
        <f>IFERROR(VLOOKUP(BC195,'CRUCE RIESGOS'!$C$8:$D$140,2,FALSE),"")</f>
        <v/>
      </c>
      <c r="BE195" s="14" t="n">
        <v>23.9300000000004</v>
      </c>
      <c r="BF195" s="14">
        <f>IFERROR(VLOOKUP(BE195,'CRUCE RIESGOS'!$C$8:$D$140,2,FALSE),"")</f>
        <v/>
      </c>
      <c r="BG195" s="14" t="n">
        <v>24.9300000000005</v>
      </c>
      <c r="BH195" s="14">
        <f>IFERROR(VLOOKUP(BG195,'CRUCE RIESGOS'!$C$8:$D$140,2,FALSE),"")</f>
        <v/>
      </c>
      <c r="BI195" s="14" t="n">
        <v>25.9300000000005</v>
      </c>
      <c r="BJ195" s="14">
        <f>IFERROR(VLOOKUP(BI195,'CRUCE RIESGOS'!$C$8:$D$140,2,FALSE),"")</f>
        <v/>
      </c>
    </row>
    <row r="196">
      <c r="N196" s="14">
        <f>IF(N197&lt;&gt;""," -R","")</f>
        <v/>
      </c>
      <c r="P196" s="14">
        <f>IF(P197&lt;&gt;""," -R","")</f>
        <v/>
      </c>
      <c r="R196" s="14">
        <f>IF(R197&lt;&gt;""," -R","")</f>
        <v/>
      </c>
      <c r="T196" s="14">
        <f>IF(T197&lt;&gt;""," -R","")</f>
        <v/>
      </c>
      <c r="V196" s="14">
        <f>IF(V197&lt;&gt;""," -R","")</f>
        <v/>
      </c>
      <c r="X196" s="14">
        <f>IF(X197&lt;&gt;""," -R","")</f>
        <v/>
      </c>
      <c r="Z196" s="14">
        <f>IF(Z197&lt;&gt;""," -R","")</f>
        <v/>
      </c>
      <c r="AB196" s="14">
        <f>IF(AB197&lt;&gt;""," -R","")</f>
        <v/>
      </c>
      <c r="AD196" s="14">
        <f>IF(AD197&lt;&gt;""," -R","")</f>
        <v/>
      </c>
      <c r="AF196" s="14">
        <f>IF(AF197&lt;&gt;""," -R","")</f>
        <v/>
      </c>
      <c r="AH196" s="14">
        <f>IF(AH197&lt;&gt;""," -R","")</f>
        <v/>
      </c>
      <c r="AJ196" s="14">
        <f>IF(AJ197&lt;&gt;""," -R","")</f>
        <v/>
      </c>
      <c r="AL196" s="14">
        <f>IF(AL197&lt;&gt;""," -R","")</f>
        <v/>
      </c>
      <c r="AN196" s="14">
        <f>IF(AN197&lt;&gt;""," -R","")</f>
        <v/>
      </c>
      <c r="AP196" s="14">
        <f>IF(AP197&lt;&gt;""," -R","")</f>
        <v/>
      </c>
      <c r="AR196" s="14">
        <f>IF(AR197&lt;&gt;""," -R","")</f>
        <v/>
      </c>
      <c r="AT196" s="14">
        <f>IF(AT197&lt;&gt;""," -R","")</f>
        <v/>
      </c>
      <c r="AV196" s="14">
        <f>IF(AV197&lt;&gt;""," -R","")</f>
        <v/>
      </c>
      <c r="AX196" s="14">
        <f>IF(AX197&lt;&gt;""," -R","")</f>
        <v/>
      </c>
      <c r="AZ196" s="14">
        <f>IF(AZ197&lt;&gt;""," -R","")</f>
        <v/>
      </c>
      <c r="BB196" s="14">
        <f>IF(BB197&lt;&gt;""," -R","")</f>
        <v/>
      </c>
      <c r="BD196" s="14">
        <f>IF(BD197&lt;&gt;""," -R","")</f>
        <v/>
      </c>
      <c r="BF196" s="14">
        <f>IF(BF197&lt;&gt;""," -R","")</f>
        <v/>
      </c>
      <c r="BH196" s="14">
        <f>IF(BH197&lt;&gt;""," -R","")</f>
        <v/>
      </c>
      <c r="BJ196" s="14">
        <f>IF(BJ197&lt;&gt;""," -R","")</f>
        <v/>
      </c>
    </row>
    <row r="197">
      <c r="M197" s="14" t="n">
        <v>1.94</v>
      </c>
      <c r="N197" s="14">
        <f>IFERROR(VLOOKUP(M197,'CRUCE RIESGOS'!$C$8:$D$140,2,FALSE),"")</f>
        <v/>
      </c>
      <c r="O197" s="14" t="n">
        <v>2.94000000000002</v>
      </c>
      <c r="P197" s="14">
        <f>IFERROR(VLOOKUP(O197,'CRUCE RIESGOS'!$C$8:$D$140,2,FALSE),"")</f>
        <v/>
      </c>
      <c r="Q197" s="14" t="n">
        <v>3.94000000000004</v>
      </c>
      <c r="R197" s="14">
        <f>IFERROR(VLOOKUP(Q197,'CRUCE RIESGOS'!$C$8:$D$140,2,FALSE),"")</f>
        <v/>
      </c>
      <c r="S197" s="14" t="n">
        <v>4.94000000000006</v>
      </c>
      <c r="T197" s="14">
        <f>IFERROR(VLOOKUP(S197,'CRUCE RIESGOS'!$C$8:$D$140,2,FALSE),"")</f>
        <v/>
      </c>
      <c r="U197" s="14" t="n">
        <v>5.94000000000008</v>
      </c>
      <c r="V197" s="14">
        <f>IFERROR(VLOOKUP(U197,'CRUCE RIESGOS'!$C$8:$D$140,2,FALSE),"")</f>
        <v/>
      </c>
      <c r="W197" s="14" t="n">
        <v>6.9400000000001</v>
      </c>
      <c r="X197" s="14">
        <f>IFERROR(VLOOKUP(W197,'CRUCE RIESGOS'!$C$8:$D$140,2,FALSE),"")</f>
        <v/>
      </c>
      <c r="Y197" s="14" t="n">
        <v>7.94000000000012</v>
      </c>
      <c r="Z197" s="14">
        <f>IFERROR(VLOOKUP(Y197,'CRUCE RIESGOS'!$C$8:$D$140,2,FALSE),"")</f>
        <v/>
      </c>
      <c r="AA197" s="14" t="n">
        <v>8.94000000000014</v>
      </c>
      <c r="AB197" s="14">
        <f>IFERROR(VLOOKUP(AA197,'CRUCE RIESGOS'!$C$8:$D$140,2,FALSE),"")</f>
        <v/>
      </c>
      <c r="AC197" s="14" t="n">
        <v>9.940000000000159</v>
      </c>
      <c r="AD197" s="14">
        <f>IFERROR(VLOOKUP(AC197,'CRUCE RIESGOS'!$C$8:$D$140,2,FALSE),"")</f>
        <v/>
      </c>
      <c r="AE197" s="14" t="n">
        <v>10.9400000000002</v>
      </c>
      <c r="AF197" s="14">
        <f>IFERROR(VLOOKUP(AE197,'CRUCE RIESGOS'!$C$8:$D$140,2,FALSE),"")</f>
        <v/>
      </c>
      <c r="AG197" s="14" t="n">
        <v>11.9400000000002</v>
      </c>
      <c r="AH197" s="14">
        <f>IFERROR(VLOOKUP(AG197,'CRUCE RIESGOS'!$C$8:$D$140,2,FALSE),"")</f>
        <v/>
      </c>
      <c r="AI197" s="14" t="n">
        <v>12.9400000000002</v>
      </c>
      <c r="AJ197" s="14">
        <f>IFERROR(VLOOKUP(AI197,'CRUCE RIESGOS'!$C$8:$D$140,2,FALSE),"")</f>
        <v/>
      </c>
      <c r="AK197" s="14" t="n">
        <v>13.9400000000002</v>
      </c>
      <c r="AL197" s="14">
        <f>IFERROR(VLOOKUP(AK197,'CRUCE RIESGOS'!$C$8:$D$140,2,FALSE),"")</f>
        <v/>
      </c>
      <c r="AM197" s="14" t="n">
        <v>14.9400000000003</v>
      </c>
      <c r="AN197" s="14">
        <f>IFERROR(VLOOKUP(AM197,'CRUCE RIESGOS'!$C$8:$D$140,2,FALSE),"")</f>
        <v/>
      </c>
      <c r="AO197" s="14" t="n">
        <v>15.9400000000003</v>
      </c>
      <c r="AP197" s="14">
        <f>IFERROR(VLOOKUP(AO197,'CRUCE RIESGOS'!$C$8:$D$140,2,FALSE),"")</f>
        <v/>
      </c>
      <c r="AQ197" s="14" t="n">
        <v>16.9400000000003</v>
      </c>
      <c r="AR197" s="14">
        <f>IFERROR(VLOOKUP(AQ197,'CRUCE RIESGOS'!$C$8:$D$140,2,FALSE),"")</f>
        <v/>
      </c>
      <c r="AS197" s="14" t="n">
        <v>17.9400000000003</v>
      </c>
      <c r="AT197" s="14">
        <f>IFERROR(VLOOKUP(AS197,'CRUCE RIESGOS'!$C$8:$D$140,2,FALSE),"")</f>
        <v/>
      </c>
      <c r="AU197" s="14" t="n">
        <v>18.9400000000003</v>
      </c>
      <c r="AV197" s="14">
        <f>IFERROR(VLOOKUP(AU197,'CRUCE RIESGOS'!$C$8:$D$140,2,FALSE),"")</f>
        <v/>
      </c>
      <c r="AW197" s="14" t="n">
        <v>19.9400000000004</v>
      </c>
      <c r="AX197" s="14">
        <f>IFERROR(VLOOKUP(AW197,'CRUCE RIESGOS'!$C$8:$D$140,2,FALSE),"")</f>
        <v/>
      </c>
      <c r="AY197" s="14" t="n">
        <v>20.9400000000004</v>
      </c>
      <c r="AZ197" s="14">
        <f>IFERROR(VLOOKUP(AY197,'CRUCE RIESGOS'!$C$8:$D$140,2,FALSE),"")</f>
        <v/>
      </c>
      <c r="BA197" s="14" t="n">
        <v>21.9400000000004</v>
      </c>
      <c r="BB197" s="14">
        <f>IFERROR(VLOOKUP(BA197,'CRUCE RIESGOS'!$C$8:$D$140,2,FALSE),"")</f>
        <v/>
      </c>
      <c r="BC197" s="14" t="n">
        <v>22.9400000000004</v>
      </c>
      <c r="BD197" s="14">
        <f>IFERROR(VLOOKUP(BC197,'CRUCE RIESGOS'!$C$8:$D$140,2,FALSE),"")</f>
        <v/>
      </c>
      <c r="BE197" s="14" t="n">
        <v>23.9400000000004</v>
      </c>
      <c r="BF197" s="14">
        <f>IFERROR(VLOOKUP(BE197,'CRUCE RIESGOS'!$C$8:$D$140,2,FALSE),"")</f>
        <v/>
      </c>
      <c r="BG197" s="14" t="n">
        <v>24.9400000000005</v>
      </c>
      <c r="BH197" s="14">
        <f>IFERROR(VLOOKUP(BG197,'CRUCE RIESGOS'!$C$8:$D$140,2,FALSE),"")</f>
        <v/>
      </c>
      <c r="BI197" s="14" t="n">
        <v>25.9400000000005</v>
      </c>
      <c r="BJ197" s="14">
        <f>IFERROR(VLOOKUP(BI197,'CRUCE RIESGOS'!$C$8:$D$140,2,FALSE),"")</f>
        <v/>
      </c>
    </row>
    <row r="198">
      <c r="N198" s="14">
        <f>IF(N199&lt;&gt;""," -R","")</f>
        <v/>
      </c>
      <c r="P198" s="14">
        <f>IF(P199&lt;&gt;""," -R","")</f>
        <v/>
      </c>
      <c r="R198" s="14">
        <f>IF(R199&lt;&gt;""," -R","")</f>
        <v/>
      </c>
      <c r="T198" s="14">
        <f>IF(T199&lt;&gt;""," -R","")</f>
        <v/>
      </c>
      <c r="V198" s="14">
        <f>IF(V199&lt;&gt;""," -R","")</f>
        <v/>
      </c>
      <c r="X198" s="14">
        <f>IF(X199&lt;&gt;""," -R","")</f>
        <v/>
      </c>
      <c r="Z198" s="14">
        <f>IF(Z199&lt;&gt;""," -R","")</f>
        <v/>
      </c>
      <c r="AB198" s="14">
        <f>IF(AB199&lt;&gt;""," -R","")</f>
        <v/>
      </c>
      <c r="AD198" s="14">
        <f>IF(AD199&lt;&gt;""," -R","")</f>
        <v/>
      </c>
      <c r="AF198" s="14">
        <f>IF(AF199&lt;&gt;""," -R","")</f>
        <v/>
      </c>
      <c r="AH198" s="14">
        <f>IF(AH199&lt;&gt;""," -R","")</f>
        <v/>
      </c>
      <c r="AJ198" s="14">
        <f>IF(AJ199&lt;&gt;""," -R","")</f>
        <v/>
      </c>
      <c r="AL198" s="14">
        <f>IF(AL199&lt;&gt;""," -R","")</f>
        <v/>
      </c>
      <c r="AN198" s="14">
        <f>IF(AN199&lt;&gt;""," -R","")</f>
        <v/>
      </c>
      <c r="AP198" s="14">
        <f>IF(AP199&lt;&gt;""," -R","")</f>
        <v/>
      </c>
      <c r="AR198" s="14">
        <f>IF(AR199&lt;&gt;""," -R","")</f>
        <v/>
      </c>
      <c r="AT198" s="14">
        <f>IF(AT199&lt;&gt;""," -R","")</f>
        <v/>
      </c>
      <c r="AV198" s="14">
        <f>IF(AV199&lt;&gt;""," -R","")</f>
        <v/>
      </c>
      <c r="AX198" s="14">
        <f>IF(AX199&lt;&gt;""," -R","")</f>
        <v/>
      </c>
      <c r="AZ198" s="14">
        <f>IF(AZ199&lt;&gt;""," -R","")</f>
        <v/>
      </c>
      <c r="BB198" s="14">
        <f>IF(BB199&lt;&gt;""," -R","")</f>
        <v/>
      </c>
      <c r="BD198" s="14">
        <f>IF(BD199&lt;&gt;""," -R","")</f>
        <v/>
      </c>
      <c r="BF198" s="14">
        <f>IF(BF199&lt;&gt;""," -R","")</f>
        <v/>
      </c>
      <c r="BH198" s="14">
        <f>IF(BH199&lt;&gt;""," -R","")</f>
        <v/>
      </c>
      <c r="BJ198" s="14">
        <f>IF(BJ199&lt;&gt;""," -R","")</f>
        <v/>
      </c>
    </row>
    <row r="199">
      <c r="M199" s="14" t="n">
        <v>1.95</v>
      </c>
      <c r="N199" s="14">
        <f>IFERROR(VLOOKUP(M199,'CRUCE RIESGOS'!$C$8:$D$140,2,FALSE),"")</f>
        <v/>
      </c>
      <c r="O199" s="14" t="n">
        <v>2.95000000000002</v>
      </c>
      <c r="P199" s="14">
        <f>IFERROR(VLOOKUP(O199,'CRUCE RIESGOS'!$C$8:$D$140,2,FALSE),"")</f>
        <v/>
      </c>
      <c r="Q199" s="14" t="n">
        <v>3.95000000000004</v>
      </c>
      <c r="R199" s="14">
        <f>IFERROR(VLOOKUP(Q199,'CRUCE RIESGOS'!$C$8:$D$140,2,FALSE),"")</f>
        <v/>
      </c>
      <c r="S199" s="14" t="n">
        <v>4.95000000000006</v>
      </c>
      <c r="T199" s="14">
        <f>IFERROR(VLOOKUP(S199,'CRUCE RIESGOS'!$C$8:$D$140,2,FALSE),"")</f>
        <v/>
      </c>
      <c r="U199" s="14" t="n">
        <v>5.95000000000008</v>
      </c>
      <c r="V199" s="14">
        <f>IFERROR(VLOOKUP(U199,'CRUCE RIESGOS'!$C$8:$D$140,2,FALSE),"")</f>
        <v/>
      </c>
      <c r="W199" s="14" t="n">
        <v>6.9500000000001</v>
      </c>
      <c r="X199" s="14">
        <f>IFERROR(VLOOKUP(W199,'CRUCE RIESGOS'!$C$8:$D$140,2,FALSE),"")</f>
        <v/>
      </c>
      <c r="Y199" s="14" t="n">
        <v>7.95000000000012</v>
      </c>
      <c r="Z199" s="14">
        <f>IFERROR(VLOOKUP(Y199,'CRUCE RIESGOS'!$C$8:$D$140,2,FALSE),"")</f>
        <v/>
      </c>
      <c r="AA199" s="14" t="n">
        <v>8.95000000000014</v>
      </c>
      <c r="AB199" s="14">
        <f>IFERROR(VLOOKUP(AA199,'CRUCE RIESGOS'!$C$8:$D$140,2,FALSE),"")</f>
        <v/>
      </c>
      <c r="AC199" s="14" t="n">
        <v>9.950000000000159</v>
      </c>
      <c r="AD199" s="14">
        <f>IFERROR(VLOOKUP(AC199,'CRUCE RIESGOS'!$C$8:$D$140,2,FALSE),"")</f>
        <v/>
      </c>
      <c r="AE199" s="14" t="n">
        <v>10.9500000000002</v>
      </c>
      <c r="AF199" s="14">
        <f>IFERROR(VLOOKUP(AE199,'CRUCE RIESGOS'!$C$8:$D$140,2,FALSE),"")</f>
        <v/>
      </c>
      <c r="AG199" s="14" t="n">
        <v>11.9500000000002</v>
      </c>
      <c r="AH199" s="14">
        <f>IFERROR(VLOOKUP(AG199,'CRUCE RIESGOS'!$C$8:$D$140,2,FALSE),"")</f>
        <v/>
      </c>
      <c r="AI199" s="14" t="n">
        <v>12.9500000000002</v>
      </c>
      <c r="AJ199" s="14">
        <f>IFERROR(VLOOKUP(AI199,'CRUCE RIESGOS'!$C$8:$D$140,2,FALSE),"")</f>
        <v/>
      </c>
      <c r="AK199" s="14" t="n">
        <v>13.9500000000002</v>
      </c>
      <c r="AL199" s="14">
        <f>IFERROR(VLOOKUP(AK199,'CRUCE RIESGOS'!$C$8:$D$140,2,FALSE),"")</f>
        <v/>
      </c>
      <c r="AM199" s="14" t="n">
        <v>14.9500000000003</v>
      </c>
      <c r="AN199" s="14">
        <f>IFERROR(VLOOKUP(AM199,'CRUCE RIESGOS'!$C$8:$D$140,2,FALSE),"")</f>
        <v/>
      </c>
      <c r="AO199" s="14" t="n">
        <v>15.9500000000003</v>
      </c>
      <c r="AP199" s="14">
        <f>IFERROR(VLOOKUP(AO199,'CRUCE RIESGOS'!$C$8:$D$140,2,FALSE),"")</f>
        <v/>
      </c>
      <c r="AQ199" s="14" t="n">
        <v>16.9500000000003</v>
      </c>
      <c r="AR199" s="14">
        <f>IFERROR(VLOOKUP(AQ199,'CRUCE RIESGOS'!$C$8:$D$140,2,FALSE),"")</f>
        <v/>
      </c>
      <c r="AS199" s="14" t="n">
        <v>17.9500000000003</v>
      </c>
      <c r="AT199" s="14">
        <f>IFERROR(VLOOKUP(AS199,'CRUCE RIESGOS'!$C$8:$D$140,2,FALSE),"")</f>
        <v/>
      </c>
      <c r="AU199" s="14" t="n">
        <v>18.9500000000003</v>
      </c>
      <c r="AV199" s="14">
        <f>IFERROR(VLOOKUP(AU199,'CRUCE RIESGOS'!$C$8:$D$140,2,FALSE),"")</f>
        <v/>
      </c>
      <c r="AW199" s="14" t="n">
        <v>19.9500000000004</v>
      </c>
      <c r="AX199" s="14">
        <f>IFERROR(VLOOKUP(AW199,'CRUCE RIESGOS'!$C$8:$D$140,2,FALSE),"")</f>
        <v/>
      </c>
      <c r="AY199" s="14" t="n">
        <v>20.9500000000004</v>
      </c>
      <c r="AZ199" s="14">
        <f>IFERROR(VLOOKUP(AY199,'CRUCE RIESGOS'!$C$8:$D$140,2,FALSE),"")</f>
        <v/>
      </c>
      <c r="BA199" s="14" t="n">
        <v>21.9500000000004</v>
      </c>
      <c r="BB199" s="14">
        <f>IFERROR(VLOOKUP(BA199,'CRUCE RIESGOS'!$C$8:$D$140,2,FALSE),"")</f>
        <v/>
      </c>
      <c r="BC199" s="14" t="n">
        <v>22.9500000000004</v>
      </c>
      <c r="BD199" s="14">
        <f>IFERROR(VLOOKUP(BC199,'CRUCE RIESGOS'!$C$8:$D$140,2,FALSE),"")</f>
        <v/>
      </c>
      <c r="BE199" s="14" t="n">
        <v>23.9500000000004</v>
      </c>
      <c r="BF199" s="14">
        <f>IFERROR(VLOOKUP(BE199,'CRUCE RIESGOS'!$C$8:$D$140,2,FALSE),"")</f>
        <v/>
      </c>
      <c r="BG199" s="14" t="n">
        <v>24.9500000000005</v>
      </c>
      <c r="BH199" s="14">
        <f>IFERROR(VLOOKUP(BG199,'CRUCE RIESGOS'!$C$8:$D$140,2,FALSE),"")</f>
        <v/>
      </c>
      <c r="BI199" s="14" t="n">
        <v>25.9500000000005</v>
      </c>
      <c r="BJ199" s="14">
        <f>IFERROR(VLOOKUP(BI199,'CRUCE RIESGOS'!$C$8:$D$140,2,FALSE),"")</f>
        <v/>
      </c>
    </row>
    <row r="200">
      <c r="N200" s="14">
        <f>IF(N201&lt;&gt;""," -R","")</f>
        <v/>
      </c>
      <c r="P200" s="14">
        <f>IF(P201&lt;&gt;""," -R","")</f>
        <v/>
      </c>
      <c r="R200" s="14">
        <f>IF(R201&lt;&gt;""," -R","")</f>
        <v/>
      </c>
      <c r="T200" s="14">
        <f>IF(T201&lt;&gt;""," -R","")</f>
        <v/>
      </c>
      <c r="V200" s="14">
        <f>IF(V201&lt;&gt;""," -R","")</f>
        <v/>
      </c>
      <c r="X200" s="14">
        <f>IF(X201&lt;&gt;""," -R","")</f>
        <v/>
      </c>
      <c r="Z200" s="14">
        <f>IF(Z201&lt;&gt;""," -R","")</f>
        <v/>
      </c>
      <c r="AB200" s="14">
        <f>IF(AB201&lt;&gt;""," -R","")</f>
        <v/>
      </c>
      <c r="AD200" s="14">
        <f>IF(AD201&lt;&gt;""," -R","")</f>
        <v/>
      </c>
      <c r="AF200" s="14">
        <f>IF(AF201&lt;&gt;""," -R","")</f>
        <v/>
      </c>
      <c r="AH200" s="14">
        <f>IF(AH201&lt;&gt;""," -R","")</f>
        <v/>
      </c>
      <c r="AJ200" s="14">
        <f>IF(AJ201&lt;&gt;""," -R","")</f>
        <v/>
      </c>
      <c r="AL200" s="14">
        <f>IF(AL201&lt;&gt;""," -R","")</f>
        <v/>
      </c>
      <c r="AN200" s="14">
        <f>IF(AN201&lt;&gt;""," -R","")</f>
        <v/>
      </c>
      <c r="AP200" s="14">
        <f>IF(AP201&lt;&gt;""," -R","")</f>
        <v/>
      </c>
      <c r="AR200" s="14">
        <f>IF(AR201&lt;&gt;""," -R","")</f>
        <v/>
      </c>
      <c r="AT200" s="14">
        <f>IF(AT201&lt;&gt;""," -R","")</f>
        <v/>
      </c>
      <c r="AV200" s="14">
        <f>IF(AV201&lt;&gt;""," -R","")</f>
        <v/>
      </c>
      <c r="AX200" s="14">
        <f>IF(AX201&lt;&gt;""," -R","")</f>
        <v/>
      </c>
      <c r="AZ200" s="14">
        <f>IF(AZ201&lt;&gt;""," -R","")</f>
        <v/>
      </c>
      <c r="BB200" s="14">
        <f>IF(BB201&lt;&gt;""," -R","")</f>
        <v/>
      </c>
      <c r="BD200" s="14">
        <f>IF(BD201&lt;&gt;""," -R","")</f>
        <v/>
      </c>
      <c r="BF200" s="14">
        <f>IF(BF201&lt;&gt;""," -R","")</f>
        <v/>
      </c>
      <c r="BH200" s="14">
        <f>IF(BH201&lt;&gt;""," -R","")</f>
        <v/>
      </c>
      <c r="BJ200" s="14">
        <f>IF(BJ201&lt;&gt;""," -R","")</f>
        <v/>
      </c>
    </row>
    <row r="201">
      <c r="M201" s="14" t="n">
        <v>1.96</v>
      </c>
      <c r="N201" s="14">
        <f>IFERROR(VLOOKUP(M201,'CRUCE RIESGOS'!$C$8:$D$140,2,FALSE),"")</f>
        <v/>
      </c>
      <c r="O201" s="14" t="n">
        <v>2.96000000000002</v>
      </c>
      <c r="P201" s="14">
        <f>IFERROR(VLOOKUP(O201,'CRUCE RIESGOS'!$C$8:$D$140,2,FALSE),"")</f>
        <v/>
      </c>
      <c r="Q201" s="14" t="n">
        <v>3.96000000000004</v>
      </c>
      <c r="R201" s="14">
        <f>IFERROR(VLOOKUP(Q201,'CRUCE RIESGOS'!$C$8:$D$140,2,FALSE),"")</f>
        <v/>
      </c>
      <c r="S201" s="14" t="n">
        <v>4.96000000000006</v>
      </c>
      <c r="T201" s="14">
        <f>IFERROR(VLOOKUP(S201,'CRUCE RIESGOS'!$C$8:$D$140,2,FALSE),"")</f>
        <v/>
      </c>
      <c r="U201" s="14" t="n">
        <v>5.96000000000008</v>
      </c>
      <c r="V201" s="14">
        <f>IFERROR(VLOOKUP(U201,'CRUCE RIESGOS'!$C$8:$D$140,2,FALSE),"")</f>
        <v/>
      </c>
      <c r="W201" s="14" t="n">
        <v>6.9600000000001</v>
      </c>
      <c r="X201" s="14">
        <f>IFERROR(VLOOKUP(W201,'CRUCE RIESGOS'!$C$8:$D$140,2,FALSE),"")</f>
        <v/>
      </c>
      <c r="Y201" s="14" t="n">
        <v>7.96000000000012</v>
      </c>
      <c r="Z201" s="14">
        <f>IFERROR(VLOOKUP(Y201,'CRUCE RIESGOS'!$C$8:$D$140,2,FALSE),"")</f>
        <v/>
      </c>
      <c r="AA201" s="14" t="n">
        <v>8.960000000000139</v>
      </c>
      <c r="AB201" s="14">
        <f>IFERROR(VLOOKUP(AA201,'CRUCE RIESGOS'!$C$8:$D$140,2,FALSE),"")</f>
        <v/>
      </c>
      <c r="AC201" s="14" t="n">
        <v>9.960000000000161</v>
      </c>
      <c r="AD201" s="14">
        <f>IFERROR(VLOOKUP(AC201,'CRUCE RIESGOS'!$C$8:$D$140,2,FALSE),"")</f>
        <v/>
      </c>
      <c r="AE201" s="14" t="n">
        <v>10.9600000000002</v>
      </c>
      <c r="AF201" s="14">
        <f>IFERROR(VLOOKUP(AE201,'CRUCE RIESGOS'!$C$8:$D$140,2,FALSE),"")</f>
        <v/>
      </c>
      <c r="AG201" s="14" t="n">
        <v>11.9600000000002</v>
      </c>
      <c r="AH201" s="14">
        <f>IFERROR(VLOOKUP(AG201,'CRUCE RIESGOS'!$C$8:$D$140,2,FALSE),"")</f>
        <v/>
      </c>
      <c r="AI201" s="14" t="n">
        <v>12.9600000000002</v>
      </c>
      <c r="AJ201" s="14">
        <f>IFERROR(VLOOKUP(AI201,'CRUCE RIESGOS'!$C$8:$D$140,2,FALSE),"")</f>
        <v/>
      </c>
      <c r="AK201" s="14" t="n">
        <v>13.9600000000002</v>
      </c>
      <c r="AL201" s="14">
        <f>IFERROR(VLOOKUP(AK201,'CRUCE RIESGOS'!$C$8:$D$140,2,FALSE),"")</f>
        <v/>
      </c>
      <c r="AM201" s="14" t="n">
        <v>14.9600000000003</v>
      </c>
      <c r="AN201" s="14">
        <f>IFERROR(VLOOKUP(AM201,'CRUCE RIESGOS'!$C$8:$D$140,2,FALSE),"")</f>
        <v/>
      </c>
      <c r="AO201" s="14" t="n">
        <v>15.9600000000003</v>
      </c>
      <c r="AP201" s="14">
        <f>IFERROR(VLOOKUP(AO201,'CRUCE RIESGOS'!$C$8:$D$140,2,FALSE),"")</f>
        <v/>
      </c>
      <c r="AQ201" s="14" t="n">
        <v>16.9600000000003</v>
      </c>
      <c r="AR201" s="14">
        <f>IFERROR(VLOOKUP(AQ201,'CRUCE RIESGOS'!$C$8:$D$140,2,FALSE),"")</f>
        <v/>
      </c>
      <c r="AS201" s="14" t="n">
        <v>17.9600000000003</v>
      </c>
      <c r="AT201" s="14">
        <f>IFERROR(VLOOKUP(AS201,'CRUCE RIESGOS'!$C$8:$D$140,2,FALSE),"")</f>
        <v/>
      </c>
      <c r="AU201" s="14" t="n">
        <v>18.9600000000003</v>
      </c>
      <c r="AV201" s="14">
        <f>IFERROR(VLOOKUP(AU201,'CRUCE RIESGOS'!$C$8:$D$140,2,FALSE),"")</f>
        <v/>
      </c>
      <c r="AW201" s="14" t="n">
        <v>19.9600000000004</v>
      </c>
      <c r="AX201" s="14">
        <f>IFERROR(VLOOKUP(AW201,'CRUCE RIESGOS'!$C$8:$D$140,2,FALSE),"")</f>
        <v/>
      </c>
      <c r="AY201" s="14" t="n">
        <v>20.9600000000004</v>
      </c>
      <c r="AZ201" s="14">
        <f>IFERROR(VLOOKUP(AY201,'CRUCE RIESGOS'!$C$8:$D$140,2,FALSE),"")</f>
        <v/>
      </c>
      <c r="BA201" s="14" t="n">
        <v>21.9600000000004</v>
      </c>
      <c r="BB201" s="14">
        <f>IFERROR(VLOOKUP(BA201,'CRUCE RIESGOS'!$C$8:$D$140,2,FALSE),"")</f>
        <v/>
      </c>
      <c r="BC201" s="14" t="n">
        <v>22.9600000000004</v>
      </c>
      <c r="BD201" s="14">
        <f>IFERROR(VLOOKUP(BC201,'CRUCE RIESGOS'!$C$8:$D$140,2,FALSE),"")</f>
        <v/>
      </c>
      <c r="BE201" s="14" t="n">
        <v>23.9600000000004</v>
      </c>
      <c r="BF201" s="14">
        <f>IFERROR(VLOOKUP(BE201,'CRUCE RIESGOS'!$C$8:$D$140,2,FALSE),"")</f>
        <v/>
      </c>
      <c r="BG201" s="14" t="n">
        <v>24.9600000000005</v>
      </c>
      <c r="BH201" s="14">
        <f>IFERROR(VLOOKUP(BG201,'CRUCE RIESGOS'!$C$8:$D$140,2,FALSE),"")</f>
        <v/>
      </c>
      <c r="BI201" s="14" t="n">
        <v>25.9600000000005</v>
      </c>
      <c r="BJ201" s="14">
        <f>IFERROR(VLOOKUP(BI201,'CRUCE RIESGOS'!$C$8:$D$140,2,FALSE),"")</f>
        <v/>
      </c>
    </row>
    <row r="202">
      <c r="N202" s="14">
        <f>IF(N203&lt;&gt;""," -R","")</f>
        <v/>
      </c>
      <c r="P202" s="14">
        <f>IF(P203&lt;&gt;""," -R","")</f>
        <v/>
      </c>
      <c r="R202" s="14">
        <f>IF(R203&lt;&gt;""," -R","")</f>
        <v/>
      </c>
      <c r="T202" s="14">
        <f>IF(T203&lt;&gt;""," -R","")</f>
        <v/>
      </c>
      <c r="V202" s="14">
        <f>IF(V203&lt;&gt;""," -R","")</f>
        <v/>
      </c>
      <c r="X202" s="14">
        <f>IF(X203&lt;&gt;""," -R","")</f>
        <v/>
      </c>
      <c r="Z202" s="14">
        <f>IF(Z203&lt;&gt;""," -R","")</f>
        <v/>
      </c>
      <c r="AB202" s="14">
        <f>IF(AB203&lt;&gt;""," -R","")</f>
        <v/>
      </c>
      <c r="AD202" s="14">
        <f>IF(AD203&lt;&gt;""," -R","")</f>
        <v/>
      </c>
      <c r="AF202" s="14">
        <f>IF(AF203&lt;&gt;""," -R","")</f>
        <v/>
      </c>
      <c r="AH202" s="14">
        <f>IF(AH203&lt;&gt;""," -R","")</f>
        <v/>
      </c>
      <c r="AJ202" s="14">
        <f>IF(AJ203&lt;&gt;""," -R","")</f>
        <v/>
      </c>
      <c r="AL202" s="14">
        <f>IF(AL203&lt;&gt;""," -R","")</f>
        <v/>
      </c>
      <c r="AN202" s="14">
        <f>IF(AN203&lt;&gt;""," -R","")</f>
        <v/>
      </c>
      <c r="AP202" s="14">
        <f>IF(AP203&lt;&gt;""," -R","")</f>
        <v/>
      </c>
      <c r="AR202" s="14">
        <f>IF(AR203&lt;&gt;""," -R","")</f>
        <v/>
      </c>
      <c r="AT202" s="14">
        <f>IF(AT203&lt;&gt;""," -R","")</f>
        <v/>
      </c>
      <c r="AV202" s="14">
        <f>IF(AV203&lt;&gt;""," -R","")</f>
        <v/>
      </c>
      <c r="AX202" s="14">
        <f>IF(AX203&lt;&gt;""," -R","")</f>
        <v/>
      </c>
      <c r="AZ202" s="14">
        <f>IF(AZ203&lt;&gt;""," -R","")</f>
        <v/>
      </c>
      <c r="BB202" s="14">
        <f>IF(BB203&lt;&gt;""," -R","")</f>
        <v/>
      </c>
      <c r="BD202" s="14">
        <f>IF(BD203&lt;&gt;""," -R","")</f>
        <v/>
      </c>
      <c r="BF202" s="14">
        <f>IF(BF203&lt;&gt;""," -R","")</f>
        <v/>
      </c>
      <c r="BH202" s="14">
        <f>IF(BH203&lt;&gt;""," -R","")</f>
        <v/>
      </c>
      <c r="BJ202" s="14">
        <f>IF(BJ203&lt;&gt;""," -R","")</f>
        <v/>
      </c>
    </row>
    <row r="203">
      <c r="M203" s="14" t="n">
        <v>1.97</v>
      </c>
      <c r="N203" s="14">
        <f>IFERROR(VLOOKUP(M203,'CRUCE RIESGOS'!$C$8:$D$140,2,FALSE),"")</f>
        <v/>
      </c>
      <c r="O203" s="14" t="n">
        <v>2.97000000000002</v>
      </c>
      <c r="P203" s="14">
        <f>IFERROR(VLOOKUP(O203,'CRUCE RIESGOS'!$C$8:$D$140,2,FALSE),"")</f>
        <v/>
      </c>
      <c r="Q203" s="14" t="n">
        <v>3.97000000000004</v>
      </c>
      <c r="R203" s="14">
        <f>IFERROR(VLOOKUP(Q203,'CRUCE RIESGOS'!$C$8:$D$140,2,FALSE),"")</f>
        <v/>
      </c>
      <c r="S203" s="14" t="n">
        <v>4.97000000000006</v>
      </c>
      <c r="T203" s="14">
        <f>IFERROR(VLOOKUP(S203,'CRUCE RIESGOS'!$C$8:$D$140,2,FALSE),"")</f>
        <v/>
      </c>
      <c r="U203" s="14" t="n">
        <v>5.97000000000008</v>
      </c>
      <c r="V203" s="14">
        <f>IFERROR(VLOOKUP(U203,'CRUCE RIESGOS'!$C$8:$D$140,2,FALSE),"")</f>
        <v/>
      </c>
      <c r="W203" s="14" t="n">
        <v>6.9700000000001</v>
      </c>
      <c r="X203" s="14">
        <f>IFERROR(VLOOKUP(W203,'CRUCE RIESGOS'!$C$8:$D$140,2,FALSE),"")</f>
        <v/>
      </c>
      <c r="Y203" s="14" t="n">
        <v>7.97000000000012</v>
      </c>
      <c r="Z203" s="14">
        <f>IFERROR(VLOOKUP(Y203,'CRUCE RIESGOS'!$C$8:$D$140,2,FALSE),"")</f>
        <v/>
      </c>
      <c r="AA203" s="14" t="n">
        <v>8.970000000000139</v>
      </c>
      <c r="AB203" s="14">
        <f>IFERROR(VLOOKUP(AA203,'CRUCE RIESGOS'!$C$8:$D$140,2,FALSE),"")</f>
        <v/>
      </c>
      <c r="AC203" s="14" t="n">
        <v>9.970000000000161</v>
      </c>
      <c r="AD203" s="14">
        <f>IFERROR(VLOOKUP(AC203,'CRUCE RIESGOS'!$C$8:$D$140,2,FALSE),"")</f>
        <v/>
      </c>
      <c r="AE203" s="14" t="n">
        <v>10.9700000000002</v>
      </c>
      <c r="AF203" s="14">
        <f>IFERROR(VLOOKUP(AE203,'CRUCE RIESGOS'!$C$8:$D$140,2,FALSE),"")</f>
        <v/>
      </c>
      <c r="AG203" s="14" t="n">
        <v>11.9700000000002</v>
      </c>
      <c r="AH203" s="14">
        <f>IFERROR(VLOOKUP(AG203,'CRUCE RIESGOS'!$C$8:$D$140,2,FALSE),"")</f>
        <v/>
      </c>
      <c r="AI203" s="14" t="n">
        <v>12.9700000000002</v>
      </c>
      <c r="AJ203" s="14">
        <f>IFERROR(VLOOKUP(AI203,'CRUCE RIESGOS'!$C$8:$D$140,2,FALSE),"")</f>
        <v/>
      </c>
      <c r="AK203" s="14" t="n">
        <v>13.9700000000002</v>
      </c>
      <c r="AL203" s="14">
        <f>IFERROR(VLOOKUP(AK203,'CRUCE RIESGOS'!$C$8:$D$140,2,FALSE),"")</f>
        <v/>
      </c>
      <c r="AM203" s="14" t="n">
        <v>14.9700000000003</v>
      </c>
      <c r="AN203" s="14">
        <f>IFERROR(VLOOKUP(AM203,'CRUCE RIESGOS'!$C$8:$D$140,2,FALSE),"")</f>
        <v/>
      </c>
      <c r="AO203" s="14" t="n">
        <v>15.9700000000003</v>
      </c>
      <c r="AP203" s="14">
        <f>IFERROR(VLOOKUP(AO203,'CRUCE RIESGOS'!$C$8:$D$140,2,FALSE),"")</f>
        <v/>
      </c>
      <c r="AQ203" s="14" t="n">
        <v>16.9700000000003</v>
      </c>
      <c r="AR203" s="14">
        <f>IFERROR(VLOOKUP(AQ203,'CRUCE RIESGOS'!$C$8:$D$140,2,FALSE),"")</f>
        <v/>
      </c>
      <c r="AS203" s="14" t="n">
        <v>17.9700000000003</v>
      </c>
      <c r="AT203" s="14">
        <f>IFERROR(VLOOKUP(AS203,'CRUCE RIESGOS'!$C$8:$D$140,2,FALSE),"")</f>
        <v/>
      </c>
      <c r="AU203" s="14" t="n">
        <v>18.9700000000003</v>
      </c>
      <c r="AV203" s="14">
        <f>IFERROR(VLOOKUP(AU203,'CRUCE RIESGOS'!$C$8:$D$140,2,FALSE),"")</f>
        <v/>
      </c>
      <c r="AW203" s="14" t="n">
        <v>19.9700000000004</v>
      </c>
      <c r="AX203" s="14">
        <f>IFERROR(VLOOKUP(AW203,'CRUCE RIESGOS'!$C$8:$D$140,2,FALSE),"")</f>
        <v/>
      </c>
      <c r="AY203" s="14" t="n">
        <v>20.9700000000004</v>
      </c>
      <c r="AZ203" s="14">
        <f>IFERROR(VLOOKUP(AY203,'CRUCE RIESGOS'!$C$8:$D$140,2,FALSE),"")</f>
        <v/>
      </c>
      <c r="BA203" s="14" t="n">
        <v>21.9700000000004</v>
      </c>
      <c r="BB203" s="14">
        <f>IFERROR(VLOOKUP(BA203,'CRUCE RIESGOS'!$C$8:$D$140,2,FALSE),"")</f>
        <v/>
      </c>
      <c r="BC203" s="14" t="n">
        <v>22.9700000000004</v>
      </c>
      <c r="BD203" s="14">
        <f>IFERROR(VLOOKUP(BC203,'CRUCE RIESGOS'!$C$8:$D$140,2,FALSE),"")</f>
        <v/>
      </c>
      <c r="BE203" s="14" t="n">
        <v>23.9700000000004</v>
      </c>
      <c r="BF203" s="14">
        <f>IFERROR(VLOOKUP(BE203,'CRUCE RIESGOS'!$C$8:$D$140,2,FALSE),"")</f>
        <v/>
      </c>
      <c r="BG203" s="14" t="n">
        <v>24.9700000000005</v>
      </c>
      <c r="BH203" s="14">
        <f>IFERROR(VLOOKUP(BG203,'CRUCE RIESGOS'!$C$8:$D$140,2,FALSE),"")</f>
        <v/>
      </c>
      <c r="BI203" s="14" t="n">
        <v>25.9700000000005</v>
      </c>
      <c r="BJ203" s="14">
        <f>IFERROR(VLOOKUP(BI203,'CRUCE RIESGOS'!$C$8:$D$140,2,FALSE),"")</f>
        <v/>
      </c>
    </row>
    <row r="204">
      <c r="N204" s="14">
        <f>IF(N205&lt;&gt;""," -R","")</f>
        <v/>
      </c>
      <c r="P204" s="14">
        <f>IF(P205&lt;&gt;""," -R","")</f>
        <v/>
      </c>
      <c r="R204" s="14">
        <f>IF(R205&lt;&gt;""," -R","")</f>
        <v/>
      </c>
      <c r="T204" s="14">
        <f>IF(T205&lt;&gt;""," -R","")</f>
        <v/>
      </c>
      <c r="V204" s="14">
        <f>IF(V205&lt;&gt;""," -R","")</f>
        <v/>
      </c>
      <c r="X204" s="14">
        <f>IF(X205&lt;&gt;""," -R","")</f>
        <v/>
      </c>
      <c r="Z204" s="14">
        <f>IF(Z205&lt;&gt;""," -R","")</f>
        <v/>
      </c>
      <c r="AB204" s="14">
        <f>IF(AB205&lt;&gt;""," -R","")</f>
        <v/>
      </c>
      <c r="AD204" s="14">
        <f>IF(AD205&lt;&gt;""," -R","")</f>
        <v/>
      </c>
      <c r="AF204" s="14">
        <f>IF(AF205&lt;&gt;""," -R","")</f>
        <v/>
      </c>
      <c r="AH204" s="14">
        <f>IF(AH205&lt;&gt;""," -R","")</f>
        <v/>
      </c>
      <c r="AJ204" s="14">
        <f>IF(AJ205&lt;&gt;""," -R","")</f>
        <v/>
      </c>
      <c r="AL204" s="14">
        <f>IF(AL205&lt;&gt;""," -R","")</f>
        <v/>
      </c>
      <c r="AN204" s="14">
        <f>IF(AN205&lt;&gt;""," -R","")</f>
        <v/>
      </c>
      <c r="AP204" s="14">
        <f>IF(AP205&lt;&gt;""," -R","")</f>
        <v/>
      </c>
      <c r="AR204" s="14">
        <f>IF(AR205&lt;&gt;""," -R","")</f>
        <v/>
      </c>
      <c r="AT204" s="14">
        <f>IF(AT205&lt;&gt;""," -R","")</f>
        <v/>
      </c>
      <c r="AV204" s="14">
        <f>IF(AV205&lt;&gt;""," -R","")</f>
        <v/>
      </c>
      <c r="AX204" s="14">
        <f>IF(AX205&lt;&gt;""," -R","")</f>
        <v/>
      </c>
      <c r="AZ204" s="14">
        <f>IF(AZ205&lt;&gt;""," -R","")</f>
        <v/>
      </c>
      <c r="BB204" s="14">
        <f>IF(BB205&lt;&gt;""," -R","")</f>
        <v/>
      </c>
      <c r="BD204" s="14">
        <f>IF(BD205&lt;&gt;""," -R","")</f>
        <v/>
      </c>
      <c r="BF204" s="14">
        <f>IF(BF205&lt;&gt;""," -R","")</f>
        <v/>
      </c>
      <c r="BH204" s="14">
        <f>IF(BH205&lt;&gt;""," -R","")</f>
        <v/>
      </c>
      <c r="BJ204" s="14">
        <f>IF(BJ205&lt;&gt;""," -R","")</f>
        <v/>
      </c>
    </row>
    <row r="205">
      <c r="M205" s="14" t="n">
        <v>1.98</v>
      </c>
      <c r="N205" s="14">
        <f>IFERROR(VLOOKUP(M205,'CRUCE RIESGOS'!$C$8:$D$140,2,FALSE),"")</f>
        <v/>
      </c>
      <c r="O205" s="14" t="n">
        <v>2.98000000000002</v>
      </c>
      <c r="P205" s="14">
        <f>IFERROR(VLOOKUP(O205,'CRUCE RIESGOS'!$C$8:$D$140,2,FALSE),"")</f>
        <v/>
      </c>
      <c r="Q205" s="14" t="n">
        <v>3.98000000000004</v>
      </c>
      <c r="R205" s="14">
        <f>IFERROR(VLOOKUP(Q205,'CRUCE RIESGOS'!$C$8:$D$140,2,FALSE),"")</f>
        <v/>
      </c>
      <c r="S205" s="14" t="n">
        <v>4.98000000000006</v>
      </c>
      <c r="T205" s="14">
        <f>IFERROR(VLOOKUP(S205,'CRUCE RIESGOS'!$C$8:$D$140,2,FALSE),"")</f>
        <v/>
      </c>
      <c r="U205" s="14" t="n">
        <v>5.98000000000008</v>
      </c>
      <c r="V205" s="14">
        <f>IFERROR(VLOOKUP(U205,'CRUCE RIESGOS'!$C$8:$D$140,2,FALSE),"")</f>
        <v/>
      </c>
      <c r="W205" s="14" t="n">
        <v>6.9800000000001</v>
      </c>
      <c r="X205" s="14">
        <f>IFERROR(VLOOKUP(W205,'CRUCE RIESGOS'!$C$8:$D$140,2,FALSE),"")</f>
        <v/>
      </c>
      <c r="Y205" s="14" t="n">
        <v>7.98000000000012</v>
      </c>
      <c r="Z205" s="14">
        <f>IFERROR(VLOOKUP(Y205,'CRUCE RIESGOS'!$C$8:$D$140,2,FALSE),"")</f>
        <v/>
      </c>
      <c r="AA205" s="14" t="n">
        <v>8.980000000000141</v>
      </c>
      <c r="AB205" s="14">
        <f>IFERROR(VLOOKUP(AA205,'CRUCE RIESGOS'!$C$8:$D$140,2,FALSE),"")</f>
        <v/>
      </c>
      <c r="AC205" s="14" t="n">
        <v>9.98000000000016</v>
      </c>
      <c r="AD205" s="14">
        <f>IFERROR(VLOOKUP(AC205,'CRUCE RIESGOS'!$C$8:$D$140,2,FALSE),"")</f>
        <v/>
      </c>
      <c r="AE205" s="14" t="n">
        <v>10.9800000000002</v>
      </c>
      <c r="AF205" s="14">
        <f>IFERROR(VLOOKUP(AE205,'CRUCE RIESGOS'!$C$8:$D$140,2,FALSE),"")</f>
        <v/>
      </c>
      <c r="AG205" s="14" t="n">
        <v>11.9800000000002</v>
      </c>
      <c r="AH205" s="14">
        <f>IFERROR(VLOOKUP(AG205,'CRUCE RIESGOS'!$C$8:$D$140,2,FALSE),"")</f>
        <v/>
      </c>
      <c r="AI205" s="14" t="n">
        <v>12.9800000000002</v>
      </c>
      <c r="AJ205" s="14">
        <f>IFERROR(VLOOKUP(AI205,'CRUCE RIESGOS'!$C$8:$D$140,2,FALSE),"")</f>
        <v/>
      </c>
      <c r="AK205" s="14" t="n">
        <v>13.9800000000002</v>
      </c>
      <c r="AL205" s="14">
        <f>IFERROR(VLOOKUP(AK205,'CRUCE RIESGOS'!$C$8:$D$140,2,FALSE),"")</f>
        <v/>
      </c>
      <c r="AM205" s="14" t="n">
        <v>14.9800000000003</v>
      </c>
      <c r="AN205" s="14">
        <f>IFERROR(VLOOKUP(AM205,'CRUCE RIESGOS'!$C$8:$D$140,2,FALSE),"")</f>
        <v/>
      </c>
      <c r="AO205" s="14" t="n">
        <v>15.9800000000003</v>
      </c>
      <c r="AP205" s="14">
        <f>IFERROR(VLOOKUP(AO205,'CRUCE RIESGOS'!$C$8:$D$140,2,FALSE),"")</f>
        <v/>
      </c>
      <c r="AQ205" s="14" t="n">
        <v>16.9800000000003</v>
      </c>
      <c r="AR205" s="14">
        <f>IFERROR(VLOOKUP(AQ205,'CRUCE RIESGOS'!$C$8:$D$140,2,FALSE),"")</f>
        <v/>
      </c>
      <c r="AS205" s="14" t="n">
        <v>17.9800000000003</v>
      </c>
      <c r="AT205" s="14">
        <f>IFERROR(VLOOKUP(AS205,'CRUCE RIESGOS'!$C$8:$D$140,2,FALSE),"")</f>
        <v/>
      </c>
      <c r="AU205" s="14" t="n">
        <v>18.9800000000003</v>
      </c>
      <c r="AV205" s="14">
        <f>IFERROR(VLOOKUP(AU205,'CRUCE RIESGOS'!$C$8:$D$140,2,FALSE),"")</f>
        <v/>
      </c>
      <c r="AW205" s="14" t="n">
        <v>19.9800000000004</v>
      </c>
      <c r="AX205" s="14">
        <f>IFERROR(VLOOKUP(AW205,'CRUCE RIESGOS'!$C$8:$D$140,2,FALSE),"")</f>
        <v/>
      </c>
      <c r="AY205" s="14" t="n">
        <v>20.9800000000004</v>
      </c>
      <c r="AZ205" s="14">
        <f>IFERROR(VLOOKUP(AY205,'CRUCE RIESGOS'!$C$8:$D$140,2,FALSE),"")</f>
        <v/>
      </c>
      <c r="BA205" s="14" t="n">
        <v>21.9800000000004</v>
      </c>
      <c r="BB205" s="14">
        <f>IFERROR(VLOOKUP(BA205,'CRUCE RIESGOS'!$C$8:$D$140,2,FALSE),"")</f>
        <v/>
      </c>
      <c r="BC205" s="14" t="n">
        <v>22.9800000000004</v>
      </c>
      <c r="BD205" s="14">
        <f>IFERROR(VLOOKUP(BC205,'CRUCE RIESGOS'!$C$8:$D$140,2,FALSE),"")</f>
        <v/>
      </c>
      <c r="BE205" s="14" t="n">
        <v>23.9800000000004</v>
      </c>
      <c r="BF205" s="14">
        <f>IFERROR(VLOOKUP(BE205,'CRUCE RIESGOS'!$C$8:$D$140,2,FALSE),"")</f>
        <v/>
      </c>
      <c r="BG205" s="14" t="n">
        <v>24.9800000000005</v>
      </c>
      <c r="BH205" s="14">
        <f>IFERROR(VLOOKUP(BG205,'CRUCE RIESGOS'!$C$8:$D$140,2,FALSE),"")</f>
        <v/>
      </c>
      <c r="BI205" s="14" t="n">
        <v>25.9800000000005</v>
      </c>
      <c r="BJ205" s="14">
        <f>IFERROR(VLOOKUP(BI205,'CRUCE RIESGOS'!$C$8:$D$140,2,FALSE),"")</f>
        <v/>
      </c>
    </row>
    <row r="206">
      <c r="N206" s="14">
        <f>IF(N207&lt;&gt;""," -R","")</f>
        <v/>
      </c>
      <c r="P206" s="14">
        <f>IF(P207&lt;&gt;""," -R","")</f>
        <v/>
      </c>
      <c r="R206" s="14">
        <f>IF(R207&lt;&gt;""," -R","")</f>
        <v/>
      </c>
      <c r="T206" s="14">
        <f>IF(T207&lt;&gt;""," -R","")</f>
        <v/>
      </c>
      <c r="V206" s="14">
        <f>IF(V207&lt;&gt;""," -R","")</f>
        <v/>
      </c>
      <c r="X206" s="14">
        <f>IF(X207&lt;&gt;""," -R","")</f>
        <v/>
      </c>
      <c r="Z206" s="14">
        <f>IF(Z207&lt;&gt;""," -R","")</f>
        <v/>
      </c>
      <c r="AB206" s="14">
        <f>IF(AB207&lt;&gt;""," -R","")</f>
        <v/>
      </c>
      <c r="AD206" s="14">
        <f>IF(AD207&lt;&gt;""," -R","")</f>
        <v/>
      </c>
      <c r="AF206" s="14">
        <f>IF(AF207&lt;&gt;""," -R","")</f>
        <v/>
      </c>
      <c r="AH206" s="14">
        <f>IF(AH207&lt;&gt;""," -R","")</f>
        <v/>
      </c>
      <c r="AJ206" s="14">
        <f>IF(AJ207&lt;&gt;""," -R","")</f>
        <v/>
      </c>
      <c r="AL206" s="14">
        <f>IF(AL207&lt;&gt;""," -R","")</f>
        <v/>
      </c>
      <c r="AN206" s="14">
        <f>IF(AN207&lt;&gt;""," -R","")</f>
        <v/>
      </c>
      <c r="AP206" s="14">
        <f>IF(AP207&lt;&gt;""," -R","")</f>
        <v/>
      </c>
      <c r="AR206" s="14">
        <f>IF(AR207&lt;&gt;""," -R","")</f>
        <v/>
      </c>
      <c r="AT206" s="14">
        <f>IF(AT207&lt;&gt;""," -R","")</f>
        <v/>
      </c>
      <c r="AV206" s="14">
        <f>IF(AV207&lt;&gt;""," -R","")</f>
        <v/>
      </c>
      <c r="AX206" s="14">
        <f>IF(AX207&lt;&gt;""," -R","")</f>
        <v/>
      </c>
      <c r="AZ206" s="14">
        <f>IF(AZ207&lt;&gt;""," -R","")</f>
        <v/>
      </c>
      <c r="BB206" s="14">
        <f>IF(BB207&lt;&gt;""," -R","")</f>
        <v/>
      </c>
      <c r="BD206" s="14">
        <f>IF(BD207&lt;&gt;""," -R","")</f>
        <v/>
      </c>
      <c r="BF206" s="14">
        <f>IF(BF207&lt;&gt;""," -R","")</f>
        <v/>
      </c>
      <c r="BH206" s="14">
        <f>IF(BH207&lt;&gt;""," -R","")</f>
        <v/>
      </c>
      <c r="BJ206" s="14">
        <f>IF(BJ207&lt;&gt;""," -R","")</f>
        <v/>
      </c>
    </row>
    <row r="207">
      <c r="M207" s="14" t="n">
        <v>1.99</v>
      </c>
      <c r="N207" s="14">
        <f>IFERROR(VLOOKUP(M207,'CRUCE RIESGOS'!$C$8:$D$140,2,FALSE),"")</f>
        <v/>
      </c>
      <c r="O207" s="14" t="n">
        <v>2.99000000000002</v>
      </c>
      <c r="P207" s="14">
        <f>IFERROR(VLOOKUP(O207,'CRUCE RIESGOS'!$C$8:$D$140,2,FALSE),"")</f>
        <v/>
      </c>
      <c r="Q207" s="14" t="n">
        <v>3.99000000000004</v>
      </c>
      <c r="R207" s="14">
        <f>IFERROR(VLOOKUP(Q207,'CRUCE RIESGOS'!$C$8:$D$140,2,FALSE),"")</f>
        <v/>
      </c>
      <c r="S207" s="14" t="n">
        <v>4.99000000000006</v>
      </c>
      <c r="T207" s="14">
        <f>IFERROR(VLOOKUP(S207,'CRUCE RIESGOS'!$C$8:$D$140,2,FALSE),"")</f>
        <v/>
      </c>
      <c r="U207" s="14" t="n">
        <v>5.99000000000008</v>
      </c>
      <c r="V207" s="14">
        <f>IFERROR(VLOOKUP(U207,'CRUCE RIESGOS'!$C$8:$D$140,2,FALSE),"")</f>
        <v/>
      </c>
      <c r="W207" s="14" t="n">
        <v>6.9900000000001</v>
      </c>
      <c r="X207" s="14">
        <f>IFERROR(VLOOKUP(W207,'CRUCE RIESGOS'!$C$8:$D$140,2,FALSE),"")</f>
        <v/>
      </c>
      <c r="Y207" s="14" t="n">
        <v>7.99000000000012</v>
      </c>
      <c r="Z207" s="14">
        <f>IFERROR(VLOOKUP(Y207,'CRUCE RIESGOS'!$C$8:$D$140,2,FALSE),"")</f>
        <v/>
      </c>
      <c r="AA207" s="14" t="n">
        <v>8.990000000000141</v>
      </c>
      <c r="AB207" s="14">
        <f>IFERROR(VLOOKUP(AA207,'CRUCE RIESGOS'!$C$8:$D$140,2,FALSE),"")</f>
        <v/>
      </c>
      <c r="AC207" s="14" t="n">
        <v>9.99000000000016</v>
      </c>
      <c r="AD207" s="14">
        <f>IFERROR(VLOOKUP(AC207,'CRUCE RIESGOS'!$C$8:$D$140,2,FALSE),"")</f>
        <v/>
      </c>
      <c r="AE207" s="14" t="n">
        <v>10.9900000000002</v>
      </c>
      <c r="AF207" s="14">
        <f>IFERROR(VLOOKUP(AE207,'CRUCE RIESGOS'!$C$8:$D$140,2,FALSE),"")</f>
        <v/>
      </c>
      <c r="AG207" s="14" t="n">
        <v>11.9900000000002</v>
      </c>
      <c r="AH207" s="14">
        <f>IFERROR(VLOOKUP(AG207,'CRUCE RIESGOS'!$C$8:$D$140,2,FALSE),"")</f>
        <v/>
      </c>
      <c r="AI207" s="14" t="n">
        <v>12.9900000000002</v>
      </c>
      <c r="AJ207" s="14">
        <f>IFERROR(VLOOKUP(AI207,'CRUCE RIESGOS'!$C$8:$D$140,2,FALSE),"")</f>
        <v/>
      </c>
      <c r="AK207" s="14" t="n">
        <v>13.9900000000002</v>
      </c>
      <c r="AL207" s="14">
        <f>IFERROR(VLOOKUP(AK207,'CRUCE RIESGOS'!$C$8:$D$140,2,FALSE),"")</f>
        <v/>
      </c>
      <c r="AM207" s="14" t="n">
        <v>14.9900000000003</v>
      </c>
      <c r="AN207" s="14">
        <f>IFERROR(VLOOKUP(AM207,'CRUCE RIESGOS'!$C$8:$D$140,2,FALSE),"")</f>
        <v/>
      </c>
      <c r="AO207" s="14" t="n">
        <v>15.9900000000003</v>
      </c>
      <c r="AP207" s="14">
        <f>IFERROR(VLOOKUP(AO207,'CRUCE RIESGOS'!$C$8:$D$140,2,FALSE),"")</f>
        <v/>
      </c>
      <c r="AQ207" s="14" t="n">
        <v>16.9900000000003</v>
      </c>
      <c r="AR207" s="14">
        <f>IFERROR(VLOOKUP(AQ207,'CRUCE RIESGOS'!$C$8:$D$140,2,FALSE),"")</f>
        <v/>
      </c>
      <c r="AS207" s="14" t="n">
        <v>17.9900000000003</v>
      </c>
      <c r="AT207" s="14">
        <f>IFERROR(VLOOKUP(AS207,'CRUCE RIESGOS'!$C$8:$D$140,2,FALSE),"")</f>
        <v/>
      </c>
      <c r="AU207" s="14" t="n">
        <v>18.9900000000003</v>
      </c>
      <c r="AV207" s="14">
        <f>IFERROR(VLOOKUP(AU207,'CRUCE RIESGOS'!$C$8:$D$140,2,FALSE),"")</f>
        <v/>
      </c>
      <c r="AW207" s="14" t="n">
        <v>19.9900000000004</v>
      </c>
      <c r="AX207" s="14">
        <f>IFERROR(VLOOKUP(AW207,'CRUCE RIESGOS'!$C$8:$D$140,2,FALSE),"")</f>
        <v/>
      </c>
      <c r="AY207" s="14" t="n">
        <v>20.9900000000004</v>
      </c>
      <c r="AZ207" s="14">
        <f>IFERROR(VLOOKUP(AY207,'CRUCE RIESGOS'!$C$8:$D$140,2,FALSE),"")</f>
        <v/>
      </c>
      <c r="BA207" s="14" t="n">
        <v>21.9900000000004</v>
      </c>
      <c r="BB207" s="14">
        <f>IFERROR(VLOOKUP(BA207,'CRUCE RIESGOS'!$C$8:$D$140,2,FALSE),"")</f>
        <v/>
      </c>
      <c r="BC207" s="14" t="n">
        <v>22.9900000000004</v>
      </c>
      <c r="BD207" s="14">
        <f>IFERROR(VLOOKUP(BC207,'CRUCE RIESGOS'!$C$8:$D$140,2,FALSE),"")</f>
        <v/>
      </c>
      <c r="BE207" s="14" t="n">
        <v>23.9900000000004</v>
      </c>
      <c r="BF207" s="14">
        <f>IFERROR(VLOOKUP(BE207,'CRUCE RIESGOS'!$C$8:$D$140,2,FALSE),"")</f>
        <v/>
      </c>
      <c r="BG207" s="14" t="n">
        <v>24.9900000000005</v>
      </c>
      <c r="BH207" s="14">
        <f>IFERROR(VLOOKUP(BG207,'CRUCE RIESGOS'!$C$8:$D$140,2,FALSE),"")</f>
        <v/>
      </c>
      <c r="BI207" s="14" t="n">
        <v>25.9900000000005</v>
      </c>
      <c r="BJ207" s="14">
        <f>IFERROR(VLOOKUP(BI207,'CRUCE RIESGOS'!$C$8:$D$140,2,FALSE),"")</f>
        <v/>
      </c>
    </row>
  </sheetData>
  <sheetProtection selectLockedCells="1" selectUnlockedCells="0" algorithmName="SHA-512" sheet="1" objects="1" insertRows="1" insertHyperlinks="1" autoFilter="1" scenarios="1" formatColumns="1" deleteColumns="1" insertColumns="1" pivotTables="1" deleteRows="1" formatCells="1" saltValue="Lx0ctfkNTeyvlJ2rV/qBDw==" formatRows="1" sort="1" spinCount="100000" hashValue="k5Z+tHXU5zfPZtBv0HuYEDJdMbLd6g6IOG7ZzoSzy5R0fR56qLosV/L5gSOSlPv3h72WIEGJ33/CSQEUyIaNGw=="/>
  <mergeCells count="44">
    <mergeCell ref="C16:E16"/>
    <mergeCell ref="G12:H12"/>
    <mergeCell ref="H17:H19"/>
    <mergeCell ref="E8:E9"/>
    <mergeCell ref="I2:J2"/>
    <mergeCell ref="G11:H11"/>
    <mergeCell ref="D1:H1"/>
    <mergeCell ref="D3:H4"/>
    <mergeCell ref="I11:J11"/>
    <mergeCell ref="B1:C4"/>
    <mergeCell ref="I8:J9"/>
    <mergeCell ref="B12:C12"/>
    <mergeCell ref="I16:J16"/>
    <mergeCell ref="B11:C11"/>
    <mergeCell ref="F8:F9"/>
    <mergeCell ref="D2:H2"/>
    <mergeCell ref="G10:H10"/>
    <mergeCell ref="C17:E17"/>
    <mergeCell ref="B14:C14"/>
    <mergeCell ref="G13:H13"/>
    <mergeCell ref="B8:C8"/>
    <mergeCell ref="I3:J3"/>
    <mergeCell ref="B13:C13"/>
    <mergeCell ref="I12:J12"/>
    <mergeCell ref="B5:J5"/>
    <mergeCell ref="C19:E19"/>
    <mergeCell ref="G17:G19"/>
    <mergeCell ref="B10:C10"/>
    <mergeCell ref="C18:E18"/>
    <mergeCell ref="D8:D9"/>
    <mergeCell ref="G14:H14"/>
    <mergeCell ref="I14:J14"/>
    <mergeCell ref="B9:C9"/>
    <mergeCell ref="C23:J23"/>
    <mergeCell ref="G8:H9"/>
    <mergeCell ref="I1:J1"/>
    <mergeCell ref="C15:E15"/>
    <mergeCell ref="I17:J19"/>
    <mergeCell ref="I4:J4"/>
    <mergeCell ref="I10:J10"/>
    <mergeCell ref="B6:J7"/>
    <mergeCell ref="I13:J13"/>
    <mergeCell ref="G15:J15"/>
    <mergeCell ref="B21:J21"/>
  </mergeCells>
  <conditionalFormatting sqref="I16">
    <cfRule type="cellIs" priority="5" operator="equal" dxfId="3">
      <formula>"ALTO"</formula>
    </cfRule>
    <cfRule type="cellIs" priority="6" operator="equal" dxfId="2">
      <formula>"EXTREMO"</formula>
    </cfRule>
    <cfRule type="cellIs" priority="7" operator="equal" dxfId="1">
      <formula>"MODERADO"</formula>
    </cfRule>
    <cfRule type="cellIs" priority="8" operator="equal" dxfId="0">
      <formula>"BAJO"</formula>
    </cfRule>
  </conditionalFormatting>
  <conditionalFormatting sqref="I17:J19">
    <cfRule type="cellIs" priority="1" operator="equal" dxfId="2">
      <formula>"EXTREMO"</formula>
    </cfRule>
    <cfRule type="cellIs" priority="2" operator="equal" dxfId="37">
      <formula>"ALTO"</formula>
    </cfRule>
    <cfRule type="cellIs" priority="3" operator="equal" dxfId="1">
      <formula>"MODERADO"</formula>
    </cfRule>
    <cfRule type="cellIs" priority="4" operator="equal" dxfId="0">
      <formula>"BAJO"</formula>
    </cfRule>
  </conditionalFormatting>
  <hyperlinks>
    <hyperlink ref="A6" location="'INICIO (2)'!A1" display="REGRESAR"/>
  </hyperlinks>
  <pageMargins left="0.7" right="0.7" top="0.75" bottom="0.75" header="0.3" footer="0.3"/>
  <pageSetup orientation="portrait"/>
  <drawing xmlns:r="http://schemas.openxmlformats.org/officeDocument/2006/relationships" r:id="rId1"/>
</worksheet>
</file>

<file path=xl/worksheets/sheet13.xml><?xml version="1.0" encoding="utf-8"?>
<worksheet xmlns="http://schemas.openxmlformats.org/spreadsheetml/2006/main">
  <sheetPr codeName="Hoja5">
    <tabColor rgb="FFEDE395"/>
    <outlinePr summaryBelow="1" summaryRight="1"/>
    <pageSetUpPr/>
  </sheetPr>
  <dimension ref="A1:AQ117"/>
  <sheetViews>
    <sheetView showGridLines="0" showRowColHeaders="0" topLeftCell="D1" zoomScale="70" zoomScaleNormal="70" workbookViewId="0">
      <selection activeCell="AK11" sqref="AK11"/>
    </sheetView>
  </sheetViews>
  <sheetFormatPr baseColWidth="10" defaultColWidth="11.44140625" defaultRowHeight="14.4"/>
  <cols>
    <col hidden="1" style="19" min="1" max="3"/>
    <col width="5.33203125" customWidth="1" style="93" min="4" max="4"/>
    <col width="61.33203125" customWidth="1" style="24" min="5" max="5"/>
    <col width="73" customWidth="1" style="24" min="6" max="6"/>
    <col width="31.6640625" customWidth="1" style="24" min="7" max="8"/>
    <col width="27.44140625" customWidth="1" style="24" min="9" max="9"/>
    <col width="23.44140625" bestFit="1" customWidth="1" style="24" min="10" max="10"/>
    <col width="40.44140625" customWidth="1" style="24" min="11" max="11"/>
    <col width="81" bestFit="1" customWidth="1" style="24" min="12" max="12"/>
    <col width="45.6640625" customWidth="1" style="24" min="13" max="13"/>
    <col width="25.6640625" customWidth="1" style="24" min="14" max="14"/>
    <col width="30.5546875" customWidth="1" style="24" min="15" max="15"/>
    <col width="27.44140625" customWidth="1" style="24" min="16" max="16"/>
    <col width="28.33203125" customWidth="1" style="28" min="17" max="17"/>
    <col width="25" customWidth="1" style="19" min="18" max="18"/>
    <col width="23.44140625" customWidth="1" style="19" min="19" max="19"/>
    <col width="21.33203125" customWidth="1" style="19" min="20" max="20"/>
    <col hidden="1" width="21.33203125" customWidth="1" style="19" min="21" max="21"/>
    <col hidden="1" width="41.6640625" customWidth="1" style="35" min="22" max="22"/>
    <col width="21.33203125" customWidth="1" style="19" min="23" max="23"/>
    <col width="115.109375" customWidth="1" style="35" min="24" max="24"/>
    <col width="21.6640625" customWidth="1" style="19" min="25" max="25"/>
    <col width="17.6640625" customWidth="1" style="19" min="26" max="26"/>
    <col width="22" customWidth="1" style="19" min="27" max="27"/>
    <col width="17.5546875" customWidth="1" style="19" min="28" max="28"/>
    <col width="17.6640625" customWidth="1" style="20" min="29" max="29"/>
    <col width="34.6640625" customWidth="1" style="22" min="30" max="30"/>
    <col width="17.6640625" customWidth="1" style="20" min="31" max="31"/>
    <col width="34.6640625" customWidth="1" style="22" min="32" max="32"/>
    <col width="17.6640625" customWidth="1" style="20" min="33" max="33"/>
    <col width="39" customWidth="1" style="22" min="34" max="34"/>
    <col width="17.6640625" customWidth="1" style="20" min="35" max="35"/>
    <col width="34.6640625" customWidth="1" style="22" min="36" max="36"/>
    <col width="17.6640625" customWidth="1" style="20" min="37" max="37"/>
    <col width="34.6640625" customWidth="1" style="22" min="38" max="38"/>
    <col width="17.6640625" customWidth="1" style="20" min="39" max="39"/>
    <col width="34.6640625" customWidth="1" style="22" min="40" max="40"/>
    <col width="17.6640625" customWidth="1" style="20" min="41" max="41"/>
    <col width="34.6640625" customWidth="1" style="22" min="42" max="42"/>
    <col width="5.5546875" customWidth="1" style="19" min="43" max="43"/>
    <col width="11.44140625" customWidth="1" style="19" min="44" max="16384"/>
  </cols>
  <sheetData>
    <row r="1">
      <c r="D1" s="483" t="inlineStr">
        <is>
          <t xml:space="preserve"> </t>
        </is>
      </c>
      <c r="E1" s="840" t="n"/>
      <c r="F1" s="442" t="inlineStr">
        <is>
          <t>MACROPROCESO ESTRATÉGICO</t>
        </is>
      </c>
      <c r="G1" s="841" t="n"/>
      <c r="H1" s="841" t="n"/>
      <c r="I1" s="841" t="n"/>
      <c r="J1" s="841" t="n"/>
      <c r="K1" s="841" t="n"/>
      <c r="L1" s="841" t="n"/>
      <c r="M1" s="841" t="n"/>
      <c r="N1" s="841" t="n"/>
      <c r="O1" s="841" t="n"/>
      <c r="P1" s="841" t="n"/>
      <c r="Q1" s="841" t="n"/>
      <c r="R1" s="841" t="n"/>
      <c r="S1" s="841" t="n"/>
      <c r="T1" s="841" t="n"/>
      <c r="U1" s="841" t="n"/>
      <c r="V1" s="841" t="n"/>
      <c r="W1" s="841" t="n"/>
      <c r="X1" s="841" t="n"/>
      <c r="Y1" s="841" t="n"/>
      <c r="Z1" s="841" t="n"/>
      <c r="AA1" s="841" t="n"/>
      <c r="AB1" s="841" t="n"/>
      <c r="AC1" s="841" t="n"/>
      <c r="AD1" s="841" t="n"/>
      <c r="AE1" s="841" t="n"/>
      <c r="AF1" s="841" t="n"/>
      <c r="AG1" s="841" t="n"/>
      <c r="AH1" s="841" t="n"/>
      <c r="AI1" s="841" t="n"/>
      <c r="AJ1" s="841" t="n"/>
      <c r="AK1" s="841" t="n"/>
      <c r="AL1" s="841" t="n"/>
      <c r="AM1" s="841" t="n"/>
      <c r="AN1" s="842" t="n"/>
      <c r="AO1" s="442" t="inlineStr">
        <is>
          <t>CÓDIGO: ESGr028</t>
        </is>
      </c>
      <c r="AP1" s="842" t="n"/>
      <c r="AQ1" s="419" t="n"/>
    </row>
    <row r="2">
      <c r="E2" s="844" t="n"/>
      <c r="F2" s="442" t="inlineStr">
        <is>
          <t>PROCESO GESTIÓN SISTEMAS INTEGRADOS - CALIDAD</t>
        </is>
      </c>
      <c r="G2" s="841" t="n"/>
      <c r="H2" s="841" t="n"/>
      <c r="I2" s="841" t="n"/>
      <c r="J2" s="841" t="n"/>
      <c r="K2" s="841" t="n"/>
      <c r="L2" s="841" t="n"/>
      <c r="M2" s="841" t="n"/>
      <c r="N2" s="841" t="n"/>
      <c r="O2" s="841" t="n"/>
      <c r="P2" s="841" t="n"/>
      <c r="Q2" s="841" t="n"/>
      <c r="R2" s="841" t="n"/>
      <c r="S2" s="841" t="n"/>
      <c r="T2" s="841" t="n"/>
      <c r="U2" s="841" t="n"/>
      <c r="V2" s="841" t="n"/>
      <c r="W2" s="841" t="n"/>
      <c r="X2" s="841" t="n"/>
      <c r="Y2" s="841" t="n"/>
      <c r="Z2" s="841" t="n"/>
      <c r="AA2" s="841" t="n"/>
      <c r="AB2" s="841" t="n"/>
      <c r="AC2" s="841" t="n"/>
      <c r="AD2" s="841" t="n"/>
      <c r="AE2" s="841" t="n"/>
      <c r="AF2" s="841" t="n"/>
      <c r="AG2" s="841" t="n"/>
      <c r="AH2" s="841" t="n"/>
      <c r="AI2" s="841" t="n"/>
      <c r="AJ2" s="841" t="n"/>
      <c r="AK2" s="841" t="n"/>
      <c r="AL2" s="841" t="n"/>
      <c r="AM2" s="841" t="n"/>
      <c r="AN2" s="842" t="n"/>
      <c r="AO2" s="442" t="inlineStr">
        <is>
          <t>VERSIÓN: 18</t>
        </is>
      </c>
      <c r="AP2" s="842" t="n"/>
      <c r="AQ2" s="419" t="n"/>
    </row>
    <row r="3" ht="14.4" customHeight="1">
      <c r="E3" s="844" t="n"/>
      <c r="F3" s="442" t="inlineStr">
        <is>
          <t>GESTIÓN DEL RIESGO Y LAS OPORTUNIDADES</t>
        </is>
      </c>
      <c r="G3" s="845" t="n"/>
      <c r="H3" s="845" t="n"/>
      <c r="I3" s="845" t="n"/>
      <c r="J3" s="845" t="n"/>
      <c r="K3" s="845" t="n"/>
      <c r="L3" s="845" t="n"/>
      <c r="M3" s="845" t="n"/>
      <c r="N3" s="845" t="n"/>
      <c r="O3" s="845" t="n"/>
      <c r="P3" s="845" t="n"/>
      <c r="Q3" s="845" t="n"/>
      <c r="R3" s="845" t="n"/>
      <c r="S3" s="845" t="n"/>
      <c r="T3" s="845" t="n"/>
      <c r="U3" s="845" t="n"/>
      <c r="V3" s="845" t="n"/>
      <c r="W3" s="845" t="n"/>
      <c r="X3" s="845" t="n"/>
      <c r="Y3" s="845" t="n"/>
      <c r="Z3" s="845" t="n"/>
      <c r="AA3" s="845" t="n"/>
      <c r="AB3" s="845" t="n"/>
      <c r="AC3" s="845" t="n"/>
      <c r="AD3" s="845" t="n"/>
      <c r="AE3" s="845" t="n"/>
      <c r="AF3" s="845" t="n"/>
      <c r="AG3" s="845" t="n"/>
      <c r="AH3" s="845" t="n"/>
      <c r="AI3" s="845" t="n"/>
      <c r="AJ3" s="845" t="n"/>
      <c r="AK3" s="845" t="n"/>
      <c r="AL3" s="845" t="n"/>
      <c r="AM3" s="845" t="n"/>
      <c r="AN3" s="840" t="n"/>
      <c r="AO3" s="442" t="inlineStr">
        <is>
          <t>VIGENCIA: 2025-04-11</t>
        </is>
      </c>
      <c r="AP3" s="842" t="n"/>
      <c r="AQ3" s="419" t="n"/>
    </row>
    <row r="4" ht="24.75" customHeight="1">
      <c r="D4" s="848" t="n"/>
      <c r="E4" s="847" t="n"/>
      <c r="F4" s="846" t="n"/>
      <c r="G4" s="848" t="n"/>
      <c r="H4" s="848" t="n"/>
      <c r="I4" s="848" t="n"/>
      <c r="J4" s="848" t="n"/>
      <c r="K4" s="848" t="n"/>
      <c r="L4" s="848" t="n"/>
      <c r="M4" s="848" t="n"/>
      <c r="N4" s="848" t="n"/>
      <c r="O4" s="848" t="n"/>
      <c r="P4" s="848" t="n"/>
      <c r="Q4" s="848" t="n"/>
      <c r="R4" s="848" t="n"/>
      <c r="S4" s="848" t="n"/>
      <c r="T4" s="848" t="n"/>
      <c r="U4" s="848" t="n"/>
      <c r="V4" s="848" t="n"/>
      <c r="W4" s="848" t="n"/>
      <c r="X4" s="848" t="n"/>
      <c r="Y4" s="848" t="n"/>
      <c r="Z4" s="848" t="n"/>
      <c r="AA4" s="848" t="n"/>
      <c r="AB4" s="848" t="n"/>
      <c r="AC4" s="848" t="n"/>
      <c r="AD4" s="848" t="n"/>
      <c r="AE4" s="848" t="n"/>
      <c r="AF4" s="848" t="n"/>
      <c r="AG4" s="848" t="n"/>
      <c r="AH4" s="848" t="n"/>
      <c r="AI4" s="848" t="n"/>
      <c r="AJ4" s="848" t="n"/>
      <c r="AK4" s="848" t="n"/>
      <c r="AL4" s="848" t="n"/>
      <c r="AM4" s="848" t="n"/>
      <c r="AN4" s="847" t="n"/>
      <c r="AO4" s="442" t="inlineStr">
        <is>
          <t>PÁGINA: 9 de 11</t>
        </is>
      </c>
      <c r="AP4" s="842" t="n"/>
      <c r="AQ4" s="419" t="n"/>
    </row>
    <row r="5">
      <c r="D5" s="61" t="n"/>
      <c r="E5" s="423" t="inlineStr">
        <is>
          <t>REGRESAR</t>
        </is>
      </c>
      <c r="F5" s="59" t="n"/>
      <c r="G5" s="59" t="n"/>
      <c r="H5" s="59" t="n"/>
      <c r="I5" s="59" t="n"/>
      <c r="J5" s="59" t="n"/>
      <c r="K5" s="59" t="n"/>
      <c r="L5" s="59" t="n"/>
      <c r="M5" s="59" t="n"/>
      <c r="N5" s="59" t="n"/>
      <c r="O5" s="59" t="n"/>
      <c r="P5" s="59" t="n"/>
      <c r="Q5" s="45" t="n"/>
      <c r="R5" s="394" t="n"/>
      <c r="S5" s="394" t="n"/>
      <c r="T5" s="394" t="n"/>
      <c r="U5" s="394" t="n"/>
      <c r="V5" s="394" t="n"/>
      <c r="W5" s="394" t="n"/>
      <c r="X5" s="394" t="n"/>
      <c r="Y5" s="394" t="n"/>
      <c r="Z5" s="394" t="n"/>
      <c r="AA5" s="394" t="n"/>
      <c r="AB5" s="394" t="n"/>
      <c r="AC5" s="395" t="n"/>
      <c r="AD5" s="396" t="n"/>
      <c r="AE5" s="395" t="n"/>
      <c r="AF5" s="396" t="n"/>
      <c r="AG5" s="395" t="n"/>
      <c r="AH5" s="396" t="n"/>
      <c r="AI5" s="395" t="n"/>
      <c r="AJ5" s="396" t="n"/>
      <c r="AK5" s="395" t="n"/>
      <c r="AL5" s="396" t="n"/>
      <c r="AM5" s="395" t="n"/>
      <c r="AN5" s="396" t="n"/>
      <c r="AO5" s="395" t="n"/>
      <c r="AP5" s="396" t="n"/>
      <c r="AQ5" s="394" t="n"/>
    </row>
    <row r="6">
      <c r="D6" s="61" t="n"/>
      <c r="E6" s="59" t="n"/>
      <c r="F6" s="59" t="n"/>
      <c r="G6" s="59" t="n"/>
      <c r="H6" s="59" t="n"/>
      <c r="I6" s="59" t="n"/>
      <c r="J6" s="59" t="n"/>
      <c r="K6" s="59" t="n"/>
      <c r="L6" s="59" t="n"/>
      <c r="M6" s="59" t="n"/>
      <c r="N6" s="59" t="n"/>
      <c r="O6" s="59" t="n"/>
      <c r="P6" s="59" t="n"/>
      <c r="Q6" s="45" t="n"/>
      <c r="R6" s="394" t="n"/>
      <c r="S6" s="394" t="n"/>
      <c r="T6" s="394" t="n"/>
      <c r="U6" s="394" t="n"/>
      <c r="V6" s="394" t="n"/>
      <c r="W6" s="394" t="n"/>
      <c r="X6" s="394" t="n"/>
      <c r="Y6" s="394" t="n"/>
      <c r="Z6" s="394" t="n"/>
      <c r="AA6" s="394" t="n"/>
      <c r="AB6" s="394" t="n"/>
      <c r="AC6" s="395" t="n"/>
      <c r="AD6" s="396" t="n"/>
      <c r="AE6" s="395" t="n"/>
      <c r="AF6" s="396" t="n"/>
      <c r="AG6" s="395" t="n"/>
      <c r="AH6" s="396" t="n"/>
      <c r="AI6" s="395" t="n"/>
      <c r="AJ6" s="396" t="n"/>
      <c r="AK6" s="395" t="n"/>
      <c r="AL6" s="396" t="n"/>
      <c r="AM6" s="395" t="n"/>
      <c r="AN6" s="396" t="n"/>
      <c r="AO6" s="395" t="n"/>
      <c r="AP6" s="396" t="n"/>
      <c r="AQ6" s="394" t="n"/>
    </row>
    <row r="7">
      <c r="D7" s="61" t="n"/>
      <c r="E7" s="59" t="n"/>
      <c r="F7" s="59" t="n"/>
      <c r="G7" s="59" t="n"/>
      <c r="H7" s="59" t="n"/>
      <c r="I7" s="59" t="n"/>
      <c r="J7" s="59" t="n"/>
      <c r="K7" s="59" t="n"/>
      <c r="L7" s="59" t="n"/>
      <c r="M7" s="59" t="n"/>
      <c r="N7" s="59" t="n"/>
      <c r="O7" s="59" t="n"/>
      <c r="P7" s="59" t="n"/>
      <c r="Q7" s="45" t="n"/>
      <c r="R7" s="394" t="n"/>
      <c r="S7" s="394" t="n"/>
      <c r="T7" s="394" t="n"/>
      <c r="U7" s="394" t="n"/>
      <c r="V7" s="394" t="n"/>
      <c r="W7" s="394" t="n"/>
      <c r="X7" s="394" t="n"/>
      <c r="Y7" s="394" t="n"/>
      <c r="Z7" s="394" t="n"/>
      <c r="AA7" s="394" t="n"/>
      <c r="AB7" s="394" t="n"/>
      <c r="AC7" s="395" t="n"/>
      <c r="AD7" s="396" t="n"/>
      <c r="AE7" s="395" t="n"/>
      <c r="AF7" s="396" t="n"/>
      <c r="AG7" s="395" t="n"/>
      <c r="AH7" s="396" t="n"/>
      <c r="AI7" s="395" t="n"/>
      <c r="AJ7" s="396" t="n"/>
      <c r="AK7" s="395" t="n"/>
      <c r="AL7" s="396" t="n"/>
      <c r="AM7" s="395" t="n"/>
      <c r="AN7" s="396" t="n"/>
      <c r="AO7" s="395" t="n"/>
      <c r="AP7" s="396" t="n"/>
      <c r="AQ7" s="394" t="n"/>
    </row>
    <row r="8" ht="32.25" customHeight="1">
      <c r="A8" s="33" t="n"/>
      <c r="B8" s="33" t="n"/>
      <c r="C8" s="33" t="n"/>
      <c r="D8" s="906" t="inlineStr">
        <is>
          <t>IDENTIFICACIÓN DE LAS OPORTUNIDADES</t>
        </is>
      </c>
      <c r="E8" s="878" t="n"/>
      <c r="F8" s="878" t="n"/>
      <c r="G8" s="876" t="n"/>
      <c r="H8" s="906" t="inlineStr">
        <is>
          <t>VALORACIÓN DE LA OPORTUNIDAD INHERENTE</t>
        </is>
      </c>
      <c r="I8" s="878" t="n"/>
      <c r="J8" s="878" t="n"/>
      <c r="K8" s="878" t="n"/>
      <c r="L8" s="878" t="n"/>
      <c r="M8" s="876" t="n"/>
      <c r="N8" s="957" t="inlineStr">
        <is>
          <t>VALORACIÓN DE CONTROLES</t>
        </is>
      </c>
      <c r="O8" s="878" t="n"/>
      <c r="P8" s="878" t="n"/>
      <c r="Q8" s="878" t="n"/>
      <c r="R8" s="878" t="n"/>
      <c r="S8" s="878" t="n"/>
      <c r="T8" s="878" t="n"/>
      <c r="U8" s="878" t="n"/>
      <c r="V8" s="878" t="n"/>
      <c r="W8" s="878" t="n"/>
      <c r="X8" s="876" t="n"/>
      <c r="Y8" s="957" t="inlineStr">
        <is>
          <t>VALORACIÓN DE LA OPORTUNIDAD RESIDUAL</t>
        </is>
      </c>
      <c r="Z8" s="878" t="n"/>
      <c r="AA8" s="878" t="n"/>
      <c r="AB8" s="876" t="n"/>
      <c r="AC8" s="958" t="inlineStr">
        <is>
          <t>CONCLUSIONES DEL SEGUIMIENTO (DILIGENCIADO POR LA OFICINA DE CONTROL INTERNO)</t>
        </is>
      </c>
      <c r="AD8" s="878" t="n"/>
      <c r="AE8" s="878" t="n"/>
      <c r="AF8" s="878" t="n"/>
      <c r="AG8" s="878" t="n"/>
      <c r="AH8" s="878" t="n"/>
      <c r="AI8" s="878" t="n"/>
      <c r="AJ8" s="878" t="n"/>
      <c r="AK8" s="878" t="n"/>
      <c r="AL8" s="878" t="n"/>
      <c r="AM8" s="878" t="n"/>
      <c r="AN8" s="878" t="n"/>
      <c r="AO8" s="878" t="n"/>
      <c r="AP8" s="876" t="n"/>
      <c r="AQ8" s="394" t="n"/>
    </row>
    <row r="9" ht="48" customFormat="1" customHeight="1" s="29">
      <c r="A9" s="34" t="inlineStr">
        <is>
          <t>CUADRANTE</t>
        </is>
      </c>
      <c r="B9" s="34" t="inlineStr">
        <is>
          <t>DECIMAL</t>
        </is>
      </c>
      <c r="C9" s="34" t="inlineStr">
        <is>
          <t>SUMA</t>
        </is>
      </c>
      <c r="D9" s="115" t="inlineStr">
        <is>
          <t>ID</t>
        </is>
      </c>
      <c r="E9" s="115" t="inlineStr">
        <is>
          <t>CAUSAS (FACTORES DOFA)</t>
        </is>
      </c>
      <c r="F9" s="115" t="inlineStr">
        <is>
          <t>CONSECUENCIA (OPORTUNIDADES)</t>
        </is>
      </c>
      <c r="G9" s="115" t="inlineStr">
        <is>
          <t>CLASIFICACIÓN</t>
        </is>
      </c>
      <c r="H9" s="115" t="inlineStr">
        <is>
          <t>PROBABILIDAD DE OCURRENCIA</t>
        </is>
      </c>
      <c r="I9" s="115" t="inlineStr">
        <is>
          <t>MAGNITUD DEL IMPACTO</t>
        </is>
      </c>
      <c r="J9" s="115" t="inlineStr">
        <is>
          <t xml:space="preserve">VALORACIÓN </t>
        </is>
      </c>
      <c r="K9" s="115" t="inlineStr">
        <is>
          <t>NIVEL</t>
        </is>
      </c>
      <c r="L9" s="115" t="inlineStr">
        <is>
          <t>CONTROLES APLICABLES</t>
        </is>
      </c>
      <c r="M9" s="115" t="inlineStr">
        <is>
          <t>ENTREGABLES</t>
        </is>
      </c>
      <c r="N9" s="204" t="inlineStr">
        <is>
          <t>AFECTACIÓN DEL CONTROL</t>
        </is>
      </c>
      <c r="O9" s="204" t="inlineStr">
        <is>
          <t>HERRAMIENTA PARA EJERCER CONTROL</t>
        </is>
      </c>
      <c r="P9" s="204" t="inlineStr">
        <is>
          <t>DOCUMENTACIÓN EN EL MANEJO DE LA HERRAMIENTA</t>
        </is>
      </c>
      <c r="Q9" s="204" t="inlineStr">
        <is>
          <t>LA HERRAMIENTA DEMUESTRA SER EFECTIVA</t>
        </is>
      </c>
      <c r="R9" s="204" t="inlineStr">
        <is>
          <t>RESPONSABLE DEL CONTROL Y SEGUIMIENTO</t>
        </is>
      </c>
      <c r="S9" s="204" t="inlineStr">
        <is>
          <t>FRECUENCIA ADECUADA DEL CONTROL</t>
        </is>
      </c>
      <c r="T9" s="204" t="inlineStr">
        <is>
          <t>SUMATORIA</t>
        </is>
      </c>
      <c r="U9" s="204" t="inlineStr">
        <is>
          <t>FECHA DE LA VALORACIÓN</t>
        </is>
      </c>
      <c r="V9" s="204" t="inlineStr">
        <is>
          <t>JUSTIFICACIÓN DE LA VALORACIÓN</t>
        </is>
      </c>
      <c r="W9" s="204" t="inlineStr">
        <is>
          <t>FECHA DE LA VALORACIÓN</t>
        </is>
      </c>
      <c r="X9" s="204" t="inlineStr">
        <is>
          <t>JUSTIFICACIÓN DE LA VALORACIÓN</t>
        </is>
      </c>
      <c r="Y9" s="204" t="inlineStr">
        <is>
          <t>PROBABILIDAD DE OCURRENCIA</t>
        </is>
      </c>
      <c r="Z9" s="204" t="inlineStr">
        <is>
          <t>MAGNITUD DEL IMPACTO</t>
        </is>
      </c>
      <c r="AA9" s="204" t="inlineStr">
        <is>
          <t xml:space="preserve">VALORACIÓN </t>
        </is>
      </c>
      <c r="AB9" s="204" t="inlineStr">
        <is>
          <t>NIVEL</t>
        </is>
      </c>
      <c r="AC9" s="118" t="inlineStr">
        <is>
          <t>FECHA DE SEGUIMIENTO</t>
        </is>
      </c>
      <c r="AD9" s="118" t="inlineStr">
        <is>
          <t>OBSERVACIONES Y RECOMENDACIONES</t>
        </is>
      </c>
      <c r="AE9" s="118" t="inlineStr">
        <is>
          <t>FECHA DE SEGUIMIENTO</t>
        </is>
      </c>
      <c r="AF9" s="118" t="inlineStr">
        <is>
          <t>OBSERVACIONES Y RECOMENDACIONES</t>
        </is>
      </c>
      <c r="AG9" s="118" t="inlineStr">
        <is>
          <t>FECHA DE SEGUIMIENTO</t>
        </is>
      </c>
      <c r="AH9" s="118" t="inlineStr">
        <is>
          <t>OBSERVACIONES Y RECOMENDACIONES</t>
        </is>
      </c>
      <c r="AI9" s="118" t="inlineStr">
        <is>
          <t>FECHA DE SEGUIMIENTO</t>
        </is>
      </c>
      <c r="AJ9" s="118" t="inlineStr">
        <is>
          <t>OBSERVACIONES Y RECOMENDACIONES</t>
        </is>
      </c>
      <c r="AK9" s="118" t="inlineStr">
        <is>
          <t>FECHA DE SEGUIMIENTO</t>
        </is>
      </c>
      <c r="AL9" s="118" t="inlineStr">
        <is>
          <t>OBSERVACIONES Y RECOMENDACIONES</t>
        </is>
      </c>
      <c r="AM9" s="118" t="inlineStr">
        <is>
          <t>FECHA DE SEGUIMIENTO</t>
        </is>
      </c>
      <c r="AN9" s="118" t="inlineStr">
        <is>
          <t>OBSERVACIONES Y RECOMENDACIONES</t>
        </is>
      </c>
      <c r="AO9" s="118" t="inlineStr">
        <is>
          <t>FECHA DE SEGUIMIENTO</t>
        </is>
      </c>
      <c r="AP9" s="118" t="inlineStr">
        <is>
          <t>OBSERVACIONES Y RECOMENDACIONES</t>
        </is>
      </c>
      <c r="AQ9" s="424" t="n"/>
    </row>
    <row r="10" ht="409.2" customFormat="1" customHeight="1" s="35">
      <c r="A10" s="33">
        <f>IF(AND(Y10=1,Z10=1),1,IF(AND(Y10=1,Z10=2),2,IF(AND(Y10=1,Z10=3),3,IF(AND(Y10=1,Z10=4),4,IF(AND(Y10=1,Z10=5),5,IF(AND(Y10=2,Z10=1),6,IF(AND(Y10=2,Z10=2),7,IF(AND(Y10=2,Z10=3),8,IF(AND(Y10=2,Z10=4),9,IF(AND(Y10=2,Z10=5),10,IF(AND(Y10=3,Z10=1),11,IF(AND(Y10=3,Z10=2),12,IF(AND(Y10=3,Z10=3),13,IF(AND(Y10=3,Z10=4),14,IF(AND(Y10=3,Z10=5),15,IF(AND(Y10=4,Z10=1),16,IF(AND(Y10=4,Z10=2),17,IF(AND(Y10=4,Z10=3),18,IF(AND(Y10=4,Z10=4),19,IF(AND(Y10=4,Z10=5),20,IF(AND(Y10=5,Z10=1),21,IF(AND(Y10=5,Z10=2),22,IF(AND(Y10=5,Z10=3),23,IF(AND(Y10=5,Z10=4),24,IF(AND(Y10=5,Z10=5),25,"")))))))))))))))))))))))))</f>
        <v/>
      </c>
      <c r="B10" s="33">
        <f>IF(A10="","",1/100)</f>
        <v/>
      </c>
      <c r="C10" s="33">
        <f>IFERROR(A10+B10,"")</f>
        <v/>
      </c>
      <c r="D10" s="39" t="n">
        <v>1</v>
      </c>
      <c r="E10" s="25" t="inlineStr">
        <is>
          <t>F7. Equipo de trabajo que apoya a la Dirección de Sistemas en la gestión del desarrollo de software aplicable a la Dirección de Talento Humano.
O3. Oferta en el mercado de operador para realizar los pagos de seguridad social y parafiscales.</t>
        </is>
      </c>
      <c r="F10" s="247" t="inlineStr">
        <is>
          <t>Sistematizar las actividades del proceso
Mejorar los módulos actuales</t>
        </is>
      </c>
      <c r="G10" s="25" t="inlineStr">
        <is>
          <t>Oportunidades de Tecnología: Están relacionados con la capacidad tecnológica de la Entidad para satisfacer sus necesidades actuales y futuras y el cumplimiento de la misión.</t>
        </is>
      </c>
      <c r="H10" s="39" t="n">
        <v>3</v>
      </c>
      <c r="I10" s="39" t="n">
        <v>4</v>
      </c>
      <c r="J10" s="39">
        <f>IF(OR(H10="",I10=""),"",H10*I10)</f>
        <v/>
      </c>
      <c r="K10" s="354">
        <f>IF(J10="","",IF(AND(H10=1,I10=1),"BAJO",IF(AND(H10=1,I10=2),"BAJO",IF(AND(H10=1,I10=3),"MODERADO",IF(AND(H10=1,I10=4),"FAVORABLE",IF(AND(H10=1,I10=5),"FAVORABLE",IF(AND(H10=2,I10=1),"BAJO",IF(AND(H10=2,I10=2),"BAJO",IF(AND(H10=2,I10=3),"MODERADO",IF(AND(H10=2,I10=4),"FAVORABLE",IF(AND(H10=2,I10=5),"ALTO",IF(AND(H10=3,I10=1),"BAJO",IF(AND(H10=3,I10=2),"MODERADO",IF(AND(H10=3,I10=3),"FAVORABLE",IF(AND(H10=3,I10=4),"ALTO",IF(AND(H10=3,I10=5),"ALTO",IF(AND(H10=4,I10=1),"MODERADO",IF(AND(H10=4,I10=2),"FAVORABLE",IF(AND(H10=4,I10=3),"FAVORABLE",IF(AND(H10=4,I10=4),"ALTO",IF(AND(H10=4,I10=5),"ALTO",IF(AND(H10=5,I10=1),"FAVORABLE",IF(AND(H10=5,I10=2),"FAVORABLE",IF(AND(H10=5,I10=3),"ALTO",IF(AND(H10=5,I10=4),"ALTO",IF(AND(H10=5,I10=5),"ALTO",""))))))))))))))))))))))))))</f>
        <v/>
      </c>
      <c r="L10" s="25" t="inlineStr">
        <is>
          <t>Solicitudes de desarrollo de aplicativo</t>
        </is>
      </c>
      <c r="M10" s="226" t="inlineStr">
        <is>
          <t xml:space="preserve">Solicitudes SIS
</t>
        </is>
      </c>
      <c r="N10" s="39" t="inlineStr">
        <is>
          <t>PROBABILIDAD</t>
        </is>
      </c>
      <c r="O10" s="39" t="n">
        <v>15</v>
      </c>
      <c r="P10" s="39" t="n">
        <v>15</v>
      </c>
      <c r="Q10" s="39" t="n">
        <v>30</v>
      </c>
      <c r="R10" s="39" t="n">
        <v>15</v>
      </c>
      <c r="S10" s="39" t="n">
        <v>25</v>
      </c>
      <c r="T10" s="39">
        <f>IFERROR(SUM(O10:S10),"")</f>
        <v/>
      </c>
      <c r="U10" s="341" t="n">
        <v>44207</v>
      </c>
      <c r="V10" s="25" t="inlineStr">
        <is>
          <t>Sistematización de las certificaciones laborales, 
Procedimiento de Acuerdos de gestión, se encuentra en producción la versión 1 del procedimiento ATHP10,en el cual ya se establecieron los acuerdos de gestión, se esta a la espera de la nueva actualización de versión, la cual digitalizara el formulario en la herramienta de INTEGRADOC.</t>
        </is>
      </c>
      <c r="W10" s="341" t="inlineStr">
        <is>
          <t>26/04/2022
02/06/2023
29/07/2024
25/02/2025
26/09/2025
24/02/2026</t>
        </is>
      </c>
      <c r="X10" s="355" t="inlineStr">
        <is>
          <t xml:space="preserve">Actualmente el Procedimiento de Acuerdos de gestión, se encuentra en producción con la versión 2, la cual se encuentra digitalizada en la herramienta de INTEGRADOC.
El Procedimiento de Acuerdos de Gestión ya se implementó y se encuentra en ejecución la Versión 2 desde mayo de 2022.
Se evidencia Acta de requerimientos  de necesidades a SIS de 24/04/2023 en los cuales se solicitan por ejemplo:
Aplicativo de Contratación Docente
Aplicativo de Evaluación
Aplicativo de Retiro de Personal
Se evidencia registro de asistencia sobre mesa de trabajo el 20/06/2024 realizada con la Dirección de Sistemas y tecnología en la que se trataron temas relacionados con el desarrollo de módulo para la solicitud, elaboración y emisión de Certificados Laborales.
Para el IIPA2024 se llevó a cabo mesas de trabajo con la Dirección de Sistemas y Tecnología en las que se realizó levantamiento de requirimientos para el módulo de contratación en general (22/08/2024, 02/09/2024, 09/09/2024).
Desde la Dirección de Sistemas y Tecnología se indica que para la fase II del contrato de modernización de la plataforma, se tiene contemplado el desarrollo de la funcionalidad de las cetificaciones laborales. Por lo anterior, se evidencia el Acta de Visita y/o Actividades Remotas de la Universidad de Pamplona de la sesión realizada el 09/05/205.
Para el segundo semestre de 2025, no se presentaron avances que atiendan la Oportunidad.
</t>
        </is>
      </c>
      <c r="Y10" s="39">
        <f>IF(J10="","",IF(OR(N10="",N10="IMPACTO"),H10,IF(T10&lt;=50,H10,IF(AND(T10&lt;=75,H10&lt;5),H10+1,IF(AND(T10&lt;=75,H10=5),H10,IF(AND(T10&lt;=100,H10&lt;4),H10+2,IF(AND(T10&lt;=100,H10=4),H10+1,IF(AND(T10&lt;=100,H10=5),H10,""))))))))</f>
        <v/>
      </c>
      <c r="Z10" s="39">
        <f>IF(J10="","",IF(OR(N10="",N10="PROBABILIDAD"),I10,IF(T10&lt;=50,I10,IF(AND(T10&lt;=75,I10&lt;5),I10+1,IF(AND(T10&lt;=75,I10=5),I10,IF(AND(T10&lt;=100,I10&lt;4),I10+2,IF(AND(T10&lt;=100,I10=4),I10+1,IF(AND(T10&lt;=100,I10=5),I10,""))))))))</f>
        <v/>
      </c>
      <c r="AA10" s="39">
        <f>IF(OR(Y10="",Z10=""),"",Y10*Z10)</f>
        <v/>
      </c>
      <c r="AB10" s="354">
        <f>IF(AA10="","",IF(AND(Y10=1,Z10=1),"BAJO",IF(AND(Y10=1,Z10=2),"MODERADO",IF(AND(Y10=1,Z10=3),"MODERADO",IF(AND(Y10=1,Z10=4),"MODERADO",IF(AND(Y10=1,Z10=5),"MODERADO",IF(AND(Y10=2,Z10=1),"BAJO",IF(AND(Y10=2,Z10=2),"MODERADO",IF(AND(Y10=2,Z10=3),"MODERADO",IF(AND(Y10=2,Z10=4),"FAVORABLE",IF(AND(Y10=2,Z10=5),"FAVORABLE",IF(AND(Y10=3,Z10=1),"BAJO",IF(AND(Y10=3,Z10=2),"MODERADO",IF(AND(Y10=3,Z10=3),"FAVORABLE",IF(AND(Y10=3,Z10=4),"FAVORABLE",IF(AND(Y10=3,Z10=5),"FAVORABLE",IF(AND(Y10=4,Z10=1),"BAJO",IF(AND(Y10=4,Z10=2),"MODERADO",IF(AND(Y10=4,Z10=3),"FAVORABLE",IF(AND(Y10=4,Z10=4),"FAVORABLE",IF(AND(Y10=4,Z10=5),"ALTO",IF(AND(Y10=5,Z10=1),"BAJO",IF(AND(Y10=5,Z10=2),"MODERADO",IF(AND(Y10=5,Z10=3),"FAVORABLE",IF(AND(Y10=5,Z10=4),"ALTO",IF(AND(Y10=5,Z10=5),"ALTO",""))))))))))))))))))))))))))</f>
        <v/>
      </c>
      <c r="AC10" s="356" t="n"/>
      <c r="AD10" s="357" t="inlineStr">
        <is>
          <t>En seguimiento se verifica a través de informe del 2021-11-10 , se encuentran 16 solicitudes de desarrollo de software inhouse para el proceso de talento humano las cuales se encuentran en 0% de avance por la fecha de entrega de las necesidades.</t>
        </is>
      </c>
      <c r="AE10" s="356" t="n">
        <v>44795</v>
      </c>
      <c r="AF10" s="357" t="inlineStr">
        <is>
          <t>En seguimiento se verifica a través del informe 24/08/2022 que debido al poco personal del Área de Sistemas de Información, se deben realizar priorizaciones en las solicitudes de los desarrollos de Sistemas de Información Institucionales, por tal motivo, las necesidades expuestas en la última reunión con los gestores interesados se encuentran consolidadas en el conglomerado de necesidades del área, con un avance del 0%.</t>
        </is>
      </c>
      <c r="AG10" s="356" t="n">
        <v>45138</v>
      </c>
      <c r="AH10" s="357" t="inlineStr">
        <is>
          <t>En seguimiento se evidencia acta N° 001 del 24 de abril de 2023, donde se  realiza  levantamiento de necesidades de desarrollo del proceso de talento humano junto con la Direccion de sistemas y teconologia, entre ello se encuentra: Actualización aplicativo contratacion docentes ocasionales, evaluación docente y personal OPS. Los compomisos adquiridos se encuentran en desarrollo.</t>
        </is>
      </c>
      <c r="AI10" s="356" t="n">
        <v>45544</v>
      </c>
      <c r="AJ10" s="357" t="inlineStr">
        <is>
          <t>Se evidencia lista de asistencia del día 20 de junio de 2024 en la cual, se realiza el levantamiento de requerimientos para suplir las necesidades que se tiene en la contratación OPS, APA y perfiles para término fijo.</t>
        </is>
      </c>
      <c r="AK10" s="21" t="n">
        <v>45758</v>
      </c>
      <c r="AL10" s="23" t="inlineStr">
        <is>
          <t>Ya se cuenta con el proceso de lista de chequeo modalidad termino fijo por INTEGRADOC, en el cual se realizó la contratación para el 2025I.</t>
        </is>
      </c>
      <c r="AM10" s="356" t="n">
        <v>45922</v>
      </c>
      <c r="AN10" s="357" t="inlineStr">
        <is>
          <t>De acuerdo con la información allegada por el proceso el día 19 de septiembre de 2025, se relacionan, 10 pruebas en el aplicativo INTEGRADOC a procesos de contracción Anexo Personal Académico (APA), (2) sesiones realizadas con asunto "PRUEBAS Y SOCIALIZACIÓN VERSIÓN 2.0 INTEGRADOC TF (Directo)" y el procedimiento ATHP08 con actualización "Se realiza el ajuste a las actividades conforme a la digitalización de la lista de chequeo a través del aplicativo Integradoc para la modalidad Anexo de Personal Académico; Además, de la revisión de redacción de los Requisitos y Condiciones Generales con referencia al tiempo para atender las contrataciones" "Se actualiza Diagrama de Flujo, conforme la actualización de actividades de Anexo de Personal Académico".</t>
        </is>
      </c>
      <c r="AO10" s="21" t="n"/>
      <c r="AP10" s="23" t="n"/>
      <c r="AQ10" s="394" t="n"/>
    </row>
    <row r="11" ht="358.8" customFormat="1" customHeight="1" s="35">
      <c r="A11" s="33">
        <f>IF(AND(Y11=1,Z11=1),1,IF(AND(Y11=1,Z11=2),2,IF(AND(Y11=1,Z11=3),3,IF(AND(Y11=1,Z11=4),4,IF(AND(Y11=1,Z11=5),5,IF(AND(Y11=2,Z11=1),6,IF(AND(Y11=2,Z11=2),7,IF(AND(Y11=2,Z11=3),8,IF(AND(Y11=2,Z11=4),9,IF(AND(Y11=2,Z11=5),10,IF(AND(Y11=3,Z11=1),11,IF(AND(Y11=3,Z11=2),12,IF(AND(Y11=3,Z11=3),13,IF(AND(Y11=3,Z11=4),14,IF(AND(Y11=3,Z11=5),15,IF(AND(Y11=4,Z11=1),16,IF(AND(Y11=4,Z11=2),17,IF(AND(Y11=4,Z11=3),18,IF(AND(Y11=4,Z11=4),19,IF(AND(Y11=4,Z11=5),20,IF(AND(Y11=5,Z11=1),21,IF(AND(Y11=5,Z11=2),22,IF(AND(Y11=5,Z11=3),23,IF(AND(Y11=5,Z11=4),24,IF(AND(Y11=5,Z11=5),25,"")))))))))))))))))))))))))</f>
        <v/>
      </c>
      <c r="B11" s="33">
        <f>IF(A11="","",(COUNTIF($A$10:A11,A11))/100)</f>
        <v/>
      </c>
      <c r="C11" s="33">
        <f>IFERROR(A11+B11,"")</f>
        <v/>
      </c>
      <c r="D11" s="39" t="n">
        <v>2</v>
      </c>
      <c r="E11" s="25" t="inlineStr">
        <is>
          <t>O1. Apoyo de caja de compensación familiar para actividades de capacitación y de bienestar social laboral.
F8. Espacios deportivos disponibles al servicio de los funcionarios de la Universidad que permiten generar bienestar.</t>
        </is>
      </c>
      <c r="F11" s="25" t="inlineStr">
        <is>
          <t xml:space="preserve">Aprovechar el apoyo y espacios generados por las cajas de compensación y la universidad para el desarrollo de las actividades de Bienestar social </t>
        </is>
      </c>
      <c r="G11" s="25" t="inlineStr">
        <is>
          <t>Oportunidad Operativa: Comprenden oportunidades  provenientes del funcionamiento y operatividad de los sistemas de información institucional, de la definición de los procesos, de la estructura de la entidad, de la articulación entre dependencias.</t>
        </is>
      </c>
      <c r="H11" s="39" t="n">
        <v>2</v>
      </c>
      <c r="I11" s="39" t="n">
        <v>3</v>
      </c>
      <c r="J11" s="39">
        <f>IF(OR(H11="",I11=""),"",H11*I11)</f>
        <v/>
      </c>
      <c r="K11" s="354">
        <f>IF(J11="","",IF(AND(H11=1,I11=1),"BAJO",IF(AND(H11=1,I11=2),"BAJO",IF(AND(H11=1,I11=3),"MODERADO",IF(AND(H11=1,I11=4),"FAVORABLE",IF(AND(H11=1,I11=5),"FAVORABLE",IF(AND(H11=2,I11=1),"BAJO",IF(AND(H11=2,I11=2),"BAJO",IF(AND(H11=2,I11=3),"MODERADO",IF(AND(H11=2,I11=4),"FAVORABLE",IF(AND(H11=2,I11=5),"ALTO",IF(AND(H11=3,I11=1),"BAJO",IF(AND(H11=3,I11=2),"MODERADO",IF(AND(H11=3,I11=3),"FAVORABLE",IF(AND(H11=3,I11=4),"ALTO",IF(AND(H11=3,I11=5),"ALTO",IF(AND(H11=4,I11=1),"MODERADO",IF(AND(H11=4,I11=2),"FAVORABLE",IF(AND(H11=4,I11=3),"FAVORABLE",IF(AND(H11=4,I11=4),"ALTO",IF(AND(H11=4,I11=5),"ALTO",IF(AND(H11=5,I11=1),"FAVORABLE",IF(AND(H11=5,I11=2),"FAVORABLE",IF(AND(H11=5,I11=3),"ALTO",IF(AND(H11=5,I11=4),"ALTO",IF(AND(H11=5,I11=5),"ALTO",""))))))))))))))))))))))))))</f>
        <v/>
      </c>
      <c r="L11" s="25" t="inlineStr">
        <is>
          <t>Plan de Bienestar por parte de la Caja de Compensación
Portafolio de servicios Unidad de Apoyo Académico.</t>
        </is>
      </c>
      <c r="M11" s="235" t="inlineStr">
        <is>
          <t>Plan estratégico de Talento Humano publicado en la página Web Institucional
Plan de Bienestar e incentivos publicado en la página Web Institucional
Plan Instituacional de capacitación publicado en la página Web Institucional
Micrositio Unidad de Apoyo Académico</t>
        </is>
      </c>
      <c r="N11" s="39" t="inlineStr">
        <is>
          <t>PROBABILIDAD</t>
        </is>
      </c>
      <c r="O11" s="39" t="n">
        <v>15</v>
      </c>
      <c r="P11" s="39" t="n">
        <v>15</v>
      </c>
      <c r="Q11" s="39" t="n">
        <v>30</v>
      </c>
      <c r="R11" s="39" t="n">
        <v>15</v>
      </c>
      <c r="S11" s="39" t="n">
        <v>0</v>
      </c>
      <c r="T11" s="39">
        <f>IFERROR(SUM(O11:S11),"")</f>
        <v/>
      </c>
      <c r="U11" s="341" t="n">
        <v>44207</v>
      </c>
      <c r="V11" s="25" t="inlineStr">
        <is>
          <t xml:space="preserve">Capacitaciones, talleres y eventos con acompañamiento de cajas de compensación </t>
        </is>
      </c>
      <c r="W11" s="341" t="inlineStr">
        <is>
          <t xml:space="preserve">
26/04/2022
02/06/2023
29/07/2024
25/02/2025
26/09/2025
</t>
        </is>
      </c>
      <c r="X11" s="355" t="inlineStr">
        <is>
          <t xml:space="preserve">Se retoman las actividades de Bienestar con la Caja de Compensación Familiar
Se evidencia propuesta de acompañamiento presentada por la caja de compensación CAFAM del 17/02/2023; el 02/03/2023 se realizó reunión con el fin de aprobar la propuesta en el Centro de Convenciones de Cafam Floresta
Con base al programa de capacitación desde la Dirección de Talento Humano se solicitó (correo enviado el 28/05/2024) el apoyo a la Caja de Compensación para la realización de los eventos de capacitación. Posterior a ello, por parte de CAFAM presentan el Programa de Formación "Evolución" (correo 28/05/2024); como resultado de ello se viene coordinando la realización de capacitación (Aseo y manejo de sustancias peligrosas) para el personal de servicios generales a nivel Instituacional.
Durante el IIPA2024 se desarrollaron actividades lideradas por la Caja de Compensación Familiar CAFAM, las cuales fueron requeridas por la Dirección de Talento Humano de acuerdo a las actividades establecidas PETH. Algunas de las actividades ejecutadas fueron: capacitación del manejo del estrés, llevada a cabo el 08/08/2024, lenguaje claro el 03/08/2024 y aseo y manejo de sustancias peligrosas durante septiembre, octubre y noviembre de 2024.
Durante el IPA2025 se llevó a cabo por parte de CAFAM la actividad "Taller de comunicación asertiva y Resolución de conflictos" contando con la participación de 220 colaboradores. De igual forma, se evidencia gestión entre CAFAM y Talento Humano para realizar la encuesta de clima laboral, que se tiene programada su aplicación para el mes de noviembre del presente año.
</t>
        </is>
      </c>
      <c r="Y11" s="39">
        <f>IF(J11="","",IF(OR(N11="",N11="IMPACTO"),H11,IF(T11&lt;=50,H11,IF(AND(T11&lt;=75,H11&lt;5),H11+1,IF(AND(T11&lt;=75,H11=5),H11,IF(AND(T11&lt;=100,H11&lt;4),H11+2,IF(AND(T11&lt;=100,H11=4),H11+1,IF(AND(T11&lt;=100,H11=5),H11,""))))))))</f>
        <v/>
      </c>
      <c r="Z11" s="39">
        <f>IF(J11="","",IF(OR(N11="",N11="PROBABILIDAD"),I11,IF(T11&lt;=50,I11,IF(AND(T11&lt;=75,I11&lt;5),I11+1,IF(AND(T11&lt;=75,I11=5),I11,IF(AND(T11&lt;=100,I11&lt;4),I11+2,IF(AND(T11&lt;=100,I11=4),I11+1,IF(AND(T11&lt;=100,I11=5),I11,""))))))))</f>
        <v/>
      </c>
      <c r="AA11" s="39">
        <f>IF(OR(Y11="",Z11=""),"",Y11*Z11)</f>
        <v/>
      </c>
      <c r="AB11" s="354">
        <f>IF(AA11="","",IF(AND(Y11=1,Z11=1),"BAJO",IF(AND(Y11=1,Z11=2),"MODERADO",IF(AND(Y11=1,Z11=3),"MODERADO",IF(AND(Y11=1,Z11=4),"MODERADO",IF(AND(Y11=1,Z11=5),"MODERADO",IF(AND(Y11=2,Z11=1),"BAJO",IF(AND(Y11=2,Z11=2),"MODERADO",IF(AND(Y11=2,Z11=3),"MODERADO",IF(AND(Y11=2,Z11=4),"FAVORABLE",IF(AND(Y11=2,Z11=5),"FAVORABLE",IF(AND(Y11=3,Z11=1),"BAJO",IF(AND(Y11=3,Z11=2),"MODERADO",IF(AND(Y11=3,Z11=3),"FAVORABLE",IF(AND(Y11=3,Z11=4),"FAVORABLE",IF(AND(Y11=3,Z11=5),"FAVORABLE",IF(AND(Y11=4,Z11=1),"BAJO",IF(AND(Y11=4,Z11=2),"MODERADO",IF(AND(Y11=4,Z11=3),"FAVORABLE",IF(AND(Y11=4,Z11=4),"FAVORABLE",IF(AND(Y11=4,Z11=5),"ALTO",IF(AND(Y11=5,Z11=1),"BAJO",IF(AND(Y11=5,Z11=2),"MODERADO",IF(AND(Y11=5,Z11=3),"FAVORABLE",IF(AND(Y11=5,Z11=4),"ALTO",IF(AND(Y11=5,Z11=5),"ALTO",""))))))))))))))))))))))))))</f>
        <v/>
      </c>
      <c r="AC11" s="356" t="n">
        <v>44508</v>
      </c>
      <c r="AD11" s="357" t="inlineStr">
        <is>
          <t>Se evidencia a través del informe de auditoria 2021 del proceso de talento humano que se lleva acabo las siguientes actividades: ( Actividad de Bienestar Social sobre Liderazgo y Calidad de Vida, Bienvenida navidad y
Actividades Socio Culturales (Taller artístico Halloween) entre otras, en conjunto con la caja de compensación familiar)</t>
        </is>
      </c>
      <c r="AE11" s="356" t="n"/>
      <c r="AF11" s="357" t="n"/>
      <c r="AG11" s="356" t="n">
        <v>45138</v>
      </c>
      <c r="AH11" s="358" t="inlineStr">
        <is>
          <t xml:space="preserve">Se evidencia reporte remitido por la Dirección de talento humano con la relación de (29) veintinueve actividades realizadas por la caja de compensación familiar CAFAM durante el primer semestre del 2023, entre ellas:
- Entrega de 700 estuches de galletas en tarro metálico alusivo a la celebración día de la mujer.
- Apoyo 4to intercambio de experiencias innovadoras en el marco del MEDIT
- Entrega de 252 pasadías al centro de vacaciones Cafam Melgar con desayuno y almuerzo mes de marzo.
Entre otros. Fortaleciendo asi el proceso de bienestar Social  de la U cundinamarca </t>
        </is>
      </c>
      <c r="AI11" s="356" t="n">
        <v>45544</v>
      </c>
      <c r="AJ11" s="357" t="inlineStr">
        <is>
          <t xml:space="preserve">Se evidencia la participación activa y colaboración con la caja de compensación CAFAM, en la cual se realzaron diferentes eventos y capacitaciones durante la vigencia 2023-2 y 2024-1:
-Contrarreloj Ciclística individual: Conto con la partición de la comunidad universitaria en total (98).
-Mejoramiento del clima laboral temática (NAVIDAD): Conto con la partición de la comunidad universitaria en total (215).
-Y un total de (10) capacitaciones de diferentes modalidades adjuntando las respectivas listas de asistencia de la participación de la comunidad universitaria. </t>
        </is>
      </c>
      <c r="AK11" s="21" t="n">
        <v>45758</v>
      </c>
      <c r="AL11" s="23" t="inlineStr">
        <is>
          <t>Se evidencia participación activa y en colaboración con la caja de compesación CAFAM con la cual se realizaron las siguientes capacitaciones durante el 2024II:
-Curso de formación en manejo lenguaje claro.
-Capacitación del manejo del estrés.
-Técnicas y metodos de redacción de textos Institucionales.
-Manejo de sustancias peligrosas.</t>
        </is>
      </c>
      <c r="AM11" s="356" t="n">
        <v>45922</v>
      </c>
      <c r="AN11" s="357" t="inlineStr">
        <is>
          <t>Se evidencia certificaciones de la caja de compensación CAFAM sobre "Taller en Comunicación Asertiva y Resolución de Conflictos". Certificaciones con fecha del 14 de abril de 2025.
Por otra parte se evidencia, correo de solicitud por parte de la Universidad de Cundinamarca sobre capacitaciones y cartillas.
Por último, se evidencia sesión del 13 de agosto de 2025 sobre "INNOVACIÓN EN LA EMPRESA A TRAVÉS DEL USO DE HERRAMIENTAS DIGITALES (IA)" que contó con la participación de 57 asistentes.</t>
        </is>
      </c>
      <c r="AO11" s="21" t="n"/>
      <c r="AP11" s="23" t="n"/>
      <c r="AQ11" s="394" t="n"/>
    </row>
    <row r="12" ht="15" customFormat="1" customHeight="1" s="35">
      <c r="A12" s="33">
        <f>IF(AND(Y12=1,Z12=1),1,IF(AND(Y12=1,Z12=2),2,IF(AND(Y12=1,Z12=3),3,IF(AND(Y12=1,Z12=4),4,IF(AND(Y12=1,Z12=5),5,IF(AND(Y12=2,Z12=1),6,IF(AND(Y12=2,Z12=2),7,IF(AND(Y12=2,Z12=3),8,IF(AND(Y12=2,Z12=4),9,IF(AND(Y12=2,Z12=5),10,IF(AND(Y12=3,Z12=1),11,IF(AND(Y12=3,Z12=2),12,IF(AND(Y12=3,Z12=3),13,IF(AND(Y12=3,Z12=4),14,IF(AND(Y12=3,Z12=5),15,IF(AND(Y12=4,Z12=1),16,IF(AND(Y12=4,Z12=2),17,IF(AND(Y12=4,Z12=3),18,IF(AND(Y12=4,Z12=4),19,IF(AND(Y12=4,Z12=5),20,IF(AND(Y12=5,Z12=1),21,IF(AND(Y12=5,Z12=2),22,IF(AND(Y12=5,Z12=3),23,IF(AND(Y12=5,Z12=4),24,IF(AND(Y12=5,Z12=5),25,"")))))))))))))))))))))))))</f>
        <v/>
      </c>
      <c r="B12" s="33">
        <f>IF(A12="","",(COUNTIF($A$10:A12,A12))/100)</f>
        <v/>
      </c>
      <c r="C12" s="33">
        <f>IFERROR(A12+B12,"")</f>
        <v/>
      </c>
      <c r="D12" s="39" t="n">
        <v>3</v>
      </c>
      <c r="E12" s="36" t="n"/>
      <c r="F12" s="92" t="n"/>
      <c r="G12" s="3" t="n"/>
      <c r="H12" s="4" t="n"/>
      <c r="I12" s="4" t="n"/>
      <c r="J12" s="15">
        <f>IF(OR(H12="",I12=""),"",H12*I12)</f>
        <v/>
      </c>
      <c r="K12" s="17">
        <f>IF(J12="","",IF(AND(H12=1,I12=1),"BAJO",IF(AND(H12=1,I12=2),"BAJO",IF(AND(H12=1,I12=3),"MODERADO",IF(AND(H12=1,I12=4),"FAVORABLE",IF(AND(H12=1,I12=5),"FAVORABLE",IF(AND(H12=2,I12=1),"BAJO",IF(AND(H12=2,I12=2),"BAJO",IF(AND(H12=2,I12=3),"MODERADO",IF(AND(H12=2,I12=4),"FAVORABLE",IF(AND(H12=2,I12=5),"ALTO",IF(AND(H12=3,I12=1),"BAJO",IF(AND(H12=3,I12=2),"MODERADO",IF(AND(H12=3,I12=3),"FAVORABLE",IF(AND(H12=3,I12=4),"ALTO",IF(AND(H12=3,I12=5),"ALTO",IF(AND(H12=4,I12=1),"MODERADO",IF(AND(H12=4,I12=2),"FAVORABLE",IF(AND(H12=4,I12=3),"FAVORABLE",IF(AND(H12=4,I12=4),"ALTO",IF(AND(H12=4,I12=5),"ALTO",IF(AND(H12=5,I12=1),"FAVORABLE",IF(AND(H12=5,I12=2),"FAVORABLE",IF(AND(H12=5,I12=3),"ALTO",IF(AND(H12=5,I12=4),"ALTO",IF(AND(H12=5,I12=5),"ALTO",""))))))))))))))))))))))))))</f>
        <v/>
      </c>
      <c r="L12" s="27" t="n"/>
      <c r="M12" s="25" t="n"/>
      <c r="N12" s="3" t="n"/>
      <c r="O12" s="3" t="n"/>
      <c r="P12" s="3" t="n"/>
      <c r="Q12" s="3" t="n"/>
      <c r="R12" s="3" t="n"/>
      <c r="S12" s="3" t="n"/>
      <c r="T12" s="16">
        <f>IFERROR(SUM(O12:S12),"")</f>
        <v/>
      </c>
      <c r="U12" s="16" t="n"/>
      <c r="V12" s="3" t="n"/>
      <c r="W12" s="16" t="n"/>
      <c r="X12" s="3" t="n"/>
      <c r="Y12" s="15">
        <f>IF(J12="","",IF(OR(N12="",N12="IMPACTO"),H12,IF(T12&lt;=50,H12,IF(AND(T12&lt;=75,H12&lt;5),H12+1,IF(AND(T12&lt;=75,H12=5),H12,IF(AND(T12&lt;=100,H12&lt;4),H12+2,IF(AND(T12&lt;=100,H12=4),H12+1,IF(AND(T12&lt;=100,H12=5),H12,""))))))))</f>
        <v/>
      </c>
      <c r="Z12" s="15">
        <f>IF(J12="","",IF(OR(N12="",N12="PROBABILIDAD"),I12,IF(T12&lt;=50,I12,IF(AND(T12&lt;=75,I12&lt;5),I12+1,IF(AND(T12&lt;=75,I12=5),I12,IF(AND(T12&lt;=100,I12&lt;4),I12+2,IF(AND(T12&lt;=100,I12=4),I12+1,IF(AND(T12&lt;=100,I12=5),I12,""))))))))</f>
        <v/>
      </c>
      <c r="AA12" s="15">
        <f>IF(OR(Y12="",Z12=""),"",Y12*Z12)</f>
        <v/>
      </c>
      <c r="AB12" s="17">
        <f>IF(AA12="","",IF(AND(Y12=1,Z12=1),"BAJO",IF(AND(Y12=1,Z12=2),"MODERADO",IF(AND(Y12=1,Z12=3),"MODERADO",IF(AND(Y12=1,Z12=4),"MODERADO",IF(AND(Y12=1,Z12=5),"MODERADO",IF(AND(Y12=2,Z12=1),"BAJO",IF(AND(Y12=2,Z12=2),"MODERADO",IF(AND(Y12=2,Z12=3),"MODERADO",IF(AND(Y12=2,Z12=4),"FAVORABLE",IF(AND(Y12=2,Z12=5),"FAVORABLE",IF(AND(Y12=3,Z12=1),"BAJO",IF(AND(Y12=3,Z12=2),"MODERADO",IF(AND(Y12=3,Z12=3),"FAVORABLE",IF(AND(Y12=3,Z12=4),"FAVORABLE",IF(AND(Y12=3,Z12=5),"FAVORABLE",IF(AND(Y12=4,Z12=1),"BAJO",IF(AND(Y12=4,Z12=2),"MODERADO",IF(AND(Y12=4,Z12=3),"FAVORABLE",IF(AND(Y12=4,Z12=4),"FAVORABLE",IF(AND(Y12=4,Z12=5),"ALTO",IF(AND(Y12=5,Z12=1),"BAJO",IF(AND(Y12=5,Z12=2),"MODERADO",IF(AND(Y12=5,Z12=3),"FAVORABLE",IF(AND(Y12=5,Z12=4),"ALTO",IF(AND(Y12=5,Z12=5),"ALTO",""))))))))))))))))))))))))))</f>
        <v/>
      </c>
      <c r="AC12" s="21" t="n"/>
      <c r="AD12" s="23" t="n"/>
      <c r="AE12" s="21" t="n"/>
      <c r="AF12" s="23" t="n"/>
      <c r="AG12" s="21" t="n"/>
      <c r="AH12" s="23" t="n"/>
      <c r="AI12" s="21" t="n"/>
      <c r="AJ12" s="23" t="n"/>
      <c r="AK12" s="21" t="n"/>
      <c r="AL12" s="23" t="n"/>
      <c r="AM12" s="21" t="n"/>
      <c r="AN12" s="23" t="n"/>
      <c r="AO12" s="21" t="n"/>
      <c r="AP12" s="23" t="n"/>
      <c r="AQ12" s="394" t="n"/>
    </row>
    <row r="13" customFormat="1" s="35">
      <c r="A13" s="33">
        <f>IF(AND(Y13=1,Z13=1),1,IF(AND(Y13=1,Z13=2),2,IF(AND(Y13=1,Z13=3),3,IF(AND(Y13=1,Z13=4),4,IF(AND(Y13=1,Z13=5),5,IF(AND(Y13=2,Z13=1),6,IF(AND(Y13=2,Z13=2),7,IF(AND(Y13=2,Z13=3),8,IF(AND(Y13=2,Z13=4),9,IF(AND(Y13=2,Z13=5),10,IF(AND(Y13=3,Z13=1),11,IF(AND(Y13=3,Z13=2),12,IF(AND(Y13=3,Z13=3),13,IF(AND(Y13=3,Z13=4),14,IF(AND(Y13=3,Z13=5),15,IF(AND(Y13=4,Z13=1),16,IF(AND(Y13=4,Z13=2),17,IF(AND(Y13=4,Z13=3),18,IF(AND(Y13=4,Z13=4),19,IF(AND(Y13=4,Z13=5),20,IF(AND(Y13=5,Z13=1),21,IF(AND(Y13=5,Z13=2),22,IF(AND(Y13=5,Z13=3),23,IF(AND(Y13=5,Z13=4),24,IF(AND(Y13=5,Z13=5),25,"")))))))))))))))))))))))))</f>
        <v/>
      </c>
      <c r="B13" s="33">
        <f>IF(A13="","",(COUNTIF($A$10:A13,A13))/100)</f>
        <v/>
      </c>
      <c r="C13" s="33">
        <f>IFERROR(A13+B13,"")</f>
        <v/>
      </c>
      <c r="D13" s="39" t="n">
        <v>4</v>
      </c>
      <c r="E13" s="3" t="n"/>
      <c r="F13" s="3" t="n"/>
      <c r="G13" s="3" t="n"/>
      <c r="H13" s="4" t="n"/>
      <c r="I13" s="4" t="n"/>
      <c r="J13" s="15">
        <f>IF(OR(H13="",I13=""),"",H13*I13)</f>
        <v/>
      </c>
      <c r="K13" s="17">
        <f>IF(J13="","",IF(AND(H13=1,I13=1),"BAJO",IF(AND(H13=1,I13=2),"BAJO",IF(AND(H13=1,I13=3),"MODERADO",IF(AND(H13=1,I13=4),"FAVORABLE",IF(AND(H13=1,I13=5),"FAVORABLE",IF(AND(H13=2,I13=1),"BAJO",IF(AND(H13=2,I13=2),"BAJO",IF(AND(H13=2,I13=3),"MODERADO",IF(AND(H13=2,I13=4),"FAVORABLE",IF(AND(H13=2,I13=5),"ALTO",IF(AND(H13=3,I13=1),"BAJO",IF(AND(H13=3,I13=2),"MODERADO",IF(AND(H13=3,I13=3),"FAVORABLE",IF(AND(H13=3,I13=4),"ALTO",IF(AND(H13=3,I13=5),"ALTO",IF(AND(H13=4,I13=1),"MODERADO",IF(AND(H13=4,I13=2),"FAVORABLE",IF(AND(H13=4,I13=3),"FAVORABLE",IF(AND(H13=4,I13=4),"ALTO",IF(AND(H13=4,I13=5),"ALTO",IF(AND(H13=5,I13=1),"FAVORABLE",IF(AND(H13=5,I13=2),"FAVORABLE",IF(AND(H13=5,I13=3),"ALTO",IF(AND(H13=5,I13=4),"ALTO",IF(AND(H13=5,I13=5),"ALTO",""))))))))))))))))))))))))))</f>
        <v/>
      </c>
      <c r="L13" s="26" t="n"/>
      <c r="M13" s="25" t="n"/>
      <c r="N13" s="3" t="n"/>
      <c r="O13" s="3" t="n"/>
      <c r="P13" s="3" t="n"/>
      <c r="Q13" s="3" t="n"/>
      <c r="R13" s="3" t="n"/>
      <c r="S13" s="3" t="n"/>
      <c r="T13" s="16">
        <f>IFERROR(SUM(O13:S13),"")</f>
        <v/>
      </c>
      <c r="U13" s="16" t="n"/>
      <c r="V13" s="3" t="n"/>
      <c r="W13" s="16" t="n"/>
      <c r="X13" s="3" t="n"/>
      <c r="Y13" s="15">
        <f>IF(J13="",0,IF(OR(N13="",N13="IMPACTO"),H13,IF(T13&lt;=50,H13,IF(AND(T13&lt;=75,H13&lt;5),H13+1,IF(AND(T13&lt;=75,H13=5),H13,IF(AND(T13&lt;=100,H13&lt;4),H13+2,IF(AND(T13&lt;=100,H13=4),H13+1,IF(AND(T13&lt;=100,H13=5),H13,""))))))))</f>
        <v/>
      </c>
      <c r="Z13" s="15">
        <f>IF(J13="",0,IF(OR(N13="",N13="PROBABILIDAD"),I13,IF(T13&lt;=50,I13,IF(AND(T13&lt;=75,I13&lt;5),I13+1,IF(AND(T13&lt;=75,I13=5),I13,IF(AND(T13&lt;=100,I13&lt;4),I13+2,IF(AND(T13&lt;=100,I13=4),I13+1,IF(AND(T13&lt;=100,I13=5),I13,""))))))))</f>
        <v/>
      </c>
      <c r="AA13" s="15" t="n"/>
      <c r="AB13" s="17">
        <f>IF(AA13="","",IF(AND(Y13=1,Z13=1),"BAJO",IF(AND(Y13=1,Z13=2),"MODERADO",IF(AND(Y13=1,Z13=3),"MODERADO",IF(AND(Y13=1,Z13=4),"MODERADO",IF(AND(Y13=1,Z13=5),"MODERADO",IF(AND(Y13=2,Z13=1),"BAJO",IF(AND(Y13=2,Z13=2),"MODERADO",IF(AND(Y13=2,Z13=3),"MODERADO",IF(AND(Y13=2,Z13=4),"FAVORABLE",IF(AND(Y13=2,Z13=5),"FAVORABLE",IF(AND(Y13=3,Z13=1),"BAJO",IF(AND(Y13=3,Z13=2),"MODERADO",IF(AND(Y13=3,Z13=3),"FAVORABLE",IF(AND(Y13=3,Z13=4),"FAVORABLE",IF(AND(Y13=3,Z13=5),"FAVORABLE",IF(AND(Y13=4,Z13=1),"BAJO",IF(AND(Y13=4,Z13=2),"MODERADO",IF(AND(Y13=4,Z13=3),"FAVORABLE",IF(AND(Y13=4,Z13=4),"FAVORABLE",IF(AND(Y13=4,Z13=5),"ALTO",IF(AND(Y13=5,Z13=1),"BAJO",IF(AND(Y13=5,Z13=2),"MODERADO",IF(AND(Y13=5,Z13=3),"FAVORABLE",IF(AND(Y13=5,Z13=4),"ALTO",IF(AND(Y13=5,Z13=5),"ALTO",""))))))))))))))))))))))))))</f>
        <v/>
      </c>
      <c r="AC13" s="32" t="n"/>
      <c r="AD13" s="23" t="n"/>
      <c r="AE13" s="21" t="n"/>
      <c r="AF13" s="23" t="n"/>
      <c r="AG13" s="21" t="n"/>
      <c r="AH13" s="23" t="n"/>
      <c r="AI13" s="21" t="n"/>
      <c r="AJ13" s="23" t="n"/>
      <c r="AK13" s="21" t="n"/>
      <c r="AL13" s="23" t="n"/>
      <c r="AM13" s="21" t="n"/>
      <c r="AN13" s="23" t="n"/>
      <c r="AO13" s="21" t="n"/>
      <c r="AP13" s="23" t="n"/>
      <c r="AQ13" s="394" t="n"/>
    </row>
    <row r="14" customFormat="1" s="35">
      <c r="A14" s="33">
        <f>IF(AND(Y14=1,Z14=1),1,IF(AND(Y14=1,Z14=2),2,IF(AND(Y14=1,Z14=3),3,IF(AND(Y14=1,Z14=4),4,IF(AND(Y14=1,Z14=5),5,IF(AND(Y14=2,Z14=1),6,IF(AND(Y14=2,Z14=2),7,IF(AND(Y14=2,Z14=3),8,IF(AND(Y14=2,Z14=4),9,IF(AND(Y14=2,Z14=5),10,IF(AND(Y14=3,Z14=1),11,IF(AND(Y14=3,Z14=2),12,IF(AND(Y14=3,Z14=3),13,IF(AND(Y14=3,Z14=4),14,IF(AND(Y14=3,Z14=5),15,IF(AND(Y14=4,Z14=1),16,IF(AND(Y14=4,Z14=2),17,IF(AND(Y14=4,Z14=3),18,IF(AND(Y14=4,Z14=4),19,IF(AND(Y14=4,Z14=5),20,IF(AND(Y14=5,Z14=1),21,IF(AND(Y14=5,Z14=2),22,IF(AND(Y14=5,Z14=3),23,IF(AND(Y14=5,Z14=4),24,IF(AND(Y14=5,Z14=5),25,"")))))))))))))))))))))))))</f>
        <v/>
      </c>
      <c r="B14" s="33">
        <f>IF(A14="","",(COUNTIF($A$10:A14,A14))/100)</f>
        <v/>
      </c>
      <c r="C14" s="33">
        <f>IFERROR(A14+B14,"")</f>
        <v/>
      </c>
      <c r="D14" s="39" t="n">
        <v>5</v>
      </c>
      <c r="E14" s="3" t="n"/>
      <c r="F14" s="3" t="n"/>
      <c r="G14" s="3" t="n"/>
      <c r="H14" s="4" t="n"/>
      <c r="I14" s="4" t="n"/>
      <c r="J14" s="15">
        <f>IF(OR(H14="",I14=""),"",H14*I14)</f>
        <v/>
      </c>
      <c r="K14" s="17">
        <f>IF(J14="","",IF(AND(H14=1,I14=1),"BAJO",IF(AND(H14=1,I14=2),"BAJO",IF(AND(H14=1,I14=3),"MODERADO",IF(AND(H14=1,I14=4),"FAVORABLE",IF(AND(H14=1,I14=5),"FAVORABLE",IF(AND(H14=2,I14=1),"BAJO",IF(AND(H14=2,I14=2),"BAJO",IF(AND(H14=2,I14=3),"MODERADO",IF(AND(H14=2,I14=4),"FAVORABLE",IF(AND(H14=2,I14=5),"ALTO",IF(AND(H14=3,I14=1),"BAJO",IF(AND(H14=3,I14=2),"MODERADO",IF(AND(H14=3,I14=3),"FAVORABLE",IF(AND(H14=3,I14=4),"ALTO",IF(AND(H14=3,I14=5),"ALTO",IF(AND(H14=4,I14=1),"MODERADO",IF(AND(H14=4,I14=2),"FAVORABLE",IF(AND(H14=4,I14=3),"FAVORABLE",IF(AND(H14=4,I14=4),"ALTO",IF(AND(H14=4,I14=5),"ALTO",IF(AND(H14=5,I14=1),"FAVORABLE",IF(AND(H14=5,I14=2),"FAVORABLE",IF(AND(H14=5,I14=3),"ALTO",IF(AND(H14=5,I14=4),"ALTO",IF(AND(H14=5,I14=5),"ALTO",""))))))))))))))))))))))))))</f>
        <v/>
      </c>
      <c r="L14" s="25" t="n"/>
      <c r="M14" s="25" t="n"/>
      <c r="N14" s="3" t="n"/>
      <c r="O14" s="3" t="n"/>
      <c r="P14" s="3" t="n"/>
      <c r="Q14" s="3" t="n"/>
      <c r="R14" s="3" t="n"/>
      <c r="S14" s="3" t="n"/>
      <c r="T14" s="16">
        <f>IFERROR(SUM(O14:S14),"")</f>
        <v/>
      </c>
      <c r="U14" s="16" t="n"/>
      <c r="V14" s="3" t="n"/>
      <c r="W14" s="16" t="n"/>
      <c r="X14" s="3" t="n"/>
      <c r="Y14" s="15">
        <f>IF(J14="","",IF(OR(N14="",N14="IMPACTO"),H14,IF(T14&lt;=50,H14,IF(AND(T14&lt;=75,H14&lt;5),H14+1,IF(AND(T14&lt;=75,H14=5),H14,IF(AND(T14&lt;=100,H14&lt;4),H14+2,IF(AND(T14&lt;=100,H14=4),H14+1,IF(AND(T14&lt;=100,H14=5),H14,""))))))))</f>
        <v/>
      </c>
      <c r="Z14" s="15">
        <f>IF(J14="","",IF(OR(N14="",N14="PROBABILIDAD"),I14,IF(T14&lt;=50,I14,IF(AND(T14&lt;=75,I14&lt;5),I14+1,IF(AND(T14&lt;=75,I14=5),I14,IF(AND(T14&lt;=100,I14&lt;4),I14+2,IF(AND(T14&lt;=100,I14=4),I14+1,IF(AND(T14&lt;=100,I14=5),I14,""))))))))</f>
        <v/>
      </c>
      <c r="AA14" s="15">
        <f>IF(OR(Y14="",Z14=""),"",Y14*Z14)</f>
        <v/>
      </c>
      <c r="AB14" s="17">
        <f>IF(AA14="","",IF(AND(Y14=1,Z14=1),"BAJO",IF(AND(Y14=1,Z14=2),"MODERADO",IF(AND(Y14=1,Z14=3),"MODERADO",IF(AND(Y14=1,Z14=4),"MODERADO",IF(AND(Y14=1,Z14=5),"MODERADO",IF(AND(Y14=2,Z14=1),"BAJO",IF(AND(Y14=2,Z14=2),"MODERADO",IF(AND(Y14=2,Z14=3),"MODERADO",IF(AND(Y14=2,Z14=4),"FAVORABLE",IF(AND(Y14=2,Z14=5),"FAVORABLE",IF(AND(Y14=3,Z14=1),"BAJO",IF(AND(Y14=3,Z14=2),"MODERADO",IF(AND(Y14=3,Z14=3),"FAVORABLE",IF(AND(Y14=3,Z14=4),"FAVORABLE",IF(AND(Y14=3,Z14=5),"FAVORABLE",IF(AND(Y14=4,Z14=1),"BAJO",IF(AND(Y14=4,Z14=2),"MODERADO",IF(AND(Y14=4,Z14=3),"FAVORABLE",IF(AND(Y14=4,Z14=4),"FAVORABLE",IF(AND(Y14=4,Z14=5),"ALTO",IF(AND(Y14=5,Z14=1),"BAJO",IF(AND(Y14=5,Z14=2),"MODERADO",IF(AND(Y14=5,Z14=3),"FAVORABLE",IF(AND(Y14=5,Z14=4),"ALTO",IF(AND(Y14=5,Z14=5),"ALTO",""))))))))))))))))))))))))))</f>
        <v/>
      </c>
      <c r="AC14" s="32" t="n"/>
      <c r="AD14" s="23" t="n"/>
      <c r="AE14" s="21" t="n"/>
      <c r="AF14" s="23" t="n"/>
      <c r="AG14" s="21" t="n"/>
      <c r="AH14" s="23" t="n"/>
      <c r="AI14" s="21" t="n"/>
      <c r="AJ14" s="23" t="n"/>
      <c r="AK14" s="21" t="n"/>
      <c r="AL14" s="23" t="n"/>
      <c r="AM14" s="21" t="n"/>
      <c r="AN14" s="23" t="n"/>
      <c r="AO14" s="21" t="n"/>
      <c r="AP14" s="23" t="n"/>
      <c r="AQ14" s="394" t="n"/>
    </row>
    <row r="15" customFormat="1" s="35">
      <c r="A15" s="33">
        <f>IF(AND(Y15=1,Z15=1),1,IF(AND(Y15=1,Z15=2),2,IF(AND(Y15=1,Z15=3),3,IF(AND(Y15=1,Z15=4),4,IF(AND(Y15=1,Z15=5),5,IF(AND(Y15=2,Z15=1),6,IF(AND(Y15=2,Z15=2),7,IF(AND(Y15=2,Z15=3),8,IF(AND(Y15=2,Z15=4),9,IF(AND(Y15=2,Z15=5),10,IF(AND(Y15=3,Z15=1),11,IF(AND(Y15=3,Z15=2),12,IF(AND(Y15=3,Z15=3),13,IF(AND(Y15=3,Z15=4),14,IF(AND(Y15=3,Z15=5),15,IF(AND(Y15=4,Z15=1),16,IF(AND(Y15=4,Z15=2),17,IF(AND(Y15=4,Z15=3),18,IF(AND(Y15=4,Z15=4),19,IF(AND(Y15=4,Z15=5),20,IF(AND(Y15=5,Z15=1),21,IF(AND(Y15=5,Z15=2),22,IF(AND(Y15=5,Z15=3),23,IF(AND(Y15=5,Z15=4),24,IF(AND(Y15=5,Z15=5),25,"")))))))))))))))))))))))))</f>
        <v/>
      </c>
      <c r="B15" s="33">
        <f>IF(A15="","",(COUNTIF($A$10:A15,A15))/100)</f>
        <v/>
      </c>
      <c r="C15" s="33">
        <f>IFERROR(A15+B15,"")</f>
        <v/>
      </c>
      <c r="D15" s="39" t="n">
        <v>6</v>
      </c>
      <c r="E15" s="3" t="n"/>
      <c r="F15" s="3" t="n"/>
      <c r="G15" s="3" t="n"/>
      <c r="H15" s="4" t="n"/>
      <c r="I15" s="4" t="n"/>
      <c r="J15" s="15">
        <f>IF(OR(H15="",I15=""),"",H15*I15)</f>
        <v/>
      </c>
      <c r="K15" s="17">
        <f>IF(J15="","",IF(AND(H15=1,I15=1),"BAJO",IF(AND(H15=1,I15=2),"BAJO",IF(AND(H15=1,I15=3),"MODERADO",IF(AND(H15=1,I15=4),"FAVORABLE",IF(AND(H15=1,I15=5),"FAVORABLE",IF(AND(H15=2,I15=1),"BAJO",IF(AND(H15=2,I15=2),"BAJO",IF(AND(H15=2,I15=3),"MODERADO",IF(AND(H15=2,I15=4),"FAVORABLE",IF(AND(H15=2,I15=5),"ALTO",IF(AND(H15=3,I15=1),"BAJO",IF(AND(H15=3,I15=2),"MODERADO",IF(AND(H15=3,I15=3),"FAVORABLE",IF(AND(H15=3,I15=4),"ALTO",IF(AND(H15=3,I15=5),"ALTO",IF(AND(H15=4,I15=1),"MODERADO",IF(AND(H15=4,I15=2),"FAVORABLE",IF(AND(H15=4,I15=3),"FAVORABLE",IF(AND(H15=4,I15=4),"ALTO",IF(AND(H15=4,I15=5),"ALTO",IF(AND(H15=5,I15=1),"FAVORABLE",IF(AND(H15=5,I15=2),"FAVORABLE",IF(AND(H15=5,I15=3),"ALTO",IF(AND(H15=5,I15=4),"ALTO",IF(AND(H15=5,I15=5),"ALTO",""))))))))))))))))))))))))))</f>
        <v/>
      </c>
      <c r="L15" s="37" t="n"/>
      <c r="M15" s="3" t="n"/>
      <c r="N15" s="3" t="n"/>
      <c r="O15" s="3" t="n"/>
      <c r="P15" s="3" t="n"/>
      <c r="Q15" s="3" t="n"/>
      <c r="R15" s="3" t="n"/>
      <c r="S15" s="3" t="n"/>
      <c r="T15" s="16">
        <f>IFERROR(SUM(O15:S15),"")</f>
        <v/>
      </c>
      <c r="U15" s="16" t="n"/>
      <c r="V15" s="3" t="n"/>
      <c r="W15" s="16" t="n"/>
      <c r="X15" s="3" t="n"/>
      <c r="Y15" s="15">
        <f>IF(J15="","",IF(OR(N15="",N15="IMPACTO"),H15,IF(T15&lt;=50,H15,IF(AND(T15&lt;=75,H15&lt;5),H15+1,IF(AND(T15&lt;=75,H15=5),H15,IF(AND(T15&lt;=100,H15&lt;4),H15+2,IF(AND(T15&lt;=100,H15=4),H15+1,IF(AND(T15&lt;=100,H15=5),H15,""))))))))</f>
        <v/>
      </c>
      <c r="Z15" s="15">
        <f>IF(J15="","",IF(OR(N15="",N15="PROBABILIDAD"),I15,IF(T15&lt;=50,I15,IF(AND(T15&lt;=75,I15&lt;5),I15+1,IF(AND(T15&lt;=75,I15=5),I15,IF(AND(T15&lt;=100,I15&lt;4),I15+2,IF(AND(T15&lt;=100,I15=4),I15+1,IF(AND(T15&lt;=100,I15=5),I15,""))))))))</f>
        <v/>
      </c>
      <c r="AA15" s="15">
        <f>IF(OR(Y15="",Z15=""),"",Y15*Z15)</f>
        <v/>
      </c>
      <c r="AB15" s="17">
        <f>IF(AA15="","",IF(AND(Y15=1,Z15=1),"BAJO",IF(AND(Y15=1,Z15=2),"MODERADO",IF(AND(Y15=1,Z15=3),"MODERADO",IF(AND(Y15=1,Z15=4),"MODERADO",IF(AND(Y15=1,Z15=5),"MODERADO",IF(AND(Y15=2,Z15=1),"BAJO",IF(AND(Y15=2,Z15=2),"MODERADO",IF(AND(Y15=2,Z15=3),"MODERADO",IF(AND(Y15=2,Z15=4),"FAVORABLE",IF(AND(Y15=2,Z15=5),"FAVORABLE",IF(AND(Y15=3,Z15=1),"BAJO",IF(AND(Y15=3,Z15=2),"MODERADO",IF(AND(Y15=3,Z15=3),"FAVORABLE",IF(AND(Y15=3,Z15=4),"FAVORABLE",IF(AND(Y15=3,Z15=5),"FAVORABLE",IF(AND(Y15=4,Z15=1),"BAJO",IF(AND(Y15=4,Z15=2),"MODERADO",IF(AND(Y15=4,Z15=3),"FAVORABLE",IF(AND(Y15=4,Z15=4),"FAVORABLE",IF(AND(Y15=4,Z15=5),"ALTO",IF(AND(Y15=5,Z15=1),"BAJO",IF(AND(Y15=5,Z15=2),"MODERADO",IF(AND(Y15=5,Z15=3),"FAVORABLE",IF(AND(Y15=5,Z15=4),"ALTO",IF(AND(Y15=5,Z15=5),"ALTO",""))))))))))))))))))))))))))</f>
        <v/>
      </c>
      <c r="AC15" s="21" t="n"/>
      <c r="AD15" s="23" t="n"/>
      <c r="AE15" s="21" t="n"/>
      <c r="AF15" s="23" t="n"/>
      <c r="AG15" s="21" t="n"/>
      <c r="AH15" s="23" t="n"/>
      <c r="AI15" s="21" t="n"/>
      <c r="AJ15" s="23" t="n"/>
      <c r="AK15" s="21" t="n"/>
      <c r="AL15" s="23" t="n"/>
      <c r="AM15" s="21" t="n"/>
      <c r="AN15" s="23" t="n"/>
      <c r="AO15" s="21" t="n"/>
      <c r="AP15" s="23" t="n"/>
      <c r="AQ15" s="394" t="n"/>
    </row>
    <row r="16" customFormat="1" s="35">
      <c r="A16" s="33">
        <f>IF(AND(Y16=1,Z16=1),1,IF(AND(Y16=1,Z16=2),2,IF(AND(Y16=1,Z16=3),3,IF(AND(Y16=1,Z16=4),4,IF(AND(Y16=1,Z16=5),5,IF(AND(Y16=2,Z16=1),6,IF(AND(Y16=2,Z16=2),7,IF(AND(Y16=2,Z16=3),8,IF(AND(Y16=2,Z16=4),9,IF(AND(Y16=2,Z16=5),10,IF(AND(Y16=3,Z16=1),11,IF(AND(Y16=3,Z16=2),12,IF(AND(Y16=3,Z16=3),13,IF(AND(Y16=3,Z16=4),14,IF(AND(Y16=3,Z16=5),15,IF(AND(Y16=4,Z16=1),16,IF(AND(Y16=4,Z16=2),17,IF(AND(Y16=4,Z16=3),18,IF(AND(Y16=4,Z16=4),19,IF(AND(Y16=4,Z16=5),20,IF(AND(Y16=5,Z16=1),21,IF(AND(Y16=5,Z16=2),22,IF(AND(Y16=5,Z16=3),23,IF(AND(Y16=5,Z16=4),24,IF(AND(Y16=5,Z16=5),25,"")))))))))))))))))))))))))</f>
        <v/>
      </c>
      <c r="B16" s="33">
        <f>IF(A16="","",(COUNTIF($A$10:A16,A16))/100)</f>
        <v/>
      </c>
      <c r="C16" s="33">
        <f>IFERROR(A16+B16,"")</f>
        <v/>
      </c>
      <c r="D16" s="39" t="n">
        <v>7</v>
      </c>
      <c r="E16" s="3" t="n"/>
      <c r="F16" s="3" t="n"/>
      <c r="G16" s="3" t="n"/>
      <c r="H16" s="4" t="n"/>
      <c r="I16" s="4" t="n"/>
      <c r="J16" s="15">
        <f>IF(OR(H16="",I16=""),"",H16*I16)</f>
        <v/>
      </c>
      <c r="K16" s="17">
        <f>IF(J16="","",IF(AND(H16=1,I16=1),"BAJO",IF(AND(H16=1,I16=2),"BAJO",IF(AND(H16=1,I16=3),"MODERADO",IF(AND(H16=1,I16=4),"FAVORABLE",IF(AND(H16=1,I16=5),"FAVORABLE",IF(AND(H16=2,I16=1),"BAJO",IF(AND(H16=2,I16=2),"BAJO",IF(AND(H16=2,I16=3),"MODERADO",IF(AND(H16=2,I16=4),"FAVORABLE",IF(AND(H16=2,I16=5),"ALTO",IF(AND(H16=3,I16=1),"BAJO",IF(AND(H16=3,I16=2),"MODERADO",IF(AND(H16=3,I16=3),"FAVORABLE",IF(AND(H16=3,I16=4),"ALTO",IF(AND(H16=3,I16=5),"ALTO",IF(AND(H16=4,I16=1),"MODERADO",IF(AND(H16=4,I16=2),"FAVORABLE",IF(AND(H16=4,I16=3),"FAVORABLE",IF(AND(H16=4,I16=4),"ALTO",IF(AND(H16=4,I16=5),"ALTO",IF(AND(H16=5,I16=1),"FAVORABLE",IF(AND(H16=5,I16=2),"FAVORABLE",IF(AND(H16=5,I16=3),"ALTO",IF(AND(H16=5,I16=4),"ALTO",IF(AND(H16=5,I16=5),"ALTO",""))))))))))))))))))))))))))</f>
        <v/>
      </c>
      <c r="L16" s="37" t="n"/>
      <c r="M16" s="3" t="n"/>
      <c r="N16" s="3" t="n"/>
      <c r="O16" s="3" t="n"/>
      <c r="P16" s="3" t="n"/>
      <c r="Q16" s="3" t="n"/>
      <c r="R16" s="3" t="n"/>
      <c r="S16" s="3" t="n"/>
      <c r="T16" s="16">
        <f>IFERROR(SUM(O16:S16),"")</f>
        <v/>
      </c>
      <c r="U16" s="16" t="n"/>
      <c r="V16" s="3" t="n"/>
      <c r="W16" s="16" t="n"/>
      <c r="X16" s="3" t="n"/>
      <c r="Y16" s="15">
        <f>IF(J16="","",IF(OR(N16="",N16="IMPACTO"),H16,IF(T16&lt;=50,H16,IF(AND(T16&lt;=75,H16&lt;5),H16+1,IF(AND(T16&lt;=75,H16=5),H16,IF(AND(T16&lt;=100,H16&lt;4),H16+2,IF(AND(T16&lt;=100,H16=4),H16+1,IF(AND(T16&lt;=100,H16=5),H16,""))))))))</f>
        <v/>
      </c>
      <c r="Z16" s="15">
        <f>IF(J16="","",IF(OR(N16="",N16="PROBABILIDAD"),I16,IF(T16&lt;=50,I16,IF(AND(T16&lt;=75,I16&lt;5),I16+1,IF(AND(T16&lt;=75,I16=5),I16,IF(AND(T16&lt;=100,I16&lt;4),I16+2,IF(AND(T16&lt;=100,I16=4),I16+1,IF(AND(T16&lt;=100,I16=5),I16,""))))))))</f>
        <v/>
      </c>
      <c r="AA16" s="15">
        <f>IF(OR(Y16="",Z16=""),"",Y16*Z16)</f>
        <v/>
      </c>
      <c r="AB16" s="17">
        <f>IF(AA16="","",IF(AND(Y16=1,Z16=1),"BAJO",IF(AND(Y16=1,Z16=2),"MODERADO",IF(AND(Y16=1,Z16=3),"MODERADO",IF(AND(Y16=1,Z16=4),"MODERADO",IF(AND(Y16=1,Z16=5),"MODERADO",IF(AND(Y16=2,Z16=1),"BAJO",IF(AND(Y16=2,Z16=2),"MODERADO",IF(AND(Y16=2,Z16=3),"MODERADO",IF(AND(Y16=2,Z16=4),"FAVORABLE",IF(AND(Y16=2,Z16=5),"FAVORABLE",IF(AND(Y16=3,Z16=1),"BAJO",IF(AND(Y16=3,Z16=2),"MODERADO",IF(AND(Y16=3,Z16=3),"FAVORABLE",IF(AND(Y16=3,Z16=4),"FAVORABLE",IF(AND(Y16=3,Z16=5),"FAVORABLE",IF(AND(Y16=4,Z16=1),"BAJO",IF(AND(Y16=4,Z16=2),"MODERADO",IF(AND(Y16=4,Z16=3),"FAVORABLE",IF(AND(Y16=4,Z16=4),"FAVORABLE",IF(AND(Y16=4,Z16=5),"ALTO",IF(AND(Y16=5,Z16=1),"BAJO",IF(AND(Y16=5,Z16=2),"MODERADO",IF(AND(Y16=5,Z16=3),"FAVORABLE",IF(AND(Y16=5,Z16=4),"ALTO",IF(AND(Y16=5,Z16=5),"ALTO",""))))))))))))))))))))))))))</f>
        <v/>
      </c>
      <c r="AC16" s="21" t="n"/>
      <c r="AD16" s="23" t="n"/>
      <c r="AE16" s="21" t="n"/>
      <c r="AF16" s="23" t="n"/>
      <c r="AG16" s="21" t="n"/>
      <c r="AH16" s="23" t="n"/>
      <c r="AI16" s="21" t="n"/>
      <c r="AJ16" s="23" t="n"/>
      <c r="AK16" s="21" t="n"/>
      <c r="AL16" s="23" t="n"/>
      <c r="AM16" s="21" t="n"/>
      <c r="AN16" s="23" t="n"/>
      <c r="AO16" s="21" t="n"/>
      <c r="AP16" s="23" t="n"/>
      <c r="AQ16" s="394" t="n"/>
    </row>
    <row r="17" customFormat="1" s="35">
      <c r="A17" s="33">
        <f>IF(AND(Y17=1,Z17=1),1,IF(AND(Y17=1,Z17=2),2,IF(AND(Y17=1,Z17=3),3,IF(AND(Y17=1,Z17=4),4,IF(AND(Y17=1,Z17=5),5,IF(AND(Y17=2,Z17=1),6,IF(AND(Y17=2,Z17=2),7,IF(AND(Y17=2,Z17=3),8,IF(AND(Y17=2,Z17=4),9,IF(AND(Y17=2,Z17=5),10,IF(AND(Y17=3,Z17=1),11,IF(AND(Y17=3,Z17=2),12,IF(AND(Y17=3,Z17=3),13,IF(AND(Y17=3,Z17=4),14,IF(AND(Y17=3,Z17=5),15,IF(AND(Y17=4,Z17=1),16,IF(AND(Y17=4,Z17=2),17,IF(AND(Y17=4,Z17=3),18,IF(AND(Y17=4,Z17=4),19,IF(AND(Y17=4,Z17=5),20,IF(AND(Y17=5,Z17=1),21,IF(AND(Y17=5,Z17=2),22,IF(AND(Y17=5,Z17=3),23,IF(AND(Y17=5,Z17=4),24,IF(AND(Y17=5,Z17=5),25,"")))))))))))))))))))))))))</f>
        <v/>
      </c>
      <c r="B17" s="33">
        <f>IF(A17="","",(COUNTIF($A$10:A17,A17))/100)</f>
        <v/>
      </c>
      <c r="C17" s="33">
        <f>IFERROR(A17+B17,"")</f>
        <v/>
      </c>
      <c r="D17" s="39" t="n">
        <v>8</v>
      </c>
      <c r="E17" s="3" t="n"/>
      <c r="F17" s="3" t="n"/>
      <c r="G17" s="3" t="n"/>
      <c r="H17" s="4" t="n"/>
      <c r="I17" s="4" t="n"/>
      <c r="J17" s="15">
        <f>IF(OR(H17="",I17=""),"",H17*I17)</f>
        <v/>
      </c>
      <c r="K17" s="17">
        <f>IF(J17="","",IF(AND(H17=1,I17=1),"BAJO",IF(AND(H17=1,I17=2),"BAJO",IF(AND(H17=1,I17=3),"MODERADO",IF(AND(H17=1,I17=4),"FAVORABLE",IF(AND(H17=1,I17=5),"FAVORABLE",IF(AND(H17=2,I17=1),"BAJO",IF(AND(H17=2,I17=2),"BAJO",IF(AND(H17=2,I17=3),"MODERADO",IF(AND(H17=2,I17=4),"FAVORABLE",IF(AND(H17=2,I17=5),"ALTO",IF(AND(H17=3,I17=1),"BAJO",IF(AND(H17=3,I17=2),"MODERADO",IF(AND(H17=3,I17=3),"FAVORABLE",IF(AND(H17=3,I17=4),"ALTO",IF(AND(H17=3,I17=5),"ALTO",IF(AND(H17=4,I17=1),"MODERADO",IF(AND(H17=4,I17=2),"FAVORABLE",IF(AND(H17=4,I17=3),"FAVORABLE",IF(AND(H17=4,I17=4),"ALTO",IF(AND(H17=4,I17=5),"ALTO",IF(AND(H17=5,I17=1),"FAVORABLE",IF(AND(H17=5,I17=2),"FAVORABLE",IF(AND(H17=5,I17=3),"ALTO",IF(AND(H17=5,I17=4),"ALTO",IF(AND(H17=5,I17=5),"ALTO",""))))))))))))))))))))))))))</f>
        <v/>
      </c>
      <c r="L17" s="3" t="n"/>
      <c r="M17" s="3" t="n"/>
      <c r="N17" s="3" t="n"/>
      <c r="O17" s="3" t="n"/>
      <c r="P17" s="3" t="n"/>
      <c r="Q17" s="3" t="n"/>
      <c r="R17" s="3" t="n"/>
      <c r="S17" s="3" t="n"/>
      <c r="T17" s="16">
        <f>IFERROR(SUM(O17:S17),"")</f>
        <v/>
      </c>
      <c r="U17" s="16" t="n"/>
      <c r="V17" s="3" t="n"/>
      <c r="W17" s="16" t="n"/>
      <c r="X17" s="3" t="n"/>
      <c r="Y17" s="15">
        <f>IF(J17="","",IF(OR(N17="",N17="IMPACTO"),H17,IF(T17&lt;=50,H17,IF(AND(T17&lt;=75,H17&lt;5),H17+1,IF(AND(T17&lt;=75,H17=5),H17,IF(AND(T17&lt;=100,H17&lt;4),H17+2,IF(AND(T17&lt;=100,H17=4),H17+1,IF(AND(T17&lt;=100,H17=5),H17,""))))))))</f>
        <v/>
      </c>
      <c r="Z17" s="15">
        <f>IF(J17="","",IF(OR(N17="",N17="PROBABILIDAD"),I17,IF(T17&lt;=50,I17,IF(AND(T17&lt;=75,I17&lt;5),I17+1,IF(AND(T17&lt;=75,I17=5),I17,IF(AND(T17&lt;=100,I17&lt;4),I17+2,IF(AND(T17&lt;=100,I17=4),I17+1,IF(AND(T17&lt;=100,I17=5),I17,""))))))))</f>
        <v/>
      </c>
      <c r="AA17" s="15">
        <f>IF(OR(Y17="",Z17=""),"",Y17*Z17)</f>
        <v/>
      </c>
      <c r="AB17" s="17">
        <f>IF(AA17="","",IF(AND(Y17=1,Z17=1),"BAJO",IF(AND(Y17=1,Z17=2),"MODERADO",IF(AND(Y17=1,Z17=3),"MODERADO",IF(AND(Y17=1,Z17=4),"MODERADO",IF(AND(Y17=1,Z17=5),"MODERADO",IF(AND(Y17=2,Z17=1),"BAJO",IF(AND(Y17=2,Z17=2),"MODERADO",IF(AND(Y17=2,Z17=3),"MODERADO",IF(AND(Y17=2,Z17=4),"FAVORABLE",IF(AND(Y17=2,Z17=5),"FAVORABLE",IF(AND(Y17=3,Z17=1),"BAJO",IF(AND(Y17=3,Z17=2),"MODERADO",IF(AND(Y17=3,Z17=3),"FAVORABLE",IF(AND(Y17=3,Z17=4),"FAVORABLE",IF(AND(Y17=3,Z17=5),"FAVORABLE",IF(AND(Y17=4,Z17=1),"BAJO",IF(AND(Y17=4,Z17=2),"MODERADO",IF(AND(Y17=4,Z17=3),"FAVORABLE",IF(AND(Y17=4,Z17=4),"FAVORABLE",IF(AND(Y17=4,Z17=5),"ALTO",IF(AND(Y17=5,Z17=1),"BAJO",IF(AND(Y17=5,Z17=2),"MODERADO",IF(AND(Y17=5,Z17=3),"FAVORABLE",IF(AND(Y17=5,Z17=4),"ALTO",IF(AND(Y17=5,Z17=5),"ALTO",""))))))))))))))))))))))))))</f>
        <v/>
      </c>
      <c r="AC17" s="21" t="n"/>
      <c r="AD17" s="23" t="n"/>
      <c r="AE17" s="21" t="n"/>
      <c r="AF17" s="23" t="n"/>
      <c r="AG17" s="21" t="n"/>
      <c r="AH17" s="23" t="n"/>
      <c r="AI17" s="21" t="n"/>
      <c r="AJ17" s="23" t="n"/>
      <c r="AK17" s="21" t="n"/>
      <c r="AL17" s="23" t="n"/>
      <c r="AM17" s="21" t="n"/>
      <c r="AN17" s="23" t="n"/>
      <c r="AO17" s="21" t="n"/>
      <c r="AP17" s="23" t="n"/>
      <c r="AQ17" s="394" t="n"/>
    </row>
    <row r="18" customFormat="1" s="35">
      <c r="A18" s="33">
        <f>IF(AND(Y18=1,Z18=1),1,IF(AND(Y18=1,Z18=2),2,IF(AND(Y18=1,Z18=3),3,IF(AND(Y18=1,Z18=4),4,IF(AND(Y18=1,Z18=5),5,IF(AND(Y18=2,Z18=1),6,IF(AND(Y18=2,Z18=2),7,IF(AND(Y18=2,Z18=3),8,IF(AND(Y18=2,Z18=4),9,IF(AND(Y18=2,Z18=5),10,IF(AND(Y18=3,Z18=1),11,IF(AND(Y18=3,Z18=2),12,IF(AND(Y18=3,Z18=3),13,IF(AND(Y18=3,Z18=4),14,IF(AND(Y18=3,Z18=5),15,IF(AND(Y18=4,Z18=1),16,IF(AND(Y18=4,Z18=2),17,IF(AND(Y18=4,Z18=3),18,IF(AND(Y18=4,Z18=4),19,IF(AND(Y18=4,Z18=5),20,IF(AND(Y18=5,Z18=1),21,IF(AND(Y18=5,Z18=2),22,IF(AND(Y18=5,Z18=3),23,IF(AND(Y18=5,Z18=4),24,IF(AND(Y18=5,Z18=5),25,"")))))))))))))))))))))))))</f>
        <v/>
      </c>
      <c r="B18" s="33">
        <f>IF(A18="","",(COUNTIF($A$10:A18,A18))/100)</f>
        <v/>
      </c>
      <c r="C18" s="33">
        <f>IFERROR(A18+B18,"")</f>
        <v/>
      </c>
      <c r="D18" s="39" t="n">
        <v>9</v>
      </c>
      <c r="E18" s="3" t="n"/>
      <c r="F18" s="3" t="n"/>
      <c r="G18" s="3" t="n"/>
      <c r="H18" s="4" t="n"/>
      <c r="I18" s="4" t="n"/>
      <c r="J18" s="15">
        <f>IF(OR(H18="",I18=""),"",H18*I18)</f>
        <v/>
      </c>
      <c r="K18" s="17">
        <f>IF(J18="","",IF(AND(H18=1,I18=1),"BAJO",IF(AND(H18=1,I18=2),"BAJO",IF(AND(H18=1,I18=3),"MODERADO",IF(AND(H18=1,I18=4),"FAVORABLE",IF(AND(H18=1,I18=5),"FAVORABLE",IF(AND(H18=2,I18=1),"BAJO",IF(AND(H18=2,I18=2),"BAJO",IF(AND(H18=2,I18=3),"MODERADO",IF(AND(H18=2,I18=4),"FAVORABLE",IF(AND(H18=2,I18=5),"ALTO",IF(AND(H18=3,I18=1),"BAJO",IF(AND(H18=3,I18=2),"MODERADO",IF(AND(H18=3,I18=3),"FAVORABLE",IF(AND(H18=3,I18=4),"ALTO",IF(AND(H18=3,I18=5),"ALTO",IF(AND(H18=4,I18=1),"MODERADO",IF(AND(H18=4,I18=2),"FAVORABLE",IF(AND(H18=4,I18=3),"FAVORABLE",IF(AND(H18=4,I18=4),"ALTO",IF(AND(H18=4,I18=5),"ALTO",IF(AND(H18=5,I18=1),"FAVORABLE",IF(AND(H18=5,I18=2),"FAVORABLE",IF(AND(H18=5,I18=3),"ALTO",IF(AND(H18=5,I18=4),"ALTO",IF(AND(H18=5,I18=5),"ALTO",""))))))))))))))))))))))))))</f>
        <v/>
      </c>
      <c r="L18" s="3" t="n"/>
      <c r="M18" s="3" t="n"/>
      <c r="N18" s="3" t="n"/>
      <c r="O18" s="3" t="n"/>
      <c r="P18" s="3" t="n"/>
      <c r="Q18" s="3" t="n"/>
      <c r="R18" s="3" t="n"/>
      <c r="S18" s="3" t="n"/>
      <c r="T18" s="16">
        <f>IFERROR(SUM(O18:S18),"")</f>
        <v/>
      </c>
      <c r="U18" s="16" t="n"/>
      <c r="V18" s="3" t="n"/>
      <c r="W18" s="16" t="n"/>
      <c r="X18" s="3" t="n"/>
      <c r="Y18" s="15">
        <f>IF(J18="","",IF(OR(N18="",N18="IMPACTO"),H18,IF(T18&lt;=50,H18,IF(AND(T18&lt;=75,H18&lt;5),H18+1,IF(AND(T18&lt;=75,H18=5),H18,IF(AND(T18&lt;=100,H18&lt;4),H18+2,IF(AND(T18&lt;=100,H18=4),H18+1,IF(AND(T18&lt;=100,H18=5),H18,""))))))))</f>
        <v/>
      </c>
      <c r="Z18" s="15">
        <f>IF(J18="","",IF(OR(N18="",N18="PROBABILIDAD"),I18,IF(T18&lt;=50,I18,IF(AND(T18&lt;=75,I18&lt;5),I18+1,IF(AND(T18&lt;=75,I18=5),I18,IF(AND(T18&lt;=100,I18&lt;4),I18+2,IF(AND(T18&lt;=100,I18=4),I18+1,IF(AND(T18&lt;=100,I18=5),I18,""))))))))</f>
        <v/>
      </c>
      <c r="AA18" s="15">
        <f>IF(OR(Y18="",Z18=""),"",Y18*Z18)</f>
        <v/>
      </c>
      <c r="AB18" s="17">
        <f>IF(AA18="","",IF(AND(Y18=1,Z18=1),"BAJO",IF(AND(Y18=1,Z18=2),"MODERADO",IF(AND(Y18=1,Z18=3),"MODERADO",IF(AND(Y18=1,Z18=4),"MODERADO",IF(AND(Y18=1,Z18=5),"MODERADO",IF(AND(Y18=2,Z18=1),"BAJO",IF(AND(Y18=2,Z18=2),"MODERADO",IF(AND(Y18=2,Z18=3),"MODERADO",IF(AND(Y18=2,Z18=4),"FAVORABLE",IF(AND(Y18=2,Z18=5),"FAVORABLE",IF(AND(Y18=3,Z18=1),"BAJO",IF(AND(Y18=3,Z18=2),"MODERADO",IF(AND(Y18=3,Z18=3),"FAVORABLE",IF(AND(Y18=3,Z18=4),"FAVORABLE",IF(AND(Y18=3,Z18=5),"FAVORABLE",IF(AND(Y18=4,Z18=1),"BAJO",IF(AND(Y18=4,Z18=2),"MODERADO",IF(AND(Y18=4,Z18=3),"FAVORABLE",IF(AND(Y18=4,Z18=4),"FAVORABLE",IF(AND(Y18=4,Z18=5),"ALTO",IF(AND(Y18=5,Z18=1),"BAJO",IF(AND(Y18=5,Z18=2),"MODERADO",IF(AND(Y18=5,Z18=3),"FAVORABLE",IF(AND(Y18=5,Z18=4),"ALTO",IF(AND(Y18=5,Z18=5),"ALTO",""))))))))))))))))))))))))))</f>
        <v/>
      </c>
      <c r="AC18" s="21" t="n"/>
      <c r="AD18" s="23" t="n"/>
      <c r="AE18" s="21" t="n"/>
      <c r="AF18" s="23" t="n"/>
      <c r="AG18" s="21" t="n"/>
      <c r="AH18" s="23" t="n"/>
      <c r="AI18" s="21" t="n"/>
      <c r="AJ18" s="23" t="n"/>
      <c r="AK18" s="21" t="n"/>
      <c r="AL18" s="23" t="n"/>
      <c r="AM18" s="21" t="n"/>
      <c r="AN18" s="23" t="n"/>
      <c r="AO18" s="21" t="n"/>
      <c r="AP18" s="23" t="n"/>
      <c r="AQ18" s="394" t="n"/>
    </row>
    <row r="19" customFormat="1" s="35">
      <c r="A19" s="33">
        <f>IF(AND(Y19=1,Z19=1),1,IF(AND(Y19=1,Z19=2),2,IF(AND(Y19=1,Z19=3),3,IF(AND(Y19=1,Z19=4),4,IF(AND(Y19=1,Z19=5),5,IF(AND(Y19=2,Z19=1),6,IF(AND(Y19=2,Z19=2),7,IF(AND(Y19=2,Z19=3),8,IF(AND(Y19=2,Z19=4),9,IF(AND(Y19=2,Z19=5),10,IF(AND(Y19=3,Z19=1),11,IF(AND(Y19=3,Z19=2),12,IF(AND(Y19=3,Z19=3),13,IF(AND(Y19=3,Z19=4),14,IF(AND(Y19=3,Z19=5),15,IF(AND(Y19=4,Z19=1),16,IF(AND(Y19=4,Z19=2),17,IF(AND(Y19=4,Z19=3),18,IF(AND(Y19=4,Z19=4),19,IF(AND(Y19=4,Z19=5),20,IF(AND(Y19=5,Z19=1),21,IF(AND(Y19=5,Z19=2),22,IF(AND(Y19=5,Z19=3),23,IF(AND(Y19=5,Z19=4),24,IF(AND(Y19=5,Z19=5),25,"")))))))))))))))))))))))))</f>
        <v/>
      </c>
      <c r="B19" s="33">
        <f>IF(A19="","",(COUNTIF($A$10:A19,A19))/100)</f>
        <v/>
      </c>
      <c r="C19" s="33">
        <f>IFERROR(A19+B19,"")</f>
        <v/>
      </c>
      <c r="D19" s="39" t="n">
        <v>10</v>
      </c>
      <c r="E19" s="3" t="n"/>
      <c r="F19" s="3" t="n"/>
      <c r="G19" s="3" t="n"/>
      <c r="H19" s="4" t="n"/>
      <c r="I19" s="4" t="n"/>
      <c r="J19" s="15">
        <f>IF(OR(H19="",I19=""),"",H19*I19)</f>
        <v/>
      </c>
      <c r="K19" s="17">
        <f>IF(J19="","",IF(AND(H19=1,I19=1),"BAJO",IF(AND(H19=1,I19=2),"BAJO",IF(AND(H19=1,I19=3),"MODERADO",IF(AND(H19=1,I19=4),"FAVORABLE",IF(AND(H19=1,I19=5),"FAVORABLE",IF(AND(H19=2,I19=1),"BAJO",IF(AND(H19=2,I19=2),"BAJO",IF(AND(H19=2,I19=3),"MODERADO",IF(AND(H19=2,I19=4),"FAVORABLE",IF(AND(H19=2,I19=5),"ALTO",IF(AND(H19=3,I19=1),"BAJO",IF(AND(H19=3,I19=2),"MODERADO",IF(AND(H19=3,I19=3),"FAVORABLE",IF(AND(H19=3,I19=4),"ALTO",IF(AND(H19=3,I19=5),"ALTO",IF(AND(H19=4,I19=1),"MODERADO",IF(AND(H19=4,I19=2),"FAVORABLE",IF(AND(H19=4,I19=3),"FAVORABLE",IF(AND(H19=4,I19=4),"ALTO",IF(AND(H19=4,I19=5),"ALTO",IF(AND(H19=5,I19=1),"FAVORABLE",IF(AND(H19=5,I19=2),"FAVORABLE",IF(AND(H19=5,I19=3),"ALTO",IF(AND(H19=5,I19=4),"ALTO",IF(AND(H19=5,I19=5),"ALTO",""))))))))))))))))))))))))))</f>
        <v/>
      </c>
      <c r="L19" s="3" t="n"/>
      <c r="M19" s="3" t="n"/>
      <c r="N19" s="3" t="n"/>
      <c r="O19" s="3" t="n"/>
      <c r="P19" s="3" t="n"/>
      <c r="Q19" s="3" t="n"/>
      <c r="R19" s="3" t="n"/>
      <c r="S19" s="3" t="n"/>
      <c r="T19" s="16">
        <f>IFERROR(SUM(O19:S19),"")</f>
        <v/>
      </c>
      <c r="U19" s="16" t="n"/>
      <c r="V19" s="3" t="n"/>
      <c r="W19" s="16" t="n"/>
      <c r="X19" s="3" t="n"/>
      <c r="Y19" s="15">
        <f>IF(J19="","",IF(OR(N19="",N19="IMPACTO"),H19,IF(T19&lt;=50,H19,IF(AND(T19&lt;=75,H19&lt;5),H19+1,IF(AND(T19&lt;=75,H19=5),H19,IF(AND(T19&lt;=100,H19&lt;4),H19+2,IF(AND(T19&lt;=100,H19=4),H19+1,IF(AND(T19&lt;=100,H19=5),H19,""))))))))</f>
        <v/>
      </c>
      <c r="Z19" s="15">
        <f>IF(J19="","",IF(OR(N19="",N19="PROBABILIDAD"),I19,IF(T19&lt;=50,I19,IF(AND(T19&lt;=75,I19&lt;5),I19+1,IF(AND(T19&lt;=75,I19=5),I19,IF(AND(T19&lt;=100,I19&lt;4),I19+2,IF(AND(T19&lt;=100,I19=4),I19+1,IF(AND(T19&lt;=100,I19=5),I19,""))))))))</f>
        <v/>
      </c>
      <c r="AA19" s="15">
        <f>IF(OR(Y19="",Z19=""),"",Y19*Z19)</f>
        <v/>
      </c>
      <c r="AB19" s="17">
        <f>IF(AA19="","",IF(AND(Y19=1,Z19=1),"BAJO",IF(AND(Y19=1,Z19=2),"MODERADO",IF(AND(Y19=1,Z19=3),"MODERADO",IF(AND(Y19=1,Z19=4),"MODERADO",IF(AND(Y19=1,Z19=5),"MODERADO",IF(AND(Y19=2,Z19=1),"BAJO",IF(AND(Y19=2,Z19=2),"MODERADO",IF(AND(Y19=2,Z19=3),"MODERADO",IF(AND(Y19=2,Z19=4),"FAVORABLE",IF(AND(Y19=2,Z19=5),"FAVORABLE",IF(AND(Y19=3,Z19=1),"BAJO",IF(AND(Y19=3,Z19=2),"MODERADO",IF(AND(Y19=3,Z19=3),"FAVORABLE",IF(AND(Y19=3,Z19=4),"FAVORABLE",IF(AND(Y19=3,Z19=5),"FAVORABLE",IF(AND(Y19=4,Z19=1),"BAJO",IF(AND(Y19=4,Z19=2),"MODERADO",IF(AND(Y19=4,Z19=3),"FAVORABLE",IF(AND(Y19=4,Z19=4),"FAVORABLE",IF(AND(Y19=4,Z19=5),"ALTO",IF(AND(Y19=5,Z19=1),"BAJO",IF(AND(Y19=5,Z19=2),"MODERADO",IF(AND(Y19=5,Z19=3),"FAVORABLE",IF(AND(Y19=5,Z19=4),"ALTO",IF(AND(Y19=5,Z19=5),"ALTO",""))))))))))))))))))))))))))</f>
        <v/>
      </c>
      <c r="AC19" s="21" t="n"/>
      <c r="AD19" s="23" t="n"/>
      <c r="AE19" s="21" t="n"/>
      <c r="AF19" s="23" t="n"/>
      <c r="AG19" s="21" t="n"/>
      <c r="AH19" s="23" t="n"/>
      <c r="AI19" s="21" t="n"/>
      <c r="AJ19" s="23" t="n"/>
      <c r="AK19" s="21" t="n"/>
      <c r="AL19" s="23" t="n"/>
      <c r="AM19" s="21" t="n"/>
      <c r="AN19" s="23" t="n"/>
      <c r="AO19" s="21" t="n"/>
      <c r="AP19" s="23" t="n"/>
      <c r="AQ19" s="394" t="n"/>
    </row>
    <row r="20" customFormat="1" s="35">
      <c r="A20" s="33">
        <f>IF(AND(Y20=1,Z20=1),1,IF(AND(Y20=1,Z20=2),2,IF(AND(Y20=1,Z20=3),3,IF(AND(Y20=1,Z20=4),4,IF(AND(Y20=1,Z20=5),5,IF(AND(Y20=2,Z20=1),6,IF(AND(Y20=2,Z20=2),7,IF(AND(Y20=2,Z20=3),8,IF(AND(Y20=2,Z20=4),9,IF(AND(Y20=2,Z20=5),10,IF(AND(Y20=3,Z20=1),11,IF(AND(Y20=3,Z20=2),12,IF(AND(Y20=3,Z20=3),13,IF(AND(Y20=3,Z20=4),14,IF(AND(Y20=3,Z20=5),15,IF(AND(Y20=4,Z20=1),16,IF(AND(Y20=4,Z20=2),17,IF(AND(Y20=4,Z20=3),18,IF(AND(Y20=4,Z20=4),19,IF(AND(Y20=4,Z20=5),20,IF(AND(Y20=5,Z20=1),21,IF(AND(Y20=5,Z20=2),22,IF(AND(Y20=5,Z20=3),23,IF(AND(Y20=5,Z20=4),24,IF(AND(Y20=5,Z20=5),25,"")))))))))))))))))))))))))</f>
        <v/>
      </c>
      <c r="B20" s="33">
        <f>IF(A20="","",(COUNTIF($A$10:A20,A20))/100)</f>
        <v/>
      </c>
      <c r="C20" s="33">
        <f>IFERROR(A20+B20,"")</f>
        <v/>
      </c>
      <c r="D20" s="39" t="n">
        <v>11</v>
      </c>
      <c r="E20" s="3" t="n"/>
      <c r="F20" s="3" t="n"/>
      <c r="G20" s="3" t="n"/>
      <c r="H20" s="4" t="n"/>
      <c r="I20" s="4" t="n"/>
      <c r="J20" s="15">
        <f>IF(OR(H20="",I20=""),"",H20*I20)</f>
        <v/>
      </c>
      <c r="K20" s="17">
        <f>IF(J20="","",IF(AND(H20=1,I20=1),"BAJO",IF(AND(H20=1,I20=2),"BAJO",IF(AND(H20=1,I20=3),"MODERADO",IF(AND(H20=1,I20=4),"FAVORABLE",IF(AND(H20=1,I20=5),"FAVORABLE",IF(AND(H20=2,I20=1),"BAJO",IF(AND(H20=2,I20=2),"BAJO",IF(AND(H20=2,I20=3),"MODERADO",IF(AND(H20=2,I20=4),"FAVORABLE",IF(AND(H20=2,I20=5),"ALTO",IF(AND(H20=3,I20=1),"BAJO",IF(AND(H20=3,I20=2),"MODERADO",IF(AND(H20=3,I20=3),"FAVORABLE",IF(AND(H20=3,I20=4),"ALTO",IF(AND(H20=3,I20=5),"ALTO",IF(AND(H20=4,I20=1),"MODERADO",IF(AND(H20=4,I20=2),"FAVORABLE",IF(AND(H20=4,I20=3),"FAVORABLE",IF(AND(H20=4,I20=4),"ALTO",IF(AND(H20=4,I20=5),"ALTO",IF(AND(H20=5,I20=1),"FAVORABLE",IF(AND(H20=5,I20=2),"FAVORABLE",IF(AND(H20=5,I20=3),"ALTO",IF(AND(H20=5,I20=4),"ALTO",IF(AND(H20=5,I20=5),"ALTO",""))))))))))))))))))))))))))</f>
        <v/>
      </c>
      <c r="L20" s="3" t="n"/>
      <c r="M20" s="3" t="n"/>
      <c r="N20" s="3" t="n"/>
      <c r="O20" s="3" t="n"/>
      <c r="P20" s="3" t="n"/>
      <c r="Q20" s="3" t="n"/>
      <c r="R20" s="3" t="n"/>
      <c r="S20" s="3" t="n"/>
      <c r="T20" s="16">
        <f>IFERROR(SUM(O20:S20),"")</f>
        <v/>
      </c>
      <c r="U20" s="16" t="n"/>
      <c r="V20" s="3" t="n"/>
      <c r="W20" s="16" t="n"/>
      <c r="X20" s="3" t="n"/>
      <c r="Y20" s="15">
        <f>IF(J20="","",IF(OR(N20="",N20="IMPACTO"),H20,IF(T20&lt;=50,H20,IF(AND(T20&lt;=75,H20&lt;5),H20+1,IF(AND(T20&lt;=75,H20=5),H20,IF(AND(T20&lt;=100,H20&lt;4),H20+2,IF(AND(T20&lt;=100,H20=4),H20+1,IF(AND(T20&lt;=100,H20=5),H20,""))))))))</f>
        <v/>
      </c>
      <c r="Z20" s="15">
        <f>IF(J20="","",IF(OR(N20="",N20="PROBABILIDAD"),I20,IF(T20&lt;=50,I20,IF(AND(T20&lt;=75,I20&lt;5),I20+1,IF(AND(T20&lt;=75,I20=5),I20,IF(AND(T20&lt;=100,I20&lt;4),I20+2,IF(AND(T20&lt;=100,I20=4),I20+1,IF(AND(T20&lt;=100,I20=5),I20,""))))))))</f>
        <v/>
      </c>
      <c r="AA20" s="15">
        <f>IF(OR(Y20="",Z20=""),"",Y20*Z20)</f>
        <v/>
      </c>
      <c r="AB20" s="17">
        <f>IF(AA20="","",IF(AND(Y20=1,Z20=1),"BAJO",IF(AND(Y20=1,Z20=2),"MODERADO",IF(AND(Y20=1,Z20=3),"MODERADO",IF(AND(Y20=1,Z20=4),"MODERADO",IF(AND(Y20=1,Z20=5),"MODERADO",IF(AND(Y20=2,Z20=1),"BAJO",IF(AND(Y20=2,Z20=2),"MODERADO",IF(AND(Y20=2,Z20=3),"MODERADO",IF(AND(Y20=2,Z20=4),"FAVORABLE",IF(AND(Y20=2,Z20=5),"FAVORABLE",IF(AND(Y20=3,Z20=1),"BAJO",IF(AND(Y20=3,Z20=2),"MODERADO",IF(AND(Y20=3,Z20=3),"FAVORABLE",IF(AND(Y20=3,Z20=4),"FAVORABLE",IF(AND(Y20=3,Z20=5),"FAVORABLE",IF(AND(Y20=4,Z20=1),"BAJO",IF(AND(Y20=4,Z20=2),"MODERADO",IF(AND(Y20=4,Z20=3),"FAVORABLE",IF(AND(Y20=4,Z20=4),"FAVORABLE",IF(AND(Y20=4,Z20=5),"ALTO",IF(AND(Y20=5,Z20=1),"BAJO",IF(AND(Y20=5,Z20=2),"MODERADO",IF(AND(Y20=5,Z20=3),"FAVORABLE",IF(AND(Y20=5,Z20=4),"ALTO",IF(AND(Y20=5,Z20=5),"ALTO",""))))))))))))))))))))))))))</f>
        <v/>
      </c>
      <c r="AC20" s="21" t="n"/>
      <c r="AD20" s="23" t="n"/>
      <c r="AE20" s="21" t="n"/>
      <c r="AF20" s="23" t="n"/>
      <c r="AG20" s="21" t="n"/>
      <c r="AH20" s="23" t="n"/>
      <c r="AI20" s="21" t="n"/>
      <c r="AJ20" s="23" t="n"/>
      <c r="AK20" s="21" t="n"/>
      <c r="AL20" s="23" t="n"/>
      <c r="AM20" s="21" t="n"/>
      <c r="AN20" s="23" t="n"/>
      <c r="AO20" s="21" t="n"/>
      <c r="AP20" s="23" t="n"/>
      <c r="AQ20" s="394" t="n"/>
    </row>
    <row r="21" customFormat="1" s="35">
      <c r="A21" s="33">
        <f>IF(AND(Y21=1,Z21=1),1,IF(AND(Y21=1,Z21=2),2,IF(AND(Y21=1,Z21=3),3,IF(AND(Y21=1,Z21=4),4,IF(AND(Y21=1,Z21=5),5,IF(AND(Y21=2,Z21=1),6,IF(AND(Y21=2,Z21=2),7,IF(AND(Y21=2,Z21=3),8,IF(AND(Y21=2,Z21=4),9,IF(AND(Y21=2,Z21=5),10,IF(AND(Y21=3,Z21=1),11,IF(AND(Y21=3,Z21=2),12,IF(AND(Y21=3,Z21=3),13,IF(AND(Y21=3,Z21=4),14,IF(AND(Y21=3,Z21=5),15,IF(AND(Y21=4,Z21=1),16,IF(AND(Y21=4,Z21=2),17,IF(AND(Y21=4,Z21=3),18,IF(AND(Y21=4,Z21=4),19,IF(AND(Y21=4,Z21=5),20,IF(AND(Y21=5,Z21=1),21,IF(AND(Y21=5,Z21=2),22,IF(AND(Y21=5,Z21=3),23,IF(AND(Y21=5,Z21=4),24,IF(AND(Y21=5,Z21=5),25,"")))))))))))))))))))))))))</f>
        <v/>
      </c>
      <c r="B21" s="33">
        <f>IF(A21="","",(COUNTIF($A$10:A21,A21))/100)</f>
        <v/>
      </c>
      <c r="C21" s="33">
        <f>IFERROR(A21+B21,"")</f>
        <v/>
      </c>
      <c r="D21" s="39" t="n">
        <v>12</v>
      </c>
      <c r="E21" s="3" t="n"/>
      <c r="F21" s="3" t="n"/>
      <c r="G21" s="3" t="n"/>
      <c r="H21" s="4" t="n"/>
      <c r="I21" s="4" t="n"/>
      <c r="J21" s="15">
        <f>IF(OR(H21="",I21=""),"",H21*I21)</f>
        <v/>
      </c>
      <c r="K21" s="17">
        <f>IF(J21="","",IF(AND(H21=1,I21=1),"BAJO",IF(AND(H21=1,I21=2),"BAJO",IF(AND(H21=1,I21=3),"MODERADO",IF(AND(H21=1,I21=4),"FAVORABLE",IF(AND(H21=1,I21=5),"FAVORABLE",IF(AND(H21=2,I21=1),"BAJO",IF(AND(H21=2,I21=2),"BAJO",IF(AND(H21=2,I21=3),"MODERADO",IF(AND(H21=2,I21=4),"FAVORABLE",IF(AND(H21=2,I21=5),"ALTO",IF(AND(H21=3,I21=1),"BAJO",IF(AND(H21=3,I21=2),"MODERADO",IF(AND(H21=3,I21=3),"FAVORABLE",IF(AND(H21=3,I21=4),"ALTO",IF(AND(H21=3,I21=5),"ALTO",IF(AND(H21=4,I21=1),"MODERADO",IF(AND(H21=4,I21=2),"FAVORABLE",IF(AND(H21=4,I21=3),"FAVORABLE",IF(AND(H21=4,I21=4),"ALTO",IF(AND(H21=4,I21=5),"ALTO",IF(AND(H21=5,I21=1),"FAVORABLE",IF(AND(H21=5,I21=2),"FAVORABLE",IF(AND(H21=5,I21=3),"ALTO",IF(AND(H21=5,I21=4),"ALTO",IF(AND(H21=5,I21=5),"ALTO",""))))))))))))))))))))))))))</f>
        <v/>
      </c>
      <c r="L21" s="3" t="n"/>
      <c r="M21" s="3" t="n"/>
      <c r="N21" s="3" t="n"/>
      <c r="O21" s="3" t="n"/>
      <c r="P21" s="3" t="n"/>
      <c r="Q21" s="3" t="n"/>
      <c r="R21" s="3" t="n"/>
      <c r="S21" s="3" t="n"/>
      <c r="T21" s="16">
        <f>IFERROR(SUM(O21:S21),"")</f>
        <v/>
      </c>
      <c r="U21" s="16" t="n"/>
      <c r="V21" s="3" t="n"/>
      <c r="W21" s="16" t="n"/>
      <c r="X21" s="3" t="n"/>
      <c r="Y21" s="15">
        <f>IF(J21="","",IF(OR(N21="",N21="IMPACTO"),H21,IF(T21&lt;=50,H21,IF(AND(T21&lt;=75,H21&lt;5),H21+1,IF(AND(T21&lt;=75,H21=5),H21,IF(AND(T21&lt;=100,H21&lt;4),H21+2,IF(AND(T21&lt;=100,H21=4),H21+1,IF(AND(T21&lt;=100,H21=5),H21,""))))))))</f>
        <v/>
      </c>
      <c r="Z21" s="15">
        <f>IF(J21="","",IF(OR(N21="",N21="PROBABILIDAD"),I21,IF(T21&lt;=50,I21,IF(AND(T21&lt;=75,I21&lt;5),I21+1,IF(AND(T21&lt;=75,I21=5),I21,IF(AND(T21&lt;=100,I21&lt;4),I21+2,IF(AND(T21&lt;=100,I21=4),I21+1,IF(AND(T21&lt;=100,I21=5),I21,""))))))))</f>
        <v/>
      </c>
      <c r="AA21" s="15">
        <f>IF(OR(Y21="",Z21=""),"",Y21*Z21)</f>
        <v/>
      </c>
      <c r="AB21" s="17">
        <f>IF(AA21="","",IF(AND(Y21=1,Z21=1),"BAJO",IF(AND(Y21=1,Z21=2),"MODERADO",IF(AND(Y21=1,Z21=3),"MODERADO",IF(AND(Y21=1,Z21=4),"MODERADO",IF(AND(Y21=1,Z21=5),"MODERADO",IF(AND(Y21=2,Z21=1),"BAJO",IF(AND(Y21=2,Z21=2),"MODERADO",IF(AND(Y21=2,Z21=3),"MODERADO",IF(AND(Y21=2,Z21=4),"FAVORABLE",IF(AND(Y21=2,Z21=5),"FAVORABLE",IF(AND(Y21=3,Z21=1),"BAJO",IF(AND(Y21=3,Z21=2),"MODERADO",IF(AND(Y21=3,Z21=3),"FAVORABLE",IF(AND(Y21=3,Z21=4),"FAVORABLE",IF(AND(Y21=3,Z21=5),"FAVORABLE",IF(AND(Y21=4,Z21=1),"BAJO",IF(AND(Y21=4,Z21=2),"MODERADO",IF(AND(Y21=4,Z21=3),"FAVORABLE",IF(AND(Y21=4,Z21=4),"FAVORABLE",IF(AND(Y21=4,Z21=5),"ALTO",IF(AND(Y21=5,Z21=1),"BAJO",IF(AND(Y21=5,Z21=2),"MODERADO",IF(AND(Y21=5,Z21=3),"FAVORABLE",IF(AND(Y21=5,Z21=4),"ALTO",IF(AND(Y21=5,Z21=5),"ALTO",""))))))))))))))))))))))))))</f>
        <v/>
      </c>
      <c r="AC21" s="21" t="n"/>
      <c r="AD21" s="23" t="n"/>
      <c r="AE21" s="21" t="n"/>
      <c r="AF21" s="23" t="n"/>
      <c r="AG21" s="21" t="n"/>
      <c r="AH21" s="23" t="n"/>
      <c r="AI21" s="21" t="n"/>
      <c r="AJ21" s="23" t="n"/>
      <c r="AK21" s="21" t="n"/>
      <c r="AL21" s="23" t="n"/>
      <c r="AM21" s="21" t="n"/>
      <c r="AN21" s="23" t="n"/>
      <c r="AO21" s="21" t="n"/>
      <c r="AP21" s="23" t="n"/>
      <c r="AQ21" s="394" t="n"/>
    </row>
    <row r="22" customFormat="1" s="35">
      <c r="A22" s="33">
        <f>IF(AND(Y22=1,Z22=1),1,IF(AND(Y22=1,Z22=2),2,IF(AND(Y22=1,Z22=3),3,IF(AND(Y22=1,Z22=4),4,IF(AND(Y22=1,Z22=5),5,IF(AND(Y22=2,Z22=1),6,IF(AND(Y22=2,Z22=2),7,IF(AND(Y22=2,Z22=3),8,IF(AND(Y22=2,Z22=4),9,IF(AND(Y22=2,Z22=5),10,IF(AND(Y22=3,Z22=1),11,IF(AND(Y22=3,Z22=2),12,IF(AND(Y22=3,Z22=3),13,IF(AND(Y22=3,Z22=4),14,IF(AND(Y22=3,Z22=5),15,IF(AND(Y22=4,Z22=1),16,IF(AND(Y22=4,Z22=2),17,IF(AND(Y22=4,Z22=3),18,IF(AND(Y22=4,Z22=4),19,IF(AND(Y22=4,Z22=5),20,IF(AND(Y22=5,Z22=1),21,IF(AND(Y22=5,Z22=2),22,IF(AND(Y22=5,Z22=3),23,IF(AND(Y22=5,Z22=4),24,IF(AND(Y22=5,Z22=5),25,"")))))))))))))))))))))))))</f>
        <v/>
      </c>
      <c r="B22" s="33">
        <f>IF(A22="","",(COUNTIF($A$10:A22,A22))/100)</f>
        <v/>
      </c>
      <c r="C22" s="33">
        <f>IFERROR(A22+B22,"")</f>
        <v/>
      </c>
      <c r="D22" s="39" t="n">
        <v>13</v>
      </c>
      <c r="E22" s="3" t="n"/>
      <c r="F22" s="3" t="n"/>
      <c r="G22" s="3" t="n"/>
      <c r="H22" s="4" t="n"/>
      <c r="I22" s="4" t="n"/>
      <c r="J22" s="15">
        <f>IF(OR(H22="",I22=""),"",H22*I22)</f>
        <v/>
      </c>
      <c r="K22" s="17">
        <f>IF(J22="","",IF(AND(H22=1,I22=1),"BAJO",IF(AND(H22=1,I22=2),"BAJO",IF(AND(H22=1,I22=3),"MODERADO",IF(AND(H22=1,I22=4),"FAVORABLE",IF(AND(H22=1,I22=5),"FAVORABLE",IF(AND(H22=2,I22=1),"BAJO",IF(AND(H22=2,I22=2),"BAJO",IF(AND(H22=2,I22=3),"MODERADO",IF(AND(H22=2,I22=4),"FAVORABLE",IF(AND(H22=2,I22=5),"ALTO",IF(AND(H22=3,I22=1),"BAJO",IF(AND(H22=3,I22=2),"MODERADO",IF(AND(H22=3,I22=3),"FAVORABLE",IF(AND(H22=3,I22=4),"ALTO",IF(AND(H22=3,I22=5),"ALTO",IF(AND(H22=4,I22=1),"MODERADO",IF(AND(H22=4,I22=2),"FAVORABLE",IF(AND(H22=4,I22=3),"FAVORABLE",IF(AND(H22=4,I22=4),"ALTO",IF(AND(H22=4,I22=5),"ALTO",IF(AND(H22=5,I22=1),"FAVORABLE",IF(AND(H22=5,I22=2),"FAVORABLE",IF(AND(H22=5,I22=3),"ALTO",IF(AND(H22=5,I22=4),"ALTO",IF(AND(H22=5,I22=5),"ALTO",""))))))))))))))))))))))))))</f>
        <v/>
      </c>
      <c r="L22" s="3" t="n"/>
      <c r="M22" s="3" t="n"/>
      <c r="N22" s="3" t="n"/>
      <c r="O22" s="3" t="n"/>
      <c r="P22" s="3" t="n"/>
      <c r="Q22" s="3" t="n"/>
      <c r="R22" s="3" t="n"/>
      <c r="S22" s="3" t="n"/>
      <c r="T22" s="16">
        <f>IFERROR(SUM(O22:S22),"")</f>
        <v/>
      </c>
      <c r="U22" s="16" t="n"/>
      <c r="V22" s="3" t="n"/>
      <c r="W22" s="16" t="n"/>
      <c r="X22" s="3" t="n"/>
      <c r="Y22" s="15">
        <f>IF(J22="","",IF(OR(N22="",N22="IMPACTO"),H22,IF(T22&lt;=50,H22,IF(AND(T22&lt;=75,H22&lt;5),H22+1,IF(AND(T22&lt;=75,H22=5),H22,IF(AND(T22&lt;=100,H22&lt;4),H22+2,IF(AND(T22&lt;=100,H22=4),H22+1,IF(AND(T22&lt;=100,H22=5),H22,""))))))))</f>
        <v/>
      </c>
      <c r="Z22" s="15">
        <f>IF(J22="","",IF(OR(N22="",N22="PROBABILIDAD"),I22,IF(T22&lt;=50,I22,IF(AND(T22&lt;=75,I22&lt;5),I22+1,IF(AND(T22&lt;=75,I22=5),I22,IF(AND(T22&lt;=100,I22&lt;4),I22+2,IF(AND(T22&lt;=100,I22=4),I22+1,IF(AND(T22&lt;=100,I22=5),I22,""))))))))</f>
        <v/>
      </c>
      <c r="AA22" s="15">
        <f>IF(OR(Y22="",Z22=""),"",Y22*Z22)</f>
        <v/>
      </c>
      <c r="AB22" s="17">
        <f>IF(AA22="","",IF(AND(Y22=1,Z22=1),"BAJO",IF(AND(Y22=1,Z22=2),"MODERADO",IF(AND(Y22=1,Z22=3),"MODERADO",IF(AND(Y22=1,Z22=4),"MODERADO",IF(AND(Y22=1,Z22=5),"MODERADO",IF(AND(Y22=2,Z22=1),"BAJO",IF(AND(Y22=2,Z22=2),"MODERADO",IF(AND(Y22=2,Z22=3),"MODERADO",IF(AND(Y22=2,Z22=4),"FAVORABLE",IF(AND(Y22=2,Z22=5),"FAVORABLE",IF(AND(Y22=3,Z22=1),"BAJO",IF(AND(Y22=3,Z22=2),"MODERADO",IF(AND(Y22=3,Z22=3),"FAVORABLE",IF(AND(Y22=3,Z22=4),"FAVORABLE",IF(AND(Y22=3,Z22=5),"FAVORABLE",IF(AND(Y22=4,Z22=1),"BAJO",IF(AND(Y22=4,Z22=2),"MODERADO",IF(AND(Y22=4,Z22=3),"FAVORABLE",IF(AND(Y22=4,Z22=4),"FAVORABLE",IF(AND(Y22=4,Z22=5),"ALTO",IF(AND(Y22=5,Z22=1),"BAJO",IF(AND(Y22=5,Z22=2),"MODERADO",IF(AND(Y22=5,Z22=3),"FAVORABLE",IF(AND(Y22=5,Z22=4),"ALTO",IF(AND(Y22=5,Z22=5),"ALTO",""))))))))))))))))))))))))))</f>
        <v/>
      </c>
      <c r="AC22" s="21" t="n"/>
      <c r="AD22" s="23" t="n"/>
      <c r="AE22" s="21" t="n"/>
      <c r="AF22" s="23" t="n"/>
      <c r="AG22" s="21" t="n"/>
      <c r="AH22" s="23" t="n"/>
      <c r="AI22" s="21" t="n"/>
      <c r="AJ22" s="23" t="n"/>
      <c r="AK22" s="21" t="n"/>
      <c r="AL22" s="23" t="n"/>
      <c r="AM22" s="21" t="n"/>
      <c r="AN22" s="23" t="n"/>
      <c r="AO22" s="21" t="n"/>
      <c r="AP22" s="23" t="n"/>
      <c r="AQ22" s="394" t="n"/>
    </row>
    <row r="23" customFormat="1" s="35">
      <c r="A23" s="33">
        <f>IF(AND(Y23=1,Z23=1),1,IF(AND(Y23=1,Z23=2),2,IF(AND(Y23=1,Z23=3),3,IF(AND(Y23=1,Z23=4),4,IF(AND(Y23=1,Z23=5),5,IF(AND(Y23=2,Z23=1),6,IF(AND(Y23=2,Z23=2),7,IF(AND(Y23=2,Z23=3),8,IF(AND(Y23=2,Z23=4),9,IF(AND(Y23=2,Z23=5),10,IF(AND(Y23=3,Z23=1),11,IF(AND(Y23=3,Z23=2),12,IF(AND(Y23=3,Z23=3),13,IF(AND(Y23=3,Z23=4),14,IF(AND(Y23=3,Z23=5),15,IF(AND(Y23=4,Z23=1),16,IF(AND(Y23=4,Z23=2),17,IF(AND(Y23=4,Z23=3),18,IF(AND(Y23=4,Z23=4),19,IF(AND(Y23=4,Z23=5),20,IF(AND(Y23=5,Z23=1),21,IF(AND(Y23=5,Z23=2),22,IF(AND(Y23=5,Z23=3),23,IF(AND(Y23=5,Z23=4),24,IF(AND(Y23=5,Z23=5),25,"")))))))))))))))))))))))))</f>
        <v/>
      </c>
      <c r="B23" s="33">
        <f>IF(A23="","",(COUNTIF($A$10:A23,A23))/100)</f>
        <v/>
      </c>
      <c r="C23" s="33">
        <f>IFERROR(A23+B23,"")</f>
        <v/>
      </c>
      <c r="D23" s="39" t="n">
        <v>14</v>
      </c>
      <c r="E23" s="3" t="n"/>
      <c r="F23" s="3" t="n"/>
      <c r="G23" s="3" t="n"/>
      <c r="H23" s="4" t="n"/>
      <c r="I23" s="4" t="n"/>
      <c r="J23" s="15">
        <f>IF(OR(H23="",I23=""),"",H23*I23)</f>
        <v/>
      </c>
      <c r="K23" s="17">
        <f>IF(J23="","",IF(AND(H23=1,I23=1),"BAJO",IF(AND(H23=1,I23=2),"BAJO",IF(AND(H23=1,I23=3),"MODERADO",IF(AND(H23=1,I23=4),"FAVORABLE",IF(AND(H23=1,I23=5),"FAVORABLE",IF(AND(H23=2,I23=1),"BAJO",IF(AND(H23=2,I23=2),"BAJO",IF(AND(H23=2,I23=3),"MODERADO",IF(AND(H23=2,I23=4),"FAVORABLE",IF(AND(H23=2,I23=5),"ALTO",IF(AND(H23=3,I23=1),"BAJO",IF(AND(H23=3,I23=2),"MODERADO",IF(AND(H23=3,I23=3),"FAVORABLE",IF(AND(H23=3,I23=4),"ALTO",IF(AND(H23=3,I23=5),"ALTO",IF(AND(H23=4,I23=1),"MODERADO",IF(AND(H23=4,I23=2),"FAVORABLE",IF(AND(H23=4,I23=3),"FAVORABLE",IF(AND(H23=4,I23=4),"ALTO",IF(AND(H23=4,I23=5),"ALTO",IF(AND(H23=5,I23=1),"FAVORABLE",IF(AND(H23=5,I23=2),"FAVORABLE",IF(AND(H23=5,I23=3),"ALTO",IF(AND(H23=5,I23=4),"ALTO",IF(AND(H23=5,I23=5),"ALTO",""))))))))))))))))))))))))))</f>
        <v/>
      </c>
      <c r="L23" s="3" t="n"/>
      <c r="M23" s="3" t="n"/>
      <c r="N23" s="3" t="n"/>
      <c r="O23" s="3" t="n"/>
      <c r="P23" s="3" t="n"/>
      <c r="Q23" s="3" t="n"/>
      <c r="R23" s="3" t="n"/>
      <c r="S23" s="3" t="n"/>
      <c r="T23" s="16">
        <f>IFERROR(SUM(O23:S23),"")</f>
        <v/>
      </c>
      <c r="U23" s="16" t="n"/>
      <c r="V23" s="3" t="n"/>
      <c r="W23" s="16" t="n"/>
      <c r="X23" s="3" t="n"/>
      <c r="Y23" s="15">
        <f>IF(J23="","",IF(OR(N23="",N23="IMPACTO"),H23,IF(T23&lt;=50,H23,IF(AND(T23&lt;=75,H23&lt;5),H23+1,IF(AND(T23&lt;=75,H23=5),H23,IF(AND(T23&lt;=100,H23&lt;4),H23+2,IF(AND(T23&lt;=100,H23=4),H23+1,IF(AND(T23&lt;=100,H23=5),H23,""))))))))</f>
        <v/>
      </c>
      <c r="Z23" s="15">
        <f>IF(J23="","",IF(OR(N23="",N23="PROBABILIDAD"),I23,IF(T23&lt;=50,I23,IF(AND(T23&lt;=75,I23&lt;5),I23+1,IF(AND(T23&lt;=75,I23=5),I23,IF(AND(T23&lt;=100,I23&lt;4),I23+2,IF(AND(T23&lt;=100,I23=4),I23+1,IF(AND(T23&lt;=100,I23=5),I23,""))))))))</f>
        <v/>
      </c>
      <c r="AA23" s="15">
        <f>IF(OR(Y23="",Z23=""),"",Y23*Z23)</f>
        <v/>
      </c>
      <c r="AB23" s="17">
        <f>IF(AA23="","",IF(AND(Y23=1,Z23=1),"BAJO",IF(AND(Y23=1,Z23=2),"MODERADO",IF(AND(Y23=1,Z23=3),"MODERADO",IF(AND(Y23=1,Z23=4),"MODERADO",IF(AND(Y23=1,Z23=5),"MODERADO",IF(AND(Y23=2,Z23=1),"BAJO",IF(AND(Y23=2,Z23=2),"MODERADO",IF(AND(Y23=2,Z23=3),"MODERADO",IF(AND(Y23=2,Z23=4),"FAVORABLE",IF(AND(Y23=2,Z23=5),"FAVORABLE",IF(AND(Y23=3,Z23=1),"BAJO",IF(AND(Y23=3,Z23=2),"MODERADO",IF(AND(Y23=3,Z23=3),"FAVORABLE",IF(AND(Y23=3,Z23=4),"FAVORABLE",IF(AND(Y23=3,Z23=5),"FAVORABLE",IF(AND(Y23=4,Z23=1),"BAJO",IF(AND(Y23=4,Z23=2),"MODERADO",IF(AND(Y23=4,Z23=3),"FAVORABLE",IF(AND(Y23=4,Z23=4),"FAVORABLE",IF(AND(Y23=4,Z23=5),"ALTO",IF(AND(Y23=5,Z23=1),"BAJO",IF(AND(Y23=5,Z23=2),"MODERADO",IF(AND(Y23=5,Z23=3),"FAVORABLE",IF(AND(Y23=5,Z23=4),"ALTO",IF(AND(Y23=5,Z23=5),"ALTO",""))))))))))))))))))))))))))</f>
        <v/>
      </c>
      <c r="AC23" s="21" t="n"/>
      <c r="AD23" s="23" t="n"/>
      <c r="AE23" s="21" t="n"/>
      <c r="AF23" s="23" t="n"/>
      <c r="AG23" s="21" t="n"/>
      <c r="AH23" s="23" t="n"/>
      <c r="AI23" s="21" t="n"/>
      <c r="AJ23" s="23" t="n"/>
      <c r="AK23" s="21" t="n"/>
      <c r="AL23" s="23" t="n"/>
      <c r="AM23" s="21" t="n"/>
      <c r="AN23" s="23" t="n"/>
      <c r="AO23" s="21" t="n"/>
      <c r="AP23" s="23" t="n"/>
      <c r="AQ23" s="394" t="n"/>
    </row>
    <row r="24" customFormat="1" s="35">
      <c r="A24" s="33">
        <f>IF(AND(Y24=1,Z24=1),1,IF(AND(Y24=1,Z24=2),2,IF(AND(Y24=1,Z24=3),3,IF(AND(Y24=1,Z24=4),4,IF(AND(Y24=1,Z24=5),5,IF(AND(Y24=2,Z24=1),6,IF(AND(Y24=2,Z24=2),7,IF(AND(Y24=2,Z24=3),8,IF(AND(Y24=2,Z24=4),9,IF(AND(Y24=2,Z24=5),10,IF(AND(Y24=3,Z24=1),11,IF(AND(Y24=3,Z24=2),12,IF(AND(Y24=3,Z24=3),13,IF(AND(Y24=3,Z24=4),14,IF(AND(Y24=3,Z24=5),15,IF(AND(Y24=4,Z24=1),16,IF(AND(Y24=4,Z24=2),17,IF(AND(Y24=4,Z24=3),18,IF(AND(Y24=4,Z24=4),19,IF(AND(Y24=4,Z24=5),20,IF(AND(Y24=5,Z24=1),21,IF(AND(Y24=5,Z24=2),22,IF(AND(Y24=5,Z24=3),23,IF(AND(Y24=5,Z24=4),24,IF(AND(Y24=5,Z24=5),25,"")))))))))))))))))))))))))</f>
        <v/>
      </c>
      <c r="B24" s="33">
        <f>IF(A24="","",(COUNTIF($A$10:A24,A24))/100)</f>
        <v/>
      </c>
      <c r="C24" s="33">
        <f>IFERROR(A24+B24,"")</f>
        <v/>
      </c>
      <c r="D24" s="39" t="n">
        <v>15</v>
      </c>
      <c r="E24" s="3" t="n"/>
      <c r="F24" s="3" t="n"/>
      <c r="G24" s="3" t="n"/>
      <c r="H24" s="4" t="n"/>
      <c r="I24" s="4" t="n"/>
      <c r="J24" s="15">
        <f>IF(OR(H24="",I24=""),"",H24*I24)</f>
        <v/>
      </c>
      <c r="K24" s="17">
        <f>IF(J24="","",IF(AND(H24=1,I24=1),"BAJO",IF(AND(H24=1,I24=2),"BAJO",IF(AND(H24=1,I24=3),"MODERADO",IF(AND(H24=1,I24=4),"FAVORABLE",IF(AND(H24=1,I24=5),"FAVORABLE",IF(AND(H24=2,I24=1),"BAJO",IF(AND(H24=2,I24=2),"BAJO",IF(AND(H24=2,I24=3),"MODERADO",IF(AND(H24=2,I24=4),"FAVORABLE",IF(AND(H24=2,I24=5),"ALTO",IF(AND(H24=3,I24=1),"BAJO",IF(AND(H24=3,I24=2),"MODERADO",IF(AND(H24=3,I24=3),"FAVORABLE",IF(AND(H24=3,I24=4),"ALTO",IF(AND(H24=3,I24=5),"ALTO",IF(AND(H24=4,I24=1),"MODERADO",IF(AND(H24=4,I24=2),"FAVORABLE",IF(AND(H24=4,I24=3),"FAVORABLE",IF(AND(H24=4,I24=4),"ALTO",IF(AND(H24=4,I24=5),"ALTO",IF(AND(H24=5,I24=1),"FAVORABLE",IF(AND(H24=5,I24=2),"FAVORABLE",IF(AND(H24=5,I24=3),"ALTO",IF(AND(H24=5,I24=4),"ALTO",IF(AND(H24=5,I24=5),"ALTO",""))))))))))))))))))))))))))</f>
        <v/>
      </c>
      <c r="L24" s="3" t="n"/>
      <c r="M24" s="3" t="n"/>
      <c r="N24" s="3" t="n"/>
      <c r="O24" s="3" t="n"/>
      <c r="P24" s="3" t="n"/>
      <c r="Q24" s="3" t="n"/>
      <c r="R24" s="3" t="n"/>
      <c r="S24" s="3" t="n"/>
      <c r="T24" s="16">
        <f>IFERROR(SUM(O24:S24),"")</f>
        <v/>
      </c>
      <c r="U24" s="16" t="n"/>
      <c r="V24" s="3" t="n"/>
      <c r="W24" s="16" t="n"/>
      <c r="X24" s="3" t="n"/>
      <c r="Y24" s="15">
        <f>IF(J24="","",IF(OR(N24="",N24="IMPACTO"),H24,IF(T24&lt;=50,H24,IF(AND(T24&lt;=75,H24&lt;5),H24+1,IF(AND(T24&lt;=75,H24=5),H24,IF(AND(T24&lt;=100,H24&lt;4),H24+2,IF(AND(T24&lt;=100,H24=4),H24+1,IF(AND(T24&lt;=100,H24=5),H24,""))))))))</f>
        <v/>
      </c>
      <c r="Z24" s="15">
        <f>IF(J24="","",IF(OR(N24="",N24="PROBABILIDAD"),I24,IF(T24&lt;=50,I24,IF(AND(T24&lt;=75,I24&lt;5),I24+1,IF(AND(T24&lt;=75,I24=5),I24,IF(AND(T24&lt;=100,I24&lt;4),I24+2,IF(AND(T24&lt;=100,I24=4),I24+1,IF(AND(T24&lt;=100,I24=5),I24,""))))))))</f>
        <v/>
      </c>
      <c r="AA24" s="15">
        <f>IF(OR(Y24="",Z24=""),"",Y24*Z24)</f>
        <v/>
      </c>
      <c r="AB24" s="17">
        <f>IF(AA24="","",IF(AND(Y24=1,Z24=1),"BAJO",IF(AND(Y24=1,Z24=2),"MODERADO",IF(AND(Y24=1,Z24=3),"MODERADO",IF(AND(Y24=1,Z24=4),"MODERADO",IF(AND(Y24=1,Z24=5),"MODERADO",IF(AND(Y24=2,Z24=1),"BAJO",IF(AND(Y24=2,Z24=2),"MODERADO",IF(AND(Y24=2,Z24=3),"MODERADO",IF(AND(Y24=2,Z24=4),"FAVORABLE",IF(AND(Y24=2,Z24=5),"FAVORABLE",IF(AND(Y24=3,Z24=1),"BAJO",IF(AND(Y24=3,Z24=2),"MODERADO",IF(AND(Y24=3,Z24=3),"FAVORABLE",IF(AND(Y24=3,Z24=4),"FAVORABLE",IF(AND(Y24=3,Z24=5),"FAVORABLE",IF(AND(Y24=4,Z24=1),"BAJO",IF(AND(Y24=4,Z24=2),"MODERADO",IF(AND(Y24=4,Z24=3),"FAVORABLE",IF(AND(Y24=4,Z24=4),"FAVORABLE",IF(AND(Y24=4,Z24=5),"ALTO",IF(AND(Y24=5,Z24=1),"BAJO",IF(AND(Y24=5,Z24=2),"MODERADO",IF(AND(Y24=5,Z24=3),"FAVORABLE",IF(AND(Y24=5,Z24=4),"ALTO",IF(AND(Y24=5,Z24=5),"ALTO",""))))))))))))))))))))))))))</f>
        <v/>
      </c>
      <c r="AC24" s="21" t="n"/>
      <c r="AD24" s="23" t="n"/>
      <c r="AE24" s="21" t="n"/>
      <c r="AF24" s="23" t="n"/>
      <c r="AG24" s="21" t="n"/>
      <c r="AH24" s="23" t="n"/>
      <c r="AI24" s="21" t="n"/>
      <c r="AJ24" s="23" t="n"/>
      <c r="AK24" s="21" t="n"/>
      <c r="AL24" s="23" t="n"/>
      <c r="AM24" s="21" t="n"/>
      <c r="AN24" s="23" t="n"/>
      <c r="AO24" s="21" t="n"/>
      <c r="AP24" s="23" t="n"/>
      <c r="AQ24" s="394" t="n"/>
    </row>
    <row r="25" customFormat="1" s="35">
      <c r="A25" s="33">
        <f>IF(AND(Y25=1,Z25=1),1,IF(AND(Y25=1,Z25=2),2,IF(AND(Y25=1,Z25=3),3,IF(AND(Y25=1,Z25=4),4,IF(AND(Y25=1,Z25=5),5,IF(AND(Y25=2,Z25=1),6,IF(AND(Y25=2,Z25=2),7,IF(AND(Y25=2,Z25=3),8,IF(AND(Y25=2,Z25=4),9,IF(AND(Y25=2,Z25=5),10,IF(AND(Y25=3,Z25=1),11,IF(AND(Y25=3,Z25=2),12,IF(AND(Y25=3,Z25=3),13,IF(AND(Y25=3,Z25=4),14,IF(AND(Y25=3,Z25=5),15,IF(AND(Y25=4,Z25=1),16,IF(AND(Y25=4,Z25=2),17,IF(AND(Y25=4,Z25=3),18,IF(AND(Y25=4,Z25=4),19,IF(AND(Y25=4,Z25=5),20,IF(AND(Y25=5,Z25=1),21,IF(AND(Y25=5,Z25=2),22,IF(AND(Y25=5,Z25=3),23,IF(AND(Y25=5,Z25=4),24,IF(AND(Y25=5,Z25=5),25,"")))))))))))))))))))))))))</f>
        <v/>
      </c>
      <c r="B25" s="33">
        <f>IF(A25="","",(COUNTIF($A$10:A25,A25))/100)</f>
        <v/>
      </c>
      <c r="C25" s="33">
        <f>IFERROR(A25+B25,"")</f>
        <v/>
      </c>
      <c r="D25" s="39" t="n">
        <v>16</v>
      </c>
      <c r="E25" s="3" t="n"/>
      <c r="F25" s="3" t="n"/>
      <c r="G25" s="3" t="n"/>
      <c r="H25" s="4" t="n"/>
      <c r="I25" s="4" t="n"/>
      <c r="J25" s="15">
        <f>IF(OR(H25="",I25=""),"",H25*I25)</f>
        <v/>
      </c>
      <c r="K25" s="17">
        <f>IF(J25="","",IF(AND(H25=1,I25=1),"BAJO",IF(AND(H25=1,I25=2),"BAJO",IF(AND(H25=1,I25=3),"MODERADO",IF(AND(H25=1,I25=4),"FAVORABLE",IF(AND(H25=1,I25=5),"FAVORABLE",IF(AND(H25=2,I25=1),"BAJO",IF(AND(H25=2,I25=2),"BAJO",IF(AND(H25=2,I25=3),"MODERADO",IF(AND(H25=2,I25=4),"FAVORABLE",IF(AND(H25=2,I25=5),"ALTO",IF(AND(H25=3,I25=1),"BAJO",IF(AND(H25=3,I25=2),"MODERADO",IF(AND(H25=3,I25=3),"FAVORABLE",IF(AND(H25=3,I25=4),"ALTO",IF(AND(H25=3,I25=5),"ALTO",IF(AND(H25=4,I25=1),"MODERADO",IF(AND(H25=4,I25=2),"FAVORABLE",IF(AND(H25=4,I25=3),"FAVORABLE",IF(AND(H25=4,I25=4),"ALTO",IF(AND(H25=4,I25=5),"ALTO",IF(AND(H25=5,I25=1),"FAVORABLE",IF(AND(H25=5,I25=2),"FAVORABLE",IF(AND(H25=5,I25=3),"ALTO",IF(AND(H25=5,I25=4),"ALTO",IF(AND(H25=5,I25=5),"ALTO",""))))))))))))))))))))))))))</f>
        <v/>
      </c>
      <c r="L25" s="3" t="n"/>
      <c r="M25" s="3" t="n"/>
      <c r="N25" s="3" t="n"/>
      <c r="O25" s="3" t="n"/>
      <c r="P25" s="3" t="n"/>
      <c r="Q25" s="3" t="n"/>
      <c r="R25" s="3" t="n"/>
      <c r="S25" s="3" t="n"/>
      <c r="T25" s="16">
        <f>IFERROR(SUM(O25:S25),"")</f>
        <v/>
      </c>
      <c r="U25" s="16" t="n"/>
      <c r="V25" s="3" t="n"/>
      <c r="W25" s="16" t="n"/>
      <c r="X25" s="3" t="n"/>
      <c r="Y25" s="15">
        <f>IF(J25="","",IF(OR(N25="",N25="IMPACTO"),H25,IF(T25&lt;=50,H25,IF(AND(T25&lt;=75,H25&lt;5),H25+1,IF(AND(T25&lt;=75,H25=5),H25,IF(AND(T25&lt;=100,H25&lt;4),H25+2,IF(AND(T25&lt;=100,H25=4),H25+1,IF(AND(T25&lt;=100,H25=5),H25,""))))))))</f>
        <v/>
      </c>
      <c r="Z25" s="15">
        <f>IF(J25="","",IF(OR(N25="",N25="PROBABILIDAD"),I25,IF(T25&lt;=50,I25,IF(AND(T25&lt;=75,I25&lt;5),I25+1,IF(AND(T25&lt;=75,I25=5),I25,IF(AND(T25&lt;=100,I25&lt;4),I25+2,IF(AND(T25&lt;=100,I25=4),I25+1,IF(AND(T25&lt;=100,I25=5),I25,""))))))))</f>
        <v/>
      </c>
      <c r="AA25" s="15">
        <f>IF(OR(Y25="",Z25=""),"",Y25*Z25)</f>
        <v/>
      </c>
      <c r="AB25" s="17">
        <f>IF(AA25="","",IF(AND(Y25=1,Z25=1),"BAJO",IF(AND(Y25=1,Z25=2),"MODERADO",IF(AND(Y25=1,Z25=3),"MODERADO",IF(AND(Y25=1,Z25=4),"MODERADO",IF(AND(Y25=1,Z25=5),"MODERADO",IF(AND(Y25=2,Z25=1),"BAJO",IF(AND(Y25=2,Z25=2),"MODERADO",IF(AND(Y25=2,Z25=3),"MODERADO",IF(AND(Y25=2,Z25=4),"FAVORABLE",IF(AND(Y25=2,Z25=5),"FAVORABLE",IF(AND(Y25=3,Z25=1),"BAJO",IF(AND(Y25=3,Z25=2),"MODERADO",IF(AND(Y25=3,Z25=3),"FAVORABLE",IF(AND(Y25=3,Z25=4),"FAVORABLE",IF(AND(Y25=3,Z25=5),"FAVORABLE",IF(AND(Y25=4,Z25=1),"BAJO",IF(AND(Y25=4,Z25=2),"MODERADO",IF(AND(Y25=4,Z25=3),"FAVORABLE",IF(AND(Y25=4,Z25=4),"FAVORABLE",IF(AND(Y25=4,Z25=5),"ALTO",IF(AND(Y25=5,Z25=1),"BAJO",IF(AND(Y25=5,Z25=2),"MODERADO",IF(AND(Y25=5,Z25=3),"FAVORABLE",IF(AND(Y25=5,Z25=4),"ALTO",IF(AND(Y25=5,Z25=5),"ALTO",""))))))))))))))))))))))))))</f>
        <v/>
      </c>
      <c r="AC25" s="21" t="n"/>
      <c r="AD25" s="23" t="n"/>
      <c r="AE25" s="21" t="n"/>
      <c r="AF25" s="23" t="n"/>
      <c r="AG25" s="21" t="n"/>
      <c r="AH25" s="23" t="n"/>
      <c r="AI25" s="21" t="n"/>
      <c r="AJ25" s="23" t="n"/>
      <c r="AK25" s="21" t="n"/>
      <c r="AL25" s="23" t="n"/>
      <c r="AM25" s="21" t="n"/>
      <c r="AN25" s="23" t="n"/>
      <c r="AO25" s="21" t="n"/>
      <c r="AP25" s="23" t="n"/>
      <c r="AQ25" s="394" t="n"/>
    </row>
    <row r="26" customFormat="1" s="35">
      <c r="A26" s="33">
        <f>IF(AND(Y26=1,Z26=1),1,IF(AND(Y26=1,Z26=2),2,IF(AND(Y26=1,Z26=3),3,IF(AND(Y26=1,Z26=4),4,IF(AND(Y26=1,Z26=5),5,IF(AND(Y26=2,Z26=1),6,IF(AND(Y26=2,Z26=2),7,IF(AND(Y26=2,Z26=3),8,IF(AND(Y26=2,Z26=4),9,IF(AND(Y26=2,Z26=5),10,IF(AND(Y26=3,Z26=1),11,IF(AND(Y26=3,Z26=2),12,IF(AND(Y26=3,Z26=3),13,IF(AND(Y26=3,Z26=4),14,IF(AND(Y26=3,Z26=5),15,IF(AND(Y26=4,Z26=1),16,IF(AND(Y26=4,Z26=2),17,IF(AND(Y26=4,Z26=3),18,IF(AND(Y26=4,Z26=4),19,IF(AND(Y26=4,Z26=5),20,IF(AND(Y26=5,Z26=1),21,IF(AND(Y26=5,Z26=2),22,IF(AND(Y26=5,Z26=3),23,IF(AND(Y26=5,Z26=4),24,IF(AND(Y26=5,Z26=5),25,"")))))))))))))))))))))))))</f>
        <v/>
      </c>
      <c r="B26" s="33">
        <f>IF(A26="","",(COUNTIF($A$10:A26,A26))/100)</f>
        <v/>
      </c>
      <c r="C26" s="33">
        <f>IFERROR(A26+B26,"")</f>
        <v/>
      </c>
      <c r="D26" s="39" t="n">
        <v>17</v>
      </c>
      <c r="E26" s="3" t="n"/>
      <c r="F26" s="3" t="n"/>
      <c r="G26" s="3" t="n"/>
      <c r="H26" s="4" t="n"/>
      <c r="I26" s="4" t="n"/>
      <c r="J26" s="15">
        <f>IF(OR(H26="",I26=""),"",H26*I26)</f>
        <v/>
      </c>
      <c r="K26" s="17">
        <f>IF(J26="","",IF(AND(H26=1,I26=1),"BAJO",IF(AND(H26=1,I26=2),"BAJO",IF(AND(H26=1,I26=3),"MODERADO",IF(AND(H26=1,I26=4),"FAVORABLE",IF(AND(H26=1,I26=5),"FAVORABLE",IF(AND(H26=2,I26=1),"BAJO",IF(AND(H26=2,I26=2),"BAJO",IF(AND(H26=2,I26=3),"MODERADO",IF(AND(H26=2,I26=4),"FAVORABLE",IF(AND(H26=2,I26=5),"ALTO",IF(AND(H26=3,I26=1),"BAJO",IF(AND(H26=3,I26=2),"MODERADO",IF(AND(H26=3,I26=3),"FAVORABLE",IF(AND(H26=3,I26=4),"ALTO",IF(AND(H26=3,I26=5),"ALTO",IF(AND(H26=4,I26=1),"MODERADO",IF(AND(H26=4,I26=2),"FAVORABLE",IF(AND(H26=4,I26=3),"FAVORABLE",IF(AND(H26=4,I26=4),"ALTO",IF(AND(H26=4,I26=5),"ALTO",IF(AND(H26=5,I26=1),"FAVORABLE",IF(AND(H26=5,I26=2),"FAVORABLE",IF(AND(H26=5,I26=3),"ALTO",IF(AND(H26=5,I26=4),"ALTO",IF(AND(H26=5,I26=5),"ALTO",""))))))))))))))))))))))))))</f>
        <v/>
      </c>
      <c r="L26" s="3" t="n"/>
      <c r="M26" s="3" t="n"/>
      <c r="N26" s="3" t="n"/>
      <c r="O26" s="3" t="n"/>
      <c r="P26" s="3" t="n"/>
      <c r="Q26" s="3" t="n"/>
      <c r="R26" s="3" t="n"/>
      <c r="S26" s="3" t="n"/>
      <c r="T26" s="16">
        <f>IFERROR(SUM(O26:S26),"")</f>
        <v/>
      </c>
      <c r="U26" s="16" t="n"/>
      <c r="V26" s="3" t="n"/>
      <c r="W26" s="16" t="n"/>
      <c r="X26" s="3" t="n"/>
      <c r="Y26" s="15">
        <f>IF(J26="","",IF(OR(N26="",N26="IMPACTO"),H26,IF(T26&lt;=50,H26,IF(AND(T26&lt;=75,H26&lt;5),H26+1,IF(AND(T26&lt;=75,H26=5),H26,IF(AND(T26&lt;=100,H26&lt;4),H26+2,IF(AND(T26&lt;=100,H26=4),H26+1,IF(AND(T26&lt;=100,H26=5),H26,""))))))))</f>
        <v/>
      </c>
      <c r="Z26" s="15">
        <f>IF(J26="","",IF(OR(N26="",N26="PROBABILIDAD"),I26,IF(T26&lt;=50,I26,IF(AND(T26&lt;=75,I26&lt;5),I26+1,IF(AND(T26&lt;=75,I26=5),I26,IF(AND(T26&lt;=100,I26&lt;4),I26+2,IF(AND(T26&lt;=100,I26=4),I26+1,IF(AND(T26&lt;=100,I26=5),I26,""))))))))</f>
        <v/>
      </c>
      <c r="AA26" s="15">
        <f>IF(OR(Y26="",Z26=""),"",Y26*Z26)</f>
        <v/>
      </c>
      <c r="AB26" s="17">
        <f>IF(AA26="","",IF(AND(Y26=1,Z26=1),"BAJO",IF(AND(Y26=1,Z26=2),"MODERADO",IF(AND(Y26=1,Z26=3),"MODERADO",IF(AND(Y26=1,Z26=4),"MODERADO",IF(AND(Y26=1,Z26=5),"MODERADO",IF(AND(Y26=2,Z26=1),"BAJO",IF(AND(Y26=2,Z26=2),"MODERADO",IF(AND(Y26=2,Z26=3),"MODERADO",IF(AND(Y26=2,Z26=4),"FAVORABLE",IF(AND(Y26=2,Z26=5),"FAVORABLE",IF(AND(Y26=3,Z26=1),"BAJO",IF(AND(Y26=3,Z26=2),"MODERADO",IF(AND(Y26=3,Z26=3),"FAVORABLE",IF(AND(Y26=3,Z26=4),"FAVORABLE",IF(AND(Y26=3,Z26=5),"FAVORABLE",IF(AND(Y26=4,Z26=1),"BAJO",IF(AND(Y26=4,Z26=2),"MODERADO",IF(AND(Y26=4,Z26=3),"FAVORABLE",IF(AND(Y26=4,Z26=4),"FAVORABLE",IF(AND(Y26=4,Z26=5),"ALTO",IF(AND(Y26=5,Z26=1),"BAJO",IF(AND(Y26=5,Z26=2),"MODERADO",IF(AND(Y26=5,Z26=3),"FAVORABLE",IF(AND(Y26=5,Z26=4),"ALTO",IF(AND(Y26=5,Z26=5),"ALTO",""))))))))))))))))))))))))))</f>
        <v/>
      </c>
      <c r="AC26" s="21" t="n"/>
      <c r="AD26" s="23" t="n"/>
      <c r="AE26" s="21" t="n"/>
      <c r="AF26" s="23" t="n"/>
      <c r="AG26" s="21" t="n"/>
      <c r="AH26" s="23" t="n"/>
      <c r="AI26" s="21" t="n"/>
      <c r="AJ26" s="23" t="n"/>
      <c r="AK26" s="21" t="n"/>
      <c r="AL26" s="23" t="n"/>
      <c r="AM26" s="21" t="n"/>
      <c r="AN26" s="23" t="n"/>
      <c r="AO26" s="21" t="n"/>
      <c r="AP26" s="23" t="n"/>
      <c r="AQ26" s="394" t="n"/>
    </row>
    <row r="27" customFormat="1" s="35">
      <c r="A27" s="33">
        <f>IF(AND(Y27=1,Z27=1),1,IF(AND(Y27=1,Z27=2),2,IF(AND(Y27=1,Z27=3),3,IF(AND(Y27=1,Z27=4),4,IF(AND(Y27=1,Z27=5),5,IF(AND(Y27=2,Z27=1),6,IF(AND(Y27=2,Z27=2),7,IF(AND(Y27=2,Z27=3),8,IF(AND(Y27=2,Z27=4),9,IF(AND(Y27=2,Z27=5),10,IF(AND(Y27=3,Z27=1),11,IF(AND(Y27=3,Z27=2),12,IF(AND(Y27=3,Z27=3),13,IF(AND(Y27=3,Z27=4),14,IF(AND(Y27=3,Z27=5),15,IF(AND(Y27=4,Z27=1),16,IF(AND(Y27=4,Z27=2),17,IF(AND(Y27=4,Z27=3),18,IF(AND(Y27=4,Z27=4),19,IF(AND(Y27=4,Z27=5),20,IF(AND(Y27=5,Z27=1),21,IF(AND(Y27=5,Z27=2),22,IF(AND(Y27=5,Z27=3),23,IF(AND(Y27=5,Z27=4),24,IF(AND(Y27=5,Z27=5),25,"")))))))))))))))))))))))))</f>
        <v/>
      </c>
      <c r="B27" s="33">
        <f>IF(A27="","",(COUNTIF($A$10:A27,A27))/100)</f>
        <v/>
      </c>
      <c r="C27" s="33">
        <f>IFERROR(A27+B27,"")</f>
        <v/>
      </c>
      <c r="D27" s="39" t="n">
        <v>18</v>
      </c>
      <c r="E27" s="3" t="n"/>
      <c r="F27" s="3" t="n"/>
      <c r="G27" s="3" t="n"/>
      <c r="H27" s="4" t="n"/>
      <c r="I27" s="4" t="n"/>
      <c r="J27" s="15">
        <f>IF(OR(H27="",I27=""),"",H27*I27)</f>
        <v/>
      </c>
      <c r="K27" s="17">
        <f>IF(J27="","",IF(AND(H27=1,I27=1),"BAJO",IF(AND(H27=1,I27=2),"BAJO",IF(AND(H27=1,I27=3),"MODERADO",IF(AND(H27=1,I27=4),"FAVORABLE",IF(AND(H27=1,I27=5),"FAVORABLE",IF(AND(H27=2,I27=1),"BAJO",IF(AND(H27=2,I27=2),"BAJO",IF(AND(H27=2,I27=3),"MODERADO",IF(AND(H27=2,I27=4),"FAVORABLE",IF(AND(H27=2,I27=5),"ALTO",IF(AND(H27=3,I27=1),"BAJO",IF(AND(H27=3,I27=2),"MODERADO",IF(AND(H27=3,I27=3),"FAVORABLE",IF(AND(H27=3,I27=4),"ALTO",IF(AND(H27=3,I27=5),"ALTO",IF(AND(H27=4,I27=1),"MODERADO",IF(AND(H27=4,I27=2),"FAVORABLE",IF(AND(H27=4,I27=3),"FAVORABLE",IF(AND(H27=4,I27=4),"ALTO",IF(AND(H27=4,I27=5),"ALTO",IF(AND(H27=5,I27=1),"FAVORABLE",IF(AND(H27=5,I27=2),"FAVORABLE",IF(AND(H27=5,I27=3),"ALTO",IF(AND(H27=5,I27=4),"ALTO",IF(AND(H27=5,I27=5),"ALTO",""))))))))))))))))))))))))))</f>
        <v/>
      </c>
      <c r="L27" s="3" t="n"/>
      <c r="M27" s="3" t="n"/>
      <c r="N27" s="3" t="n"/>
      <c r="O27" s="3" t="n"/>
      <c r="P27" s="3" t="n"/>
      <c r="Q27" s="3" t="n"/>
      <c r="R27" s="3" t="n"/>
      <c r="S27" s="3" t="n"/>
      <c r="T27" s="16">
        <f>IFERROR(SUM(O27:S27),"")</f>
        <v/>
      </c>
      <c r="U27" s="16" t="n"/>
      <c r="V27" s="3" t="n"/>
      <c r="W27" s="16" t="n"/>
      <c r="X27" s="3" t="n"/>
      <c r="Y27" s="15">
        <f>IF(J27="","",IF(OR(N27="",N27="IMPACTO"),H27,IF(T27&lt;=50,H27,IF(AND(T27&lt;=75,H27&lt;5),H27+1,IF(AND(T27&lt;=75,H27=5),H27,IF(AND(T27&lt;=100,H27&lt;4),H27+2,IF(AND(T27&lt;=100,H27=4),H27+1,IF(AND(T27&lt;=100,H27=5),H27,""))))))))</f>
        <v/>
      </c>
      <c r="Z27" s="15">
        <f>IF(J27="","",IF(OR(N27="",N27="PROBABILIDAD"),I27,IF(T27&lt;=50,I27,IF(AND(T27&lt;=75,I27&lt;5),I27+1,IF(AND(T27&lt;=75,I27=5),I27,IF(AND(T27&lt;=100,I27&lt;4),I27+2,IF(AND(T27&lt;=100,I27=4),I27+1,IF(AND(T27&lt;=100,I27=5),I27,""))))))))</f>
        <v/>
      </c>
      <c r="AA27" s="15">
        <f>IF(OR(Y27="",Z27=""),"",Y27*Z27)</f>
        <v/>
      </c>
      <c r="AB27" s="17">
        <f>IF(AA27="","",IF(AND(Y27=1,Z27=1),"BAJO",IF(AND(Y27=1,Z27=2),"MODERADO",IF(AND(Y27=1,Z27=3),"MODERADO",IF(AND(Y27=1,Z27=4),"MODERADO",IF(AND(Y27=1,Z27=5),"MODERADO",IF(AND(Y27=2,Z27=1),"BAJO",IF(AND(Y27=2,Z27=2),"MODERADO",IF(AND(Y27=2,Z27=3),"MODERADO",IF(AND(Y27=2,Z27=4),"FAVORABLE",IF(AND(Y27=2,Z27=5),"FAVORABLE",IF(AND(Y27=3,Z27=1),"BAJO",IF(AND(Y27=3,Z27=2),"MODERADO",IF(AND(Y27=3,Z27=3),"FAVORABLE",IF(AND(Y27=3,Z27=4),"FAVORABLE",IF(AND(Y27=3,Z27=5),"FAVORABLE",IF(AND(Y27=4,Z27=1),"BAJO",IF(AND(Y27=4,Z27=2),"MODERADO",IF(AND(Y27=4,Z27=3),"FAVORABLE",IF(AND(Y27=4,Z27=4),"FAVORABLE",IF(AND(Y27=4,Z27=5),"ALTO",IF(AND(Y27=5,Z27=1),"BAJO",IF(AND(Y27=5,Z27=2),"MODERADO",IF(AND(Y27=5,Z27=3),"FAVORABLE",IF(AND(Y27=5,Z27=4),"ALTO",IF(AND(Y27=5,Z27=5),"ALTO",""))))))))))))))))))))))))))</f>
        <v/>
      </c>
      <c r="AC27" s="21" t="n"/>
      <c r="AD27" s="23" t="n"/>
      <c r="AE27" s="21" t="n"/>
      <c r="AF27" s="23" t="n"/>
      <c r="AG27" s="21" t="n"/>
      <c r="AH27" s="23" t="n"/>
      <c r="AI27" s="21" t="n"/>
      <c r="AJ27" s="23" t="n"/>
      <c r="AK27" s="21" t="n"/>
      <c r="AL27" s="23" t="n"/>
      <c r="AM27" s="21" t="n"/>
      <c r="AN27" s="23" t="n"/>
      <c r="AO27" s="21" t="n"/>
      <c r="AP27" s="23" t="n"/>
      <c r="AQ27" s="394" t="n"/>
    </row>
    <row r="28" customFormat="1" s="35">
      <c r="A28" s="33">
        <f>IF(AND(Y28=1,Z28=1),1,IF(AND(Y28=1,Z28=2),2,IF(AND(Y28=1,Z28=3),3,IF(AND(Y28=1,Z28=4),4,IF(AND(Y28=1,Z28=5),5,IF(AND(Y28=2,Z28=1),6,IF(AND(Y28=2,Z28=2),7,IF(AND(Y28=2,Z28=3),8,IF(AND(Y28=2,Z28=4),9,IF(AND(Y28=2,Z28=5),10,IF(AND(Y28=3,Z28=1),11,IF(AND(Y28=3,Z28=2),12,IF(AND(Y28=3,Z28=3),13,IF(AND(Y28=3,Z28=4),14,IF(AND(Y28=3,Z28=5),15,IF(AND(Y28=4,Z28=1),16,IF(AND(Y28=4,Z28=2),17,IF(AND(Y28=4,Z28=3),18,IF(AND(Y28=4,Z28=4),19,IF(AND(Y28=4,Z28=5),20,IF(AND(Y28=5,Z28=1),21,IF(AND(Y28=5,Z28=2),22,IF(AND(Y28=5,Z28=3),23,IF(AND(Y28=5,Z28=4),24,IF(AND(Y28=5,Z28=5),25,"")))))))))))))))))))))))))</f>
        <v/>
      </c>
      <c r="B28" s="33">
        <f>IF(A28="","",(COUNTIF($A$10:A28,A28))/100)</f>
        <v/>
      </c>
      <c r="C28" s="33">
        <f>IFERROR(A28+B28,"")</f>
        <v/>
      </c>
      <c r="D28" s="39" t="n">
        <v>19</v>
      </c>
      <c r="E28" s="3" t="n"/>
      <c r="F28" s="3" t="n"/>
      <c r="G28" s="3" t="n"/>
      <c r="H28" s="4" t="n"/>
      <c r="I28" s="4" t="n"/>
      <c r="J28" s="15">
        <f>IF(OR(H28="",I28=""),"",H28*I28)</f>
        <v/>
      </c>
      <c r="K28" s="17">
        <f>IF(J28="","",IF(AND(H28=1,I28=1),"BAJO",IF(AND(H28=1,I28=2),"BAJO",IF(AND(H28=1,I28=3),"MODERADO",IF(AND(H28=1,I28=4),"FAVORABLE",IF(AND(H28=1,I28=5),"FAVORABLE",IF(AND(H28=2,I28=1),"BAJO",IF(AND(H28=2,I28=2),"BAJO",IF(AND(H28=2,I28=3),"MODERADO",IF(AND(H28=2,I28=4),"FAVORABLE",IF(AND(H28=2,I28=5),"ALTO",IF(AND(H28=3,I28=1),"BAJO",IF(AND(H28=3,I28=2),"MODERADO",IF(AND(H28=3,I28=3),"FAVORABLE",IF(AND(H28=3,I28=4),"ALTO",IF(AND(H28=3,I28=5),"ALTO",IF(AND(H28=4,I28=1),"MODERADO",IF(AND(H28=4,I28=2),"FAVORABLE",IF(AND(H28=4,I28=3),"FAVORABLE",IF(AND(H28=4,I28=4),"ALTO",IF(AND(H28=4,I28=5),"ALTO",IF(AND(H28=5,I28=1),"FAVORABLE",IF(AND(H28=5,I28=2),"FAVORABLE",IF(AND(H28=5,I28=3),"ALTO",IF(AND(H28=5,I28=4),"ALTO",IF(AND(H28=5,I28=5),"ALTO",""))))))))))))))))))))))))))</f>
        <v/>
      </c>
      <c r="L28" s="3" t="n"/>
      <c r="M28" s="3" t="n"/>
      <c r="N28" s="3" t="n"/>
      <c r="O28" s="3" t="n"/>
      <c r="P28" s="3" t="n"/>
      <c r="Q28" s="3" t="n"/>
      <c r="R28" s="3" t="n"/>
      <c r="S28" s="3" t="n"/>
      <c r="T28" s="16">
        <f>IFERROR(SUM(O28:S28),"")</f>
        <v/>
      </c>
      <c r="U28" s="16" t="n"/>
      <c r="V28" s="3" t="n"/>
      <c r="W28" s="16" t="n"/>
      <c r="X28" s="3" t="n"/>
      <c r="Y28" s="15">
        <f>IF(J28="","",IF(OR(N28="",N28="IMPACTO"),H28,IF(T28&lt;=50,H28,IF(AND(T28&lt;=75,H28&lt;5),H28+1,IF(AND(T28&lt;=75,H28=5),H28,IF(AND(T28&lt;=100,H28&lt;4),H28+2,IF(AND(T28&lt;=100,H28=4),H28+1,IF(AND(T28&lt;=100,H28=5),H28,""))))))))</f>
        <v/>
      </c>
      <c r="Z28" s="15">
        <f>IF(J28="","",IF(OR(N28="",N28="PROBABILIDAD"),I28,IF(T28&lt;=50,I28,IF(AND(T28&lt;=75,I28&lt;5),I28+1,IF(AND(T28&lt;=75,I28=5),I28,IF(AND(T28&lt;=100,I28&lt;4),I28+2,IF(AND(T28&lt;=100,I28=4),I28+1,IF(AND(T28&lt;=100,I28=5),I28,""))))))))</f>
        <v/>
      </c>
      <c r="AA28" s="15">
        <f>IF(OR(Y28="",Z28=""),"",Y28*Z28)</f>
        <v/>
      </c>
      <c r="AB28" s="17">
        <f>IF(AA28="","",IF(AND(Y28=1,Z28=1),"BAJO",IF(AND(Y28=1,Z28=2),"MODERADO",IF(AND(Y28=1,Z28=3),"MODERADO",IF(AND(Y28=1,Z28=4),"MODERADO",IF(AND(Y28=1,Z28=5),"MODERADO",IF(AND(Y28=2,Z28=1),"BAJO",IF(AND(Y28=2,Z28=2),"MODERADO",IF(AND(Y28=2,Z28=3),"MODERADO",IF(AND(Y28=2,Z28=4),"FAVORABLE",IF(AND(Y28=2,Z28=5),"FAVORABLE",IF(AND(Y28=3,Z28=1),"BAJO",IF(AND(Y28=3,Z28=2),"MODERADO",IF(AND(Y28=3,Z28=3),"FAVORABLE",IF(AND(Y28=3,Z28=4),"FAVORABLE",IF(AND(Y28=3,Z28=5),"FAVORABLE",IF(AND(Y28=4,Z28=1),"BAJO",IF(AND(Y28=4,Z28=2),"MODERADO",IF(AND(Y28=4,Z28=3),"FAVORABLE",IF(AND(Y28=4,Z28=4),"FAVORABLE",IF(AND(Y28=4,Z28=5),"ALTO",IF(AND(Y28=5,Z28=1),"BAJO",IF(AND(Y28=5,Z28=2),"MODERADO",IF(AND(Y28=5,Z28=3),"FAVORABLE",IF(AND(Y28=5,Z28=4),"ALTO",IF(AND(Y28=5,Z28=5),"ALTO",""))))))))))))))))))))))))))</f>
        <v/>
      </c>
      <c r="AC28" s="21" t="n"/>
      <c r="AD28" s="23" t="n"/>
      <c r="AE28" s="21" t="n"/>
      <c r="AF28" s="23" t="n"/>
      <c r="AG28" s="21" t="n"/>
      <c r="AH28" s="23" t="n"/>
      <c r="AI28" s="21" t="n"/>
      <c r="AJ28" s="23" t="n"/>
      <c r="AK28" s="21" t="n"/>
      <c r="AL28" s="23" t="n"/>
      <c r="AM28" s="21" t="n"/>
      <c r="AN28" s="23" t="n"/>
      <c r="AO28" s="21" t="n"/>
      <c r="AP28" s="23" t="n"/>
      <c r="AQ28" s="394" t="n"/>
    </row>
    <row r="29" customFormat="1" s="35">
      <c r="A29" s="33">
        <f>IF(AND(Y29=1,Z29=1),1,IF(AND(Y29=1,Z29=2),2,IF(AND(Y29=1,Z29=3),3,IF(AND(Y29=1,Z29=4),4,IF(AND(Y29=1,Z29=5),5,IF(AND(Y29=2,Z29=1),6,IF(AND(Y29=2,Z29=2),7,IF(AND(Y29=2,Z29=3),8,IF(AND(Y29=2,Z29=4),9,IF(AND(Y29=2,Z29=5),10,IF(AND(Y29=3,Z29=1),11,IF(AND(Y29=3,Z29=2),12,IF(AND(Y29=3,Z29=3),13,IF(AND(Y29=3,Z29=4),14,IF(AND(Y29=3,Z29=5),15,IF(AND(Y29=4,Z29=1),16,IF(AND(Y29=4,Z29=2),17,IF(AND(Y29=4,Z29=3),18,IF(AND(Y29=4,Z29=4),19,IF(AND(Y29=4,Z29=5),20,IF(AND(Y29=5,Z29=1),21,IF(AND(Y29=5,Z29=2),22,IF(AND(Y29=5,Z29=3),23,IF(AND(Y29=5,Z29=4),24,IF(AND(Y29=5,Z29=5),25,"")))))))))))))))))))))))))</f>
        <v/>
      </c>
      <c r="B29" s="33">
        <f>IF(A29="","",(COUNTIF($A$10:A29,A29))/100)</f>
        <v/>
      </c>
      <c r="C29" s="33">
        <f>IFERROR(A29+B29,"")</f>
        <v/>
      </c>
      <c r="D29" s="39" t="n">
        <v>20</v>
      </c>
      <c r="E29" s="3" t="n"/>
      <c r="F29" s="3" t="n"/>
      <c r="G29" s="3" t="n"/>
      <c r="H29" s="4" t="n"/>
      <c r="I29" s="4" t="n"/>
      <c r="J29" s="15">
        <f>IF(OR(H29="",I29=""),"",H29*I29)</f>
        <v/>
      </c>
      <c r="K29" s="17">
        <f>IF(J29="","",IF(AND(H29=1,I29=1),"BAJO",IF(AND(H29=1,I29=2),"BAJO",IF(AND(H29=1,I29=3),"MODERADO",IF(AND(H29=1,I29=4),"FAVORABLE",IF(AND(H29=1,I29=5),"FAVORABLE",IF(AND(H29=2,I29=1),"BAJO",IF(AND(H29=2,I29=2),"BAJO",IF(AND(H29=2,I29=3),"MODERADO",IF(AND(H29=2,I29=4),"FAVORABLE",IF(AND(H29=2,I29=5),"ALTO",IF(AND(H29=3,I29=1),"BAJO",IF(AND(H29=3,I29=2),"MODERADO",IF(AND(H29=3,I29=3),"FAVORABLE",IF(AND(H29=3,I29=4),"ALTO",IF(AND(H29=3,I29=5),"ALTO",IF(AND(H29=4,I29=1),"MODERADO",IF(AND(H29=4,I29=2),"FAVORABLE",IF(AND(H29=4,I29=3),"FAVORABLE",IF(AND(H29=4,I29=4),"ALTO",IF(AND(H29=4,I29=5),"ALTO",IF(AND(H29=5,I29=1),"FAVORABLE",IF(AND(H29=5,I29=2),"FAVORABLE",IF(AND(H29=5,I29=3),"ALTO",IF(AND(H29=5,I29=4),"ALTO",IF(AND(H29=5,I29=5),"ALTO",""))))))))))))))))))))))))))</f>
        <v/>
      </c>
      <c r="L29" s="3" t="n"/>
      <c r="M29" s="3" t="n"/>
      <c r="N29" s="3" t="n"/>
      <c r="O29" s="3" t="n"/>
      <c r="P29" s="3" t="n"/>
      <c r="Q29" s="3" t="n"/>
      <c r="R29" s="3" t="n"/>
      <c r="S29" s="3" t="n"/>
      <c r="T29" s="16">
        <f>IFERROR(SUM(O29:S29),"")</f>
        <v/>
      </c>
      <c r="U29" s="16" t="n"/>
      <c r="V29" s="3" t="n"/>
      <c r="W29" s="16" t="n"/>
      <c r="X29" s="3" t="n"/>
      <c r="Y29" s="15">
        <f>IF(J29="","",IF(OR(N29="",N29="IMPACTO"),H29,IF(T29&lt;=50,H29,IF(AND(T29&lt;=75,H29&lt;5),H29+1,IF(AND(T29&lt;=75,H29=5),H29,IF(AND(T29&lt;=100,H29&lt;4),H29+2,IF(AND(T29&lt;=100,H29=4),H29+1,IF(AND(T29&lt;=100,H29=5),H29,""))))))))</f>
        <v/>
      </c>
      <c r="Z29" s="15">
        <f>IF(J29="","",IF(OR(N29="",N29="PROBABILIDAD"),I29,IF(T29&lt;=50,I29,IF(AND(T29&lt;=75,I29&lt;5),I29+1,IF(AND(T29&lt;=75,I29=5),I29,IF(AND(T29&lt;=100,I29&lt;4),I29+2,IF(AND(T29&lt;=100,I29=4),I29+1,IF(AND(T29&lt;=100,I29=5),I29,""))))))))</f>
        <v/>
      </c>
      <c r="AA29" s="15">
        <f>IF(OR(Y29="",Z29=""),"",Y29*Z29)</f>
        <v/>
      </c>
      <c r="AB29" s="17">
        <f>IF(AA29="","",IF(AND(Y29=1,Z29=1),"BAJO",IF(AND(Y29=1,Z29=2),"MODERADO",IF(AND(Y29=1,Z29=3),"MODERADO",IF(AND(Y29=1,Z29=4),"MODERADO",IF(AND(Y29=1,Z29=5),"MODERADO",IF(AND(Y29=2,Z29=1),"BAJO",IF(AND(Y29=2,Z29=2),"MODERADO",IF(AND(Y29=2,Z29=3),"MODERADO",IF(AND(Y29=2,Z29=4),"FAVORABLE",IF(AND(Y29=2,Z29=5),"FAVORABLE",IF(AND(Y29=3,Z29=1),"BAJO",IF(AND(Y29=3,Z29=2),"MODERADO",IF(AND(Y29=3,Z29=3),"FAVORABLE",IF(AND(Y29=3,Z29=4),"FAVORABLE",IF(AND(Y29=3,Z29=5),"FAVORABLE",IF(AND(Y29=4,Z29=1),"BAJO",IF(AND(Y29=4,Z29=2),"MODERADO",IF(AND(Y29=4,Z29=3),"FAVORABLE",IF(AND(Y29=4,Z29=4),"FAVORABLE",IF(AND(Y29=4,Z29=5),"ALTO",IF(AND(Y29=5,Z29=1),"BAJO",IF(AND(Y29=5,Z29=2),"MODERADO",IF(AND(Y29=5,Z29=3),"FAVORABLE",IF(AND(Y29=5,Z29=4),"ALTO",IF(AND(Y29=5,Z29=5),"ALTO",""))))))))))))))))))))))))))</f>
        <v/>
      </c>
      <c r="AC29" s="21" t="n"/>
      <c r="AD29" s="23" t="n"/>
      <c r="AE29" s="21" t="n"/>
      <c r="AF29" s="23" t="n"/>
      <c r="AG29" s="21" t="n"/>
      <c r="AH29" s="23" t="n"/>
      <c r="AI29" s="21" t="n"/>
      <c r="AJ29" s="23" t="n"/>
      <c r="AK29" s="21" t="n"/>
      <c r="AL29" s="23" t="n"/>
      <c r="AM29" s="21" t="n"/>
      <c r="AN29" s="23" t="n"/>
      <c r="AO29" s="21" t="n"/>
      <c r="AP29" s="23" t="n"/>
      <c r="AQ29" s="394" t="n"/>
    </row>
    <row r="30" customFormat="1" s="35">
      <c r="A30" s="33">
        <f>IF(AND(Y30=1,Z30=1),1,IF(AND(Y30=1,Z30=2),2,IF(AND(Y30=1,Z30=3),3,IF(AND(Y30=1,Z30=4),4,IF(AND(Y30=1,Z30=5),5,IF(AND(Y30=2,Z30=1),6,IF(AND(Y30=2,Z30=2),7,IF(AND(Y30=2,Z30=3),8,IF(AND(Y30=2,Z30=4),9,IF(AND(Y30=2,Z30=5),10,IF(AND(Y30=3,Z30=1),11,IF(AND(Y30=3,Z30=2),12,IF(AND(Y30=3,Z30=3),13,IF(AND(Y30=3,Z30=4),14,IF(AND(Y30=3,Z30=5),15,IF(AND(Y30=4,Z30=1),16,IF(AND(Y30=4,Z30=2),17,IF(AND(Y30=4,Z30=3),18,IF(AND(Y30=4,Z30=4),19,IF(AND(Y30=4,Z30=5),20,IF(AND(Y30=5,Z30=1),21,IF(AND(Y30=5,Z30=2),22,IF(AND(Y30=5,Z30=3),23,IF(AND(Y30=5,Z30=4),24,IF(AND(Y30=5,Z30=5),25,"")))))))))))))))))))))))))</f>
        <v/>
      </c>
      <c r="B30" s="33">
        <f>IF(A30="","",(COUNTIF($A$10:A30,A30))/100)</f>
        <v/>
      </c>
      <c r="C30" s="33">
        <f>IFERROR(A30+B30,"")</f>
        <v/>
      </c>
      <c r="D30" s="39" t="n">
        <v>21</v>
      </c>
      <c r="E30" s="3" t="n"/>
      <c r="F30" s="3" t="n"/>
      <c r="G30" s="3" t="n"/>
      <c r="H30" s="4" t="n"/>
      <c r="I30" s="4" t="n"/>
      <c r="J30" s="15">
        <f>IF(OR(H30="",I30=""),"",H30*I30)</f>
        <v/>
      </c>
      <c r="K30" s="17">
        <f>IF(J30="","",IF(AND(H30=1,I30=1),"BAJO",IF(AND(H30=1,I30=2),"BAJO",IF(AND(H30=1,I30=3),"MODERADO",IF(AND(H30=1,I30=4),"FAVORABLE",IF(AND(H30=1,I30=5),"FAVORABLE",IF(AND(H30=2,I30=1),"BAJO",IF(AND(H30=2,I30=2),"BAJO",IF(AND(H30=2,I30=3),"MODERADO",IF(AND(H30=2,I30=4),"FAVORABLE",IF(AND(H30=2,I30=5),"ALTO",IF(AND(H30=3,I30=1),"BAJO",IF(AND(H30=3,I30=2),"MODERADO",IF(AND(H30=3,I30=3),"FAVORABLE",IF(AND(H30=3,I30=4),"ALTO",IF(AND(H30=3,I30=5),"ALTO",IF(AND(H30=4,I30=1),"MODERADO",IF(AND(H30=4,I30=2),"FAVORABLE",IF(AND(H30=4,I30=3),"FAVORABLE",IF(AND(H30=4,I30=4),"ALTO",IF(AND(H30=4,I30=5),"ALTO",IF(AND(H30=5,I30=1),"FAVORABLE",IF(AND(H30=5,I30=2),"FAVORABLE",IF(AND(H30=5,I30=3),"ALTO",IF(AND(H30=5,I30=4),"ALTO",IF(AND(H30=5,I30=5),"ALTO",""))))))))))))))))))))))))))</f>
        <v/>
      </c>
      <c r="L30" s="3" t="n"/>
      <c r="M30" s="3" t="n"/>
      <c r="N30" s="3" t="n"/>
      <c r="O30" s="3" t="n"/>
      <c r="P30" s="3" t="n"/>
      <c r="Q30" s="3" t="n"/>
      <c r="R30" s="3" t="n"/>
      <c r="S30" s="3" t="n"/>
      <c r="T30" s="16">
        <f>IFERROR(SUM(O30:S30),"")</f>
        <v/>
      </c>
      <c r="U30" s="16" t="n"/>
      <c r="V30" s="3" t="n"/>
      <c r="W30" s="16" t="n"/>
      <c r="X30" s="3" t="n"/>
      <c r="Y30" s="15">
        <f>IF(J30="","",IF(OR(N30="",N30="IMPACTO"),H30,IF(T30&lt;=50,H30,IF(AND(T30&lt;=75,H30&lt;5),H30+1,IF(AND(T30&lt;=75,H30=5),H30,IF(AND(T30&lt;=100,H30&lt;4),H30+2,IF(AND(T30&lt;=100,H30=4),H30+1,IF(AND(T30&lt;=100,H30=5),H30,""))))))))</f>
        <v/>
      </c>
      <c r="Z30" s="15">
        <f>IF(J30="","",IF(OR(N30="",N30="PROBABILIDAD"),I30,IF(T30&lt;=50,I30,IF(AND(T30&lt;=75,I30&lt;5),I30+1,IF(AND(T30&lt;=75,I30=5),I30,IF(AND(T30&lt;=100,I30&lt;4),I30+2,IF(AND(T30&lt;=100,I30=4),I30+1,IF(AND(T30&lt;=100,I30=5),I30,""))))))))</f>
        <v/>
      </c>
      <c r="AA30" s="15">
        <f>IF(OR(Y30="",Z30=""),"",Y30*Z30)</f>
        <v/>
      </c>
      <c r="AB30" s="17">
        <f>IF(AA30="","",IF(AND(Y30=1,Z30=1),"BAJO",IF(AND(Y30=1,Z30=2),"MODERADO",IF(AND(Y30=1,Z30=3),"MODERADO",IF(AND(Y30=1,Z30=4),"MODERADO",IF(AND(Y30=1,Z30=5),"MODERADO",IF(AND(Y30=2,Z30=1),"BAJO",IF(AND(Y30=2,Z30=2),"MODERADO",IF(AND(Y30=2,Z30=3),"MODERADO",IF(AND(Y30=2,Z30=4),"FAVORABLE",IF(AND(Y30=2,Z30=5),"FAVORABLE",IF(AND(Y30=3,Z30=1),"BAJO",IF(AND(Y30=3,Z30=2),"MODERADO",IF(AND(Y30=3,Z30=3),"FAVORABLE",IF(AND(Y30=3,Z30=4),"FAVORABLE",IF(AND(Y30=3,Z30=5),"FAVORABLE",IF(AND(Y30=4,Z30=1),"BAJO",IF(AND(Y30=4,Z30=2),"MODERADO",IF(AND(Y30=4,Z30=3),"FAVORABLE",IF(AND(Y30=4,Z30=4),"FAVORABLE",IF(AND(Y30=4,Z30=5),"ALTO",IF(AND(Y30=5,Z30=1),"BAJO",IF(AND(Y30=5,Z30=2),"MODERADO",IF(AND(Y30=5,Z30=3),"FAVORABLE",IF(AND(Y30=5,Z30=4),"ALTO",IF(AND(Y30=5,Z30=5),"ALTO",""))))))))))))))))))))))))))</f>
        <v/>
      </c>
      <c r="AC30" s="21" t="n"/>
      <c r="AD30" s="23" t="n"/>
      <c r="AE30" s="21" t="n"/>
      <c r="AF30" s="23" t="n"/>
      <c r="AG30" s="21" t="n"/>
      <c r="AH30" s="23" t="n"/>
      <c r="AI30" s="21" t="n"/>
      <c r="AJ30" s="23" t="n"/>
      <c r="AK30" s="21" t="n"/>
      <c r="AL30" s="23" t="n"/>
      <c r="AM30" s="21" t="n"/>
      <c r="AN30" s="23" t="n"/>
      <c r="AO30" s="21" t="n"/>
      <c r="AP30" s="23" t="n"/>
      <c r="AQ30" s="394" t="n"/>
    </row>
    <row r="31" customFormat="1" s="35">
      <c r="A31" s="33">
        <f>IF(AND(Y31=1,Z31=1),1,IF(AND(Y31=1,Z31=2),2,IF(AND(Y31=1,Z31=3),3,IF(AND(Y31=1,Z31=4),4,IF(AND(Y31=1,Z31=5),5,IF(AND(Y31=2,Z31=1),6,IF(AND(Y31=2,Z31=2),7,IF(AND(Y31=2,Z31=3),8,IF(AND(Y31=2,Z31=4),9,IF(AND(Y31=2,Z31=5),10,IF(AND(Y31=3,Z31=1),11,IF(AND(Y31=3,Z31=2),12,IF(AND(Y31=3,Z31=3),13,IF(AND(Y31=3,Z31=4),14,IF(AND(Y31=3,Z31=5),15,IF(AND(Y31=4,Z31=1),16,IF(AND(Y31=4,Z31=2),17,IF(AND(Y31=4,Z31=3),18,IF(AND(Y31=4,Z31=4),19,IF(AND(Y31=4,Z31=5),20,IF(AND(Y31=5,Z31=1),21,IF(AND(Y31=5,Z31=2),22,IF(AND(Y31=5,Z31=3),23,IF(AND(Y31=5,Z31=4),24,IF(AND(Y31=5,Z31=5),25,"")))))))))))))))))))))))))</f>
        <v/>
      </c>
      <c r="B31" s="33">
        <f>IF(A31="","",(COUNTIF($A$10:A31,A31))/100)</f>
        <v/>
      </c>
      <c r="C31" s="33">
        <f>IFERROR(A31+B31,"")</f>
        <v/>
      </c>
      <c r="D31" s="39" t="n">
        <v>22</v>
      </c>
      <c r="E31" s="3" t="n"/>
      <c r="F31" s="3" t="n"/>
      <c r="G31" s="3" t="n"/>
      <c r="H31" s="4" t="n"/>
      <c r="I31" s="4" t="n"/>
      <c r="J31" s="15">
        <f>IF(OR(H31="",I31=""),"",H31*I31)</f>
        <v/>
      </c>
      <c r="K31" s="17">
        <f>IF(J31="","",IF(AND(H31=1,I31=1),"BAJO",IF(AND(H31=1,I31=2),"BAJO",IF(AND(H31=1,I31=3),"MODERADO",IF(AND(H31=1,I31=4),"FAVORABLE",IF(AND(H31=1,I31=5),"FAVORABLE",IF(AND(H31=2,I31=1),"BAJO",IF(AND(H31=2,I31=2),"BAJO",IF(AND(H31=2,I31=3),"MODERADO",IF(AND(H31=2,I31=4),"FAVORABLE",IF(AND(H31=2,I31=5),"ALTO",IF(AND(H31=3,I31=1),"BAJO",IF(AND(H31=3,I31=2),"MODERADO",IF(AND(H31=3,I31=3),"FAVORABLE",IF(AND(H31=3,I31=4),"ALTO",IF(AND(H31=3,I31=5),"ALTO",IF(AND(H31=4,I31=1),"MODERADO",IF(AND(H31=4,I31=2),"FAVORABLE",IF(AND(H31=4,I31=3),"FAVORABLE",IF(AND(H31=4,I31=4),"ALTO",IF(AND(H31=4,I31=5),"ALTO",IF(AND(H31=5,I31=1),"FAVORABLE",IF(AND(H31=5,I31=2),"FAVORABLE",IF(AND(H31=5,I31=3),"ALTO",IF(AND(H31=5,I31=4),"ALTO",IF(AND(H31=5,I31=5),"ALTO",""))))))))))))))))))))))))))</f>
        <v/>
      </c>
      <c r="L31" s="3" t="n"/>
      <c r="M31" s="3" t="n"/>
      <c r="N31" s="3" t="n"/>
      <c r="O31" s="3" t="n"/>
      <c r="P31" s="3" t="n"/>
      <c r="Q31" s="3" t="n"/>
      <c r="R31" s="3" t="n"/>
      <c r="S31" s="3" t="n"/>
      <c r="T31" s="16">
        <f>IFERROR(SUM(O31:S31),"")</f>
        <v/>
      </c>
      <c r="U31" s="16" t="n"/>
      <c r="V31" s="3" t="n"/>
      <c r="W31" s="16" t="n"/>
      <c r="X31" s="3" t="n"/>
      <c r="Y31" s="15">
        <f>IF(J31="","",IF(OR(N31="",N31="IMPACTO"),H31,IF(T31&lt;=50,H31,IF(AND(T31&lt;=75,H31&lt;5),H31+1,IF(AND(T31&lt;=75,H31=5),H31,IF(AND(T31&lt;=100,H31&lt;4),H31+2,IF(AND(T31&lt;=100,H31=4),H31+1,IF(AND(T31&lt;=100,H31=5),H31,""))))))))</f>
        <v/>
      </c>
      <c r="Z31" s="15">
        <f>IF(J31="","",IF(OR(N31="",N31="PROBABILIDAD"),I31,IF(T31&lt;=50,I31,IF(AND(T31&lt;=75,I31&lt;5),I31+1,IF(AND(T31&lt;=75,I31=5),I31,IF(AND(T31&lt;=100,I31&lt;4),I31+2,IF(AND(T31&lt;=100,I31=4),I31+1,IF(AND(T31&lt;=100,I31=5),I31,""))))))))</f>
        <v/>
      </c>
      <c r="AA31" s="15">
        <f>IF(OR(Y31="",Z31=""),"",Y31*Z31)</f>
        <v/>
      </c>
      <c r="AB31" s="17">
        <f>IF(AA31="","",IF(AND(Y31=1,Z31=1),"BAJO",IF(AND(Y31=1,Z31=2),"MODERADO",IF(AND(Y31=1,Z31=3),"MODERADO",IF(AND(Y31=1,Z31=4),"MODERADO",IF(AND(Y31=1,Z31=5),"MODERADO",IF(AND(Y31=2,Z31=1),"BAJO",IF(AND(Y31=2,Z31=2),"MODERADO",IF(AND(Y31=2,Z31=3),"MODERADO",IF(AND(Y31=2,Z31=4),"FAVORABLE",IF(AND(Y31=2,Z31=5),"FAVORABLE",IF(AND(Y31=3,Z31=1),"BAJO",IF(AND(Y31=3,Z31=2),"MODERADO",IF(AND(Y31=3,Z31=3),"FAVORABLE",IF(AND(Y31=3,Z31=4),"FAVORABLE",IF(AND(Y31=3,Z31=5),"FAVORABLE",IF(AND(Y31=4,Z31=1),"BAJO",IF(AND(Y31=4,Z31=2),"MODERADO",IF(AND(Y31=4,Z31=3),"FAVORABLE",IF(AND(Y31=4,Z31=4),"FAVORABLE",IF(AND(Y31=4,Z31=5),"ALTO",IF(AND(Y31=5,Z31=1),"BAJO",IF(AND(Y31=5,Z31=2),"MODERADO",IF(AND(Y31=5,Z31=3),"FAVORABLE",IF(AND(Y31=5,Z31=4),"ALTO",IF(AND(Y31=5,Z31=5),"ALTO",""))))))))))))))))))))))))))</f>
        <v/>
      </c>
      <c r="AC31" s="21" t="n"/>
      <c r="AD31" s="23" t="n"/>
      <c r="AE31" s="21" t="n"/>
      <c r="AF31" s="23" t="n"/>
      <c r="AG31" s="21" t="n"/>
      <c r="AH31" s="23" t="n"/>
      <c r="AI31" s="21" t="n"/>
      <c r="AJ31" s="23" t="n"/>
      <c r="AK31" s="21" t="n"/>
      <c r="AL31" s="23" t="n"/>
      <c r="AM31" s="21" t="n"/>
      <c r="AN31" s="23" t="n"/>
      <c r="AO31" s="21" t="n"/>
      <c r="AP31" s="23" t="n"/>
      <c r="AQ31" s="394" t="n"/>
    </row>
    <row r="32" customFormat="1" s="35">
      <c r="A32" s="33">
        <f>IF(AND(Y32=1,Z32=1),1,IF(AND(Y32=1,Z32=2),2,IF(AND(Y32=1,Z32=3),3,IF(AND(Y32=1,Z32=4),4,IF(AND(Y32=1,Z32=5),5,IF(AND(Y32=2,Z32=1),6,IF(AND(Y32=2,Z32=2),7,IF(AND(Y32=2,Z32=3),8,IF(AND(Y32=2,Z32=4),9,IF(AND(Y32=2,Z32=5),10,IF(AND(Y32=3,Z32=1),11,IF(AND(Y32=3,Z32=2),12,IF(AND(Y32=3,Z32=3),13,IF(AND(Y32=3,Z32=4),14,IF(AND(Y32=3,Z32=5),15,IF(AND(Y32=4,Z32=1),16,IF(AND(Y32=4,Z32=2),17,IF(AND(Y32=4,Z32=3),18,IF(AND(Y32=4,Z32=4),19,IF(AND(Y32=4,Z32=5),20,IF(AND(Y32=5,Z32=1),21,IF(AND(Y32=5,Z32=2),22,IF(AND(Y32=5,Z32=3),23,IF(AND(Y32=5,Z32=4),24,IF(AND(Y32=5,Z32=5),25,"")))))))))))))))))))))))))</f>
        <v/>
      </c>
      <c r="B32" s="33">
        <f>IF(A32="","",(COUNTIF($A$10:A32,A32))/100)</f>
        <v/>
      </c>
      <c r="C32" s="33">
        <f>IFERROR(A32+B32,"")</f>
        <v/>
      </c>
      <c r="D32" s="39" t="n">
        <v>23</v>
      </c>
      <c r="E32" s="3" t="n"/>
      <c r="F32" s="3" t="n"/>
      <c r="G32" s="3" t="n"/>
      <c r="H32" s="4" t="n"/>
      <c r="I32" s="4" t="n"/>
      <c r="J32" s="15">
        <f>IF(OR(H32="",I32=""),"",H32*I32)</f>
        <v/>
      </c>
      <c r="K32" s="17">
        <f>IF(J32="","",IF(AND(H32=1,I32=1),"BAJO",IF(AND(H32=1,I32=2),"BAJO",IF(AND(H32=1,I32=3),"MODERADO",IF(AND(H32=1,I32=4),"FAVORABLE",IF(AND(H32=1,I32=5),"FAVORABLE",IF(AND(H32=2,I32=1),"BAJO",IF(AND(H32=2,I32=2),"BAJO",IF(AND(H32=2,I32=3),"MODERADO",IF(AND(H32=2,I32=4),"FAVORABLE",IF(AND(H32=2,I32=5),"ALTO",IF(AND(H32=3,I32=1),"BAJO",IF(AND(H32=3,I32=2),"MODERADO",IF(AND(H32=3,I32=3),"FAVORABLE",IF(AND(H32=3,I32=4),"ALTO",IF(AND(H32=3,I32=5),"ALTO",IF(AND(H32=4,I32=1),"MODERADO",IF(AND(H32=4,I32=2),"FAVORABLE",IF(AND(H32=4,I32=3),"FAVORABLE",IF(AND(H32=4,I32=4),"ALTO",IF(AND(H32=4,I32=5),"ALTO",IF(AND(H32=5,I32=1),"FAVORABLE",IF(AND(H32=5,I32=2),"FAVORABLE",IF(AND(H32=5,I32=3),"ALTO",IF(AND(H32=5,I32=4),"ALTO",IF(AND(H32=5,I32=5),"ALTO",""))))))))))))))))))))))))))</f>
        <v/>
      </c>
      <c r="L32" s="3" t="n"/>
      <c r="M32" s="3" t="n"/>
      <c r="N32" s="3" t="n"/>
      <c r="O32" s="3" t="n"/>
      <c r="P32" s="3" t="n"/>
      <c r="Q32" s="3" t="n"/>
      <c r="R32" s="3" t="n"/>
      <c r="S32" s="3" t="n"/>
      <c r="T32" s="16">
        <f>IFERROR(SUM(O32:S32),"")</f>
        <v/>
      </c>
      <c r="U32" s="16" t="n"/>
      <c r="V32" s="3" t="n"/>
      <c r="W32" s="16" t="n"/>
      <c r="X32" s="3" t="n"/>
      <c r="Y32" s="15">
        <f>IF(J32="","",IF(OR(N32="",N32="IMPACTO"),H32,IF(T32&lt;=50,H32,IF(AND(T32&lt;=75,H32&lt;5),H32+1,IF(AND(T32&lt;=75,H32=5),H32,IF(AND(T32&lt;=100,H32&lt;4),H32+2,IF(AND(T32&lt;=100,H32=4),H32+1,IF(AND(T32&lt;=100,H32=5),H32,""))))))))</f>
        <v/>
      </c>
      <c r="Z32" s="15">
        <f>IF(J32="","",IF(OR(N32="",N32="PROBABILIDAD"),I32,IF(T32&lt;=50,I32,IF(AND(T32&lt;=75,I32&lt;5),I32+1,IF(AND(T32&lt;=75,I32=5),I32,IF(AND(T32&lt;=100,I32&lt;4),I32+2,IF(AND(T32&lt;=100,I32=4),I32+1,IF(AND(T32&lt;=100,I32=5),I32,""))))))))</f>
        <v/>
      </c>
      <c r="AA32" s="15">
        <f>IF(OR(Y32="",Z32=""),"",Y32*Z32)</f>
        <v/>
      </c>
      <c r="AB32" s="17">
        <f>IF(AA32="","",IF(AND(Y32=1,Z32=1),"BAJO",IF(AND(Y32=1,Z32=2),"MODERADO",IF(AND(Y32=1,Z32=3),"MODERADO",IF(AND(Y32=1,Z32=4),"MODERADO",IF(AND(Y32=1,Z32=5),"MODERADO",IF(AND(Y32=2,Z32=1),"BAJO",IF(AND(Y32=2,Z32=2),"MODERADO",IF(AND(Y32=2,Z32=3),"MODERADO",IF(AND(Y32=2,Z32=4),"FAVORABLE",IF(AND(Y32=2,Z32=5),"FAVORABLE",IF(AND(Y32=3,Z32=1),"BAJO",IF(AND(Y32=3,Z32=2),"MODERADO",IF(AND(Y32=3,Z32=3),"FAVORABLE",IF(AND(Y32=3,Z32=4),"FAVORABLE",IF(AND(Y32=3,Z32=5),"FAVORABLE",IF(AND(Y32=4,Z32=1),"BAJO",IF(AND(Y32=4,Z32=2),"MODERADO",IF(AND(Y32=4,Z32=3),"FAVORABLE",IF(AND(Y32=4,Z32=4),"FAVORABLE",IF(AND(Y32=4,Z32=5),"ALTO",IF(AND(Y32=5,Z32=1),"BAJO",IF(AND(Y32=5,Z32=2),"MODERADO",IF(AND(Y32=5,Z32=3),"FAVORABLE",IF(AND(Y32=5,Z32=4),"ALTO",IF(AND(Y32=5,Z32=5),"ALTO",""))))))))))))))))))))))))))</f>
        <v/>
      </c>
      <c r="AC32" s="21" t="n"/>
      <c r="AD32" s="23" t="n"/>
      <c r="AE32" s="21" t="n"/>
      <c r="AF32" s="23" t="n"/>
      <c r="AG32" s="21" t="n"/>
      <c r="AH32" s="23" t="n"/>
      <c r="AI32" s="21" t="n"/>
      <c r="AJ32" s="23" t="n"/>
      <c r="AK32" s="21" t="n"/>
      <c r="AL32" s="23" t="n"/>
      <c r="AM32" s="21" t="n"/>
      <c r="AN32" s="23" t="n"/>
      <c r="AO32" s="21" t="n"/>
      <c r="AP32" s="23" t="n"/>
      <c r="AQ32" s="394" t="n"/>
    </row>
    <row r="33" customFormat="1" s="35">
      <c r="A33" s="33">
        <f>IF(AND(Y33=1,Z33=1),1,IF(AND(Y33=1,Z33=2),2,IF(AND(Y33=1,Z33=3),3,IF(AND(Y33=1,Z33=4),4,IF(AND(Y33=1,Z33=5),5,IF(AND(Y33=2,Z33=1),6,IF(AND(Y33=2,Z33=2),7,IF(AND(Y33=2,Z33=3),8,IF(AND(Y33=2,Z33=4),9,IF(AND(Y33=2,Z33=5),10,IF(AND(Y33=3,Z33=1),11,IF(AND(Y33=3,Z33=2),12,IF(AND(Y33=3,Z33=3),13,IF(AND(Y33=3,Z33=4),14,IF(AND(Y33=3,Z33=5),15,IF(AND(Y33=4,Z33=1),16,IF(AND(Y33=4,Z33=2),17,IF(AND(Y33=4,Z33=3),18,IF(AND(Y33=4,Z33=4),19,IF(AND(Y33=4,Z33=5),20,IF(AND(Y33=5,Z33=1),21,IF(AND(Y33=5,Z33=2),22,IF(AND(Y33=5,Z33=3),23,IF(AND(Y33=5,Z33=4),24,IF(AND(Y33=5,Z33=5),25,"")))))))))))))))))))))))))</f>
        <v/>
      </c>
      <c r="B33" s="33">
        <f>IF(A33="","",(COUNTIF($A$10:A33,A33))/100)</f>
        <v/>
      </c>
      <c r="C33" s="33">
        <f>IFERROR(A33+B33,"")</f>
        <v/>
      </c>
      <c r="D33" s="39" t="n">
        <v>24</v>
      </c>
      <c r="E33" s="3" t="n"/>
      <c r="F33" s="3" t="n"/>
      <c r="G33" s="3" t="n"/>
      <c r="H33" s="4" t="n"/>
      <c r="I33" s="4" t="n"/>
      <c r="J33" s="15">
        <f>IF(OR(H33="",I33=""),"",H33*I33)</f>
        <v/>
      </c>
      <c r="K33" s="17">
        <f>IF(J33="","",IF(AND(H33=1,I33=1),"BAJO",IF(AND(H33=1,I33=2),"BAJO",IF(AND(H33=1,I33=3),"MODERADO",IF(AND(H33=1,I33=4),"FAVORABLE",IF(AND(H33=1,I33=5),"FAVORABLE",IF(AND(H33=2,I33=1),"BAJO",IF(AND(H33=2,I33=2),"BAJO",IF(AND(H33=2,I33=3),"MODERADO",IF(AND(H33=2,I33=4),"FAVORABLE",IF(AND(H33=2,I33=5),"ALTO",IF(AND(H33=3,I33=1),"BAJO",IF(AND(H33=3,I33=2),"MODERADO",IF(AND(H33=3,I33=3),"FAVORABLE",IF(AND(H33=3,I33=4),"ALTO",IF(AND(H33=3,I33=5),"ALTO",IF(AND(H33=4,I33=1),"MODERADO",IF(AND(H33=4,I33=2),"FAVORABLE",IF(AND(H33=4,I33=3),"FAVORABLE",IF(AND(H33=4,I33=4),"ALTO",IF(AND(H33=4,I33=5),"ALTO",IF(AND(H33=5,I33=1),"FAVORABLE",IF(AND(H33=5,I33=2),"FAVORABLE",IF(AND(H33=5,I33=3),"ALTO",IF(AND(H33=5,I33=4),"ALTO",IF(AND(H33=5,I33=5),"ALTO",""))))))))))))))))))))))))))</f>
        <v/>
      </c>
      <c r="L33" s="3" t="n"/>
      <c r="M33" s="3" t="n"/>
      <c r="N33" s="3" t="n"/>
      <c r="O33" s="3" t="n"/>
      <c r="P33" s="3" t="n"/>
      <c r="Q33" s="3" t="n"/>
      <c r="R33" s="3" t="n"/>
      <c r="S33" s="3" t="n"/>
      <c r="T33" s="16">
        <f>IFERROR(SUM(O33:S33),"")</f>
        <v/>
      </c>
      <c r="U33" s="16" t="n"/>
      <c r="V33" s="3" t="n"/>
      <c r="W33" s="16" t="n"/>
      <c r="X33" s="3" t="n"/>
      <c r="Y33" s="15">
        <f>IF(J33="","",IF(OR(N33="",N33="IMPACTO"),H33,IF(T33&lt;=50,H33,IF(AND(T33&lt;=75,H33&lt;5),H33+1,IF(AND(T33&lt;=75,H33=5),H33,IF(AND(T33&lt;=100,H33&lt;4),H33+2,IF(AND(T33&lt;=100,H33=4),H33+1,IF(AND(T33&lt;=100,H33=5),H33,""))))))))</f>
        <v/>
      </c>
      <c r="Z33" s="15">
        <f>IF(J33="","",IF(OR(N33="",N33="PROBABILIDAD"),I33,IF(T33&lt;=50,I33,IF(AND(T33&lt;=75,I33&lt;5),I33+1,IF(AND(T33&lt;=75,I33=5),I33,IF(AND(T33&lt;=100,I33&lt;4),I33+2,IF(AND(T33&lt;=100,I33=4),I33+1,IF(AND(T33&lt;=100,I33=5),I33,""))))))))</f>
        <v/>
      </c>
      <c r="AA33" s="15">
        <f>IF(OR(Y33="",Z33=""),"",Y33*Z33)</f>
        <v/>
      </c>
      <c r="AB33" s="17">
        <f>IF(AA33="","",IF(AND(Y33=1,Z33=1),"BAJO",IF(AND(Y33=1,Z33=2),"MODERADO",IF(AND(Y33=1,Z33=3),"MODERADO",IF(AND(Y33=1,Z33=4),"MODERADO",IF(AND(Y33=1,Z33=5),"MODERADO",IF(AND(Y33=2,Z33=1),"BAJO",IF(AND(Y33=2,Z33=2),"MODERADO",IF(AND(Y33=2,Z33=3),"MODERADO",IF(AND(Y33=2,Z33=4),"FAVORABLE",IF(AND(Y33=2,Z33=5),"FAVORABLE",IF(AND(Y33=3,Z33=1),"BAJO",IF(AND(Y33=3,Z33=2),"MODERADO",IF(AND(Y33=3,Z33=3),"FAVORABLE",IF(AND(Y33=3,Z33=4),"FAVORABLE",IF(AND(Y33=3,Z33=5),"FAVORABLE",IF(AND(Y33=4,Z33=1),"BAJO",IF(AND(Y33=4,Z33=2),"MODERADO",IF(AND(Y33=4,Z33=3),"FAVORABLE",IF(AND(Y33=4,Z33=4),"FAVORABLE",IF(AND(Y33=4,Z33=5),"ALTO",IF(AND(Y33=5,Z33=1),"BAJO",IF(AND(Y33=5,Z33=2),"MODERADO",IF(AND(Y33=5,Z33=3),"FAVORABLE",IF(AND(Y33=5,Z33=4),"ALTO",IF(AND(Y33=5,Z33=5),"ALTO",""))))))))))))))))))))))))))</f>
        <v/>
      </c>
      <c r="AC33" s="21" t="n"/>
      <c r="AD33" s="23" t="n"/>
      <c r="AE33" s="21" t="n"/>
      <c r="AF33" s="23" t="n"/>
      <c r="AG33" s="21" t="n"/>
      <c r="AH33" s="23" t="n"/>
      <c r="AI33" s="21" t="n"/>
      <c r="AJ33" s="23" t="n"/>
      <c r="AK33" s="21" t="n"/>
      <c r="AL33" s="23" t="n"/>
      <c r="AM33" s="21" t="n"/>
      <c r="AN33" s="23" t="n"/>
      <c r="AO33" s="21" t="n"/>
      <c r="AP33" s="23" t="n"/>
      <c r="AQ33" s="394" t="n"/>
    </row>
    <row r="34" customFormat="1" s="35">
      <c r="A34" s="33">
        <f>IF(AND(Y34=1,Z34=1),1,IF(AND(Y34=1,Z34=2),2,IF(AND(Y34=1,Z34=3),3,IF(AND(Y34=1,Z34=4),4,IF(AND(Y34=1,Z34=5),5,IF(AND(Y34=2,Z34=1),6,IF(AND(Y34=2,Z34=2),7,IF(AND(Y34=2,Z34=3),8,IF(AND(Y34=2,Z34=4),9,IF(AND(Y34=2,Z34=5),10,IF(AND(Y34=3,Z34=1),11,IF(AND(Y34=3,Z34=2),12,IF(AND(Y34=3,Z34=3),13,IF(AND(Y34=3,Z34=4),14,IF(AND(Y34=3,Z34=5),15,IF(AND(Y34=4,Z34=1),16,IF(AND(Y34=4,Z34=2),17,IF(AND(Y34=4,Z34=3),18,IF(AND(Y34=4,Z34=4),19,IF(AND(Y34=4,Z34=5),20,IF(AND(Y34=5,Z34=1),21,IF(AND(Y34=5,Z34=2),22,IF(AND(Y34=5,Z34=3),23,IF(AND(Y34=5,Z34=4),24,IF(AND(Y34=5,Z34=5),25,"")))))))))))))))))))))))))</f>
        <v/>
      </c>
      <c r="B34" s="33">
        <f>IF(A34="","",(COUNTIF($A$10:A34,A34))/100)</f>
        <v/>
      </c>
      <c r="C34" s="33">
        <f>IFERROR(A34+B34,"")</f>
        <v/>
      </c>
      <c r="D34" s="39" t="n">
        <v>25</v>
      </c>
      <c r="E34" s="3" t="n"/>
      <c r="F34" s="3" t="n"/>
      <c r="G34" s="3" t="n"/>
      <c r="H34" s="4" t="n"/>
      <c r="I34" s="4" t="n"/>
      <c r="J34" s="15">
        <f>IF(OR(H34="",I34=""),"",H34*I34)</f>
        <v/>
      </c>
      <c r="K34" s="17">
        <f>IF(J34="","",IF(AND(H34=1,I34=1),"BAJO",IF(AND(H34=1,I34=2),"BAJO",IF(AND(H34=1,I34=3),"MODERADO",IF(AND(H34=1,I34=4),"FAVORABLE",IF(AND(H34=1,I34=5),"FAVORABLE",IF(AND(H34=2,I34=1),"BAJO",IF(AND(H34=2,I34=2),"BAJO",IF(AND(H34=2,I34=3),"MODERADO",IF(AND(H34=2,I34=4),"FAVORABLE",IF(AND(H34=2,I34=5),"ALTO",IF(AND(H34=3,I34=1),"BAJO",IF(AND(H34=3,I34=2),"MODERADO",IF(AND(H34=3,I34=3),"FAVORABLE",IF(AND(H34=3,I34=4),"ALTO",IF(AND(H34=3,I34=5),"ALTO",IF(AND(H34=4,I34=1),"MODERADO",IF(AND(H34=4,I34=2),"FAVORABLE",IF(AND(H34=4,I34=3),"FAVORABLE",IF(AND(H34=4,I34=4),"ALTO",IF(AND(H34=4,I34=5),"ALTO",IF(AND(H34=5,I34=1),"FAVORABLE",IF(AND(H34=5,I34=2),"FAVORABLE",IF(AND(H34=5,I34=3),"ALTO",IF(AND(H34=5,I34=4),"ALTO",IF(AND(H34=5,I34=5),"ALTO",""))))))))))))))))))))))))))</f>
        <v/>
      </c>
      <c r="L34" s="3" t="n"/>
      <c r="M34" s="3" t="n"/>
      <c r="N34" s="3" t="n"/>
      <c r="O34" s="3" t="n"/>
      <c r="P34" s="3" t="n"/>
      <c r="Q34" s="3" t="n"/>
      <c r="R34" s="3" t="n"/>
      <c r="S34" s="3" t="n"/>
      <c r="T34" s="16">
        <f>IFERROR(SUM(O34:S34),"")</f>
        <v/>
      </c>
      <c r="U34" s="16" t="n"/>
      <c r="V34" s="3" t="n"/>
      <c r="W34" s="16" t="n"/>
      <c r="X34" s="3" t="n"/>
      <c r="Y34" s="15">
        <f>IF(J34="","",IF(OR(N34="",N34="IMPACTO"),H34,IF(T34&lt;=50,H34,IF(AND(T34&lt;=75,H34&lt;5),H34+1,IF(AND(T34&lt;=75,H34=5),H34,IF(AND(T34&lt;=100,H34&lt;4),H34+2,IF(AND(T34&lt;=100,H34=4),H34+1,IF(AND(T34&lt;=100,H34=5),H34,""))))))))</f>
        <v/>
      </c>
      <c r="Z34" s="15">
        <f>IF(J34="","",IF(OR(N34="",N34="PROBABILIDAD"),I34,IF(T34&lt;=50,I34,IF(AND(T34&lt;=75,I34&lt;5),I34+1,IF(AND(T34&lt;=75,I34=5),I34,IF(AND(T34&lt;=100,I34&lt;4),I34+2,IF(AND(T34&lt;=100,I34=4),I34+1,IF(AND(T34&lt;=100,I34=5),I34,""))))))))</f>
        <v/>
      </c>
      <c r="AA34" s="15">
        <f>IF(OR(Y34="",Z34=""),"",Y34*Z34)</f>
        <v/>
      </c>
      <c r="AB34" s="17">
        <f>IF(AA34="","",IF(AND(Y34=1,Z34=1),"BAJO",IF(AND(Y34=1,Z34=2),"MODERADO",IF(AND(Y34=1,Z34=3),"MODERADO",IF(AND(Y34=1,Z34=4),"MODERADO",IF(AND(Y34=1,Z34=5),"MODERADO",IF(AND(Y34=2,Z34=1),"BAJO",IF(AND(Y34=2,Z34=2),"MODERADO",IF(AND(Y34=2,Z34=3),"MODERADO",IF(AND(Y34=2,Z34=4),"FAVORABLE",IF(AND(Y34=2,Z34=5),"FAVORABLE",IF(AND(Y34=3,Z34=1),"BAJO",IF(AND(Y34=3,Z34=2),"MODERADO",IF(AND(Y34=3,Z34=3),"FAVORABLE",IF(AND(Y34=3,Z34=4),"FAVORABLE",IF(AND(Y34=3,Z34=5),"FAVORABLE",IF(AND(Y34=4,Z34=1),"BAJO",IF(AND(Y34=4,Z34=2),"MODERADO",IF(AND(Y34=4,Z34=3),"FAVORABLE",IF(AND(Y34=4,Z34=4),"FAVORABLE",IF(AND(Y34=4,Z34=5),"ALTO",IF(AND(Y34=5,Z34=1),"BAJO",IF(AND(Y34=5,Z34=2),"MODERADO",IF(AND(Y34=5,Z34=3),"FAVORABLE",IF(AND(Y34=5,Z34=4),"ALTO",IF(AND(Y34=5,Z34=5),"ALTO",""))))))))))))))))))))))))))</f>
        <v/>
      </c>
      <c r="AC34" s="21" t="n"/>
      <c r="AD34" s="23" t="n"/>
      <c r="AE34" s="21" t="n"/>
      <c r="AF34" s="23" t="n"/>
      <c r="AG34" s="21" t="n"/>
      <c r="AH34" s="23" t="n"/>
      <c r="AI34" s="21" t="n"/>
      <c r="AJ34" s="23" t="n"/>
      <c r="AK34" s="21" t="n"/>
      <c r="AL34" s="23" t="n"/>
      <c r="AM34" s="21" t="n"/>
      <c r="AN34" s="23" t="n"/>
      <c r="AO34" s="21" t="n"/>
      <c r="AP34" s="23" t="n"/>
      <c r="AQ34" s="394" t="n"/>
    </row>
    <row r="35" customFormat="1" s="35">
      <c r="A35" s="33">
        <f>IF(AND(Y35=1,Z35=1),1,IF(AND(Y35=1,Z35=2),2,IF(AND(Y35=1,Z35=3),3,IF(AND(Y35=1,Z35=4),4,IF(AND(Y35=1,Z35=5),5,IF(AND(Y35=2,Z35=1),6,IF(AND(Y35=2,Z35=2),7,IF(AND(Y35=2,Z35=3),8,IF(AND(Y35=2,Z35=4),9,IF(AND(Y35=2,Z35=5),10,IF(AND(Y35=3,Z35=1),11,IF(AND(Y35=3,Z35=2),12,IF(AND(Y35=3,Z35=3),13,IF(AND(Y35=3,Z35=4),14,IF(AND(Y35=3,Z35=5),15,IF(AND(Y35=4,Z35=1),16,IF(AND(Y35=4,Z35=2),17,IF(AND(Y35=4,Z35=3),18,IF(AND(Y35=4,Z35=4),19,IF(AND(Y35=4,Z35=5),20,IF(AND(Y35=5,Z35=1),21,IF(AND(Y35=5,Z35=2),22,IF(AND(Y35=5,Z35=3),23,IF(AND(Y35=5,Z35=4),24,IF(AND(Y35=5,Z35=5),25,"")))))))))))))))))))))))))</f>
        <v/>
      </c>
      <c r="B35" s="33">
        <f>IF(A35="","",(COUNTIF($A$10:A35,A35))/100)</f>
        <v/>
      </c>
      <c r="C35" s="33">
        <f>IFERROR(A35+B35,"")</f>
        <v/>
      </c>
      <c r="D35" s="39" t="n">
        <v>26</v>
      </c>
      <c r="E35" s="3" t="n"/>
      <c r="F35" s="3" t="n"/>
      <c r="G35" s="3" t="n"/>
      <c r="H35" s="4" t="n"/>
      <c r="I35" s="4" t="n"/>
      <c r="J35" s="15">
        <f>IF(OR(H35="",I35=""),"",H35*I35)</f>
        <v/>
      </c>
      <c r="K35" s="17">
        <f>IF(J35="","",IF(AND(H35=1,I35=1),"BAJO",IF(AND(H35=1,I35=2),"BAJO",IF(AND(H35=1,I35=3),"MODERADO",IF(AND(H35=1,I35=4),"FAVORABLE",IF(AND(H35=1,I35=5),"FAVORABLE",IF(AND(H35=2,I35=1),"BAJO",IF(AND(H35=2,I35=2),"BAJO",IF(AND(H35=2,I35=3),"MODERADO",IF(AND(H35=2,I35=4),"FAVORABLE",IF(AND(H35=2,I35=5),"ALTO",IF(AND(H35=3,I35=1),"BAJO",IF(AND(H35=3,I35=2),"MODERADO",IF(AND(H35=3,I35=3),"FAVORABLE",IF(AND(H35=3,I35=4),"ALTO",IF(AND(H35=3,I35=5),"ALTO",IF(AND(H35=4,I35=1),"MODERADO",IF(AND(H35=4,I35=2),"FAVORABLE",IF(AND(H35=4,I35=3),"FAVORABLE",IF(AND(H35=4,I35=4),"ALTO",IF(AND(H35=4,I35=5),"ALTO",IF(AND(H35=5,I35=1),"FAVORABLE",IF(AND(H35=5,I35=2),"FAVORABLE",IF(AND(H35=5,I35=3),"ALTO",IF(AND(H35=5,I35=4),"ALTO",IF(AND(H35=5,I35=5),"ALTO",""))))))))))))))))))))))))))</f>
        <v/>
      </c>
      <c r="L35" s="3" t="n"/>
      <c r="M35" s="3" t="n"/>
      <c r="N35" s="3" t="n"/>
      <c r="O35" s="3" t="n"/>
      <c r="P35" s="3" t="n"/>
      <c r="Q35" s="3" t="n"/>
      <c r="R35" s="3" t="n"/>
      <c r="S35" s="3" t="n"/>
      <c r="T35" s="16">
        <f>IFERROR(SUM(O35:S35),"")</f>
        <v/>
      </c>
      <c r="U35" s="16" t="n"/>
      <c r="V35" s="3" t="n"/>
      <c r="W35" s="16" t="n"/>
      <c r="X35" s="3" t="n"/>
      <c r="Y35" s="15">
        <f>IF(J35="","",IF(OR(N35="",N35="IMPACTO"),H35,IF(T35&lt;=50,H35,IF(AND(T35&lt;=75,H35&lt;5),H35+1,IF(AND(T35&lt;=75,H35=5),H35,IF(AND(T35&lt;=100,H35&lt;4),H35+2,IF(AND(T35&lt;=100,H35=4),H35+1,IF(AND(T35&lt;=100,H35=5),H35,""))))))))</f>
        <v/>
      </c>
      <c r="Z35" s="15">
        <f>IF(J35="","",IF(OR(N35="",N35="PROBABILIDAD"),I35,IF(T35&lt;=50,I35,IF(AND(T35&lt;=75,I35&lt;5),I35+1,IF(AND(T35&lt;=75,I35=5),I35,IF(AND(T35&lt;=100,I35&lt;4),I35+2,IF(AND(T35&lt;=100,I35=4),I35+1,IF(AND(T35&lt;=100,I35=5),I35,""))))))))</f>
        <v/>
      </c>
      <c r="AA35" s="15">
        <f>IF(OR(Y35="",Z35=""),"",Y35*Z35)</f>
        <v/>
      </c>
      <c r="AB35" s="17">
        <f>IF(AA35="","",IF(AND(Y35=1,Z35=1),"BAJO",IF(AND(Y35=1,Z35=2),"MODERADO",IF(AND(Y35=1,Z35=3),"MODERADO",IF(AND(Y35=1,Z35=4),"MODERADO",IF(AND(Y35=1,Z35=5),"MODERADO",IF(AND(Y35=2,Z35=1),"BAJO",IF(AND(Y35=2,Z35=2),"MODERADO",IF(AND(Y35=2,Z35=3),"MODERADO",IF(AND(Y35=2,Z35=4),"FAVORABLE",IF(AND(Y35=2,Z35=5),"FAVORABLE",IF(AND(Y35=3,Z35=1),"BAJO",IF(AND(Y35=3,Z35=2),"MODERADO",IF(AND(Y35=3,Z35=3),"FAVORABLE",IF(AND(Y35=3,Z35=4),"FAVORABLE",IF(AND(Y35=3,Z35=5),"FAVORABLE",IF(AND(Y35=4,Z35=1),"BAJO",IF(AND(Y35=4,Z35=2),"MODERADO",IF(AND(Y35=4,Z35=3),"FAVORABLE",IF(AND(Y35=4,Z35=4),"FAVORABLE",IF(AND(Y35=4,Z35=5),"ALTO",IF(AND(Y35=5,Z35=1),"BAJO",IF(AND(Y35=5,Z35=2),"MODERADO",IF(AND(Y35=5,Z35=3),"FAVORABLE",IF(AND(Y35=5,Z35=4),"ALTO",IF(AND(Y35=5,Z35=5),"ALTO",""))))))))))))))))))))))))))</f>
        <v/>
      </c>
      <c r="AC35" s="21" t="n"/>
      <c r="AD35" s="23" t="n"/>
      <c r="AE35" s="21" t="n"/>
      <c r="AF35" s="23" t="n"/>
      <c r="AG35" s="21" t="n"/>
      <c r="AH35" s="23" t="n"/>
      <c r="AI35" s="21" t="n"/>
      <c r="AJ35" s="23" t="n"/>
      <c r="AK35" s="21" t="n"/>
      <c r="AL35" s="23" t="n"/>
      <c r="AM35" s="21" t="n"/>
      <c r="AN35" s="23" t="n"/>
      <c r="AO35" s="21" t="n"/>
      <c r="AP35" s="23" t="n"/>
      <c r="AQ35" s="394" t="n"/>
    </row>
    <row r="36" customFormat="1" s="35">
      <c r="A36" s="33">
        <f>IF(AND(Y36=1,Z36=1),1,IF(AND(Y36=1,Z36=2),2,IF(AND(Y36=1,Z36=3),3,IF(AND(Y36=1,Z36=4),4,IF(AND(Y36=1,Z36=5),5,IF(AND(Y36=2,Z36=1),6,IF(AND(Y36=2,Z36=2),7,IF(AND(Y36=2,Z36=3),8,IF(AND(Y36=2,Z36=4),9,IF(AND(Y36=2,Z36=5),10,IF(AND(Y36=3,Z36=1),11,IF(AND(Y36=3,Z36=2),12,IF(AND(Y36=3,Z36=3),13,IF(AND(Y36=3,Z36=4),14,IF(AND(Y36=3,Z36=5),15,IF(AND(Y36=4,Z36=1),16,IF(AND(Y36=4,Z36=2),17,IF(AND(Y36=4,Z36=3),18,IF(AND(Y36=4,Z36=4),19,IF(AND(Y36=4,Z36=5),20,IF(AND(Y36=5,Z36=1),21,IF(AND(Y36=5,Z36=2),22,IF(AND(Y36=5,Z36=3),23,IF(AND(Y36=5,Z36=4),24,IF(AND(Y36=5,Z36=5),25,"")))))))))))))))))))))))))</f>
        <v/>
      </c>
      <c r="B36" s="33">
        <f>IF(A36="","",(COUNTIF($A$10:A36,A36))/100)</f>
        <v/>
      </c>
      <c r="C36" s="33">
        <f>IFERROR(A36+B36,"")</f>
        <v/>
      </c>
      <c r="D36" s="39" t="n">
        <v>27</v>
      </c>
      <c r="E36" s="3" t="n"/>
      <c r="F36" s="3" t="n"/>
      <c r="G36" s="3" t="n"/>
      <c r="H36" s="4" t="n"/>
      <c r="I36" s="4" t="n"/>
      <c r="J36" s="15">
        <f>IF(OR(H36="",I36=""),"",H36*I36)</f>
        <v/>
      </c>
      <c r="K36" s="17">
        <f>IF(J36="","",IF(AND(H36=1,I36=1),"BAJO",IF(AND(H36=1,I36=2),"BAJO",IF(AND(H36=1,I36=3),"MODERADO",IF(AND(H36=1,I36=4),"FAVORABLE",IF(AND(H36=1,I36=5),"FAVORABLE",IF(AND(H36=2,I36=1),"BAJO",IF(AND(H36=2,I36=2),"BAJO",IF(AND(H36=2,I36=3),"MODERADO",IF(AND(H36=2,I36=4),"FAVORABLE",IF(AND(H36=2,I36=5),"ALTO",IF(AND(H36=3,I36=1),"BAJO",IF(AND(H36=3,I36=2),"MODERADO",IF(AND(H36=3,I36=3),"FAVORABLE",IF(AND(H36=3,I36=4),"ALTO",IF(AND(H36=3,I36=5),"ALTO",IF(AND(H36=4,I36=1),"MODERADO",IF(AND(H36=4,I36=2),"FAVORABLE",IF(AND(H36=4,I36=3),"FAVORABLE",IF(AND(H36=4,I36=4),"ALTO",IF(AND(H36=4,I36=5),"ALTO",IF(AND(H36=5,I36=1),"FAVORABLE",IF(AND(H36=5,I36=2),"FAVORABLE",IF(AND(H36=5,I36=3),"ALTO",IF(AND(H36=5,I36=4),"ALTO",IF(AND(H36=5,I36=5),"ALTO",""))))))))))))))))))))))))))</f>
        <v/>
      </c>
      <c r="L36" s="3" t="n"/>
      <c r="M36" s="3" t="n"/>
      <c r="N36" s="3" t="n"/>
      <c r="O36" s="3" t="n"/>
      <c r="P36" s="3" t="n"/>
      <c r="Q36" s="3" t="n"/>
      <c r="R36" s="3" t="n"/>
      <c r="S36" s="3" t="n"/>
      <c r="T36" s="16">
        <f>IFERROR(SUM(O36:S36),"")</f>
        <v/>
      </c>
      <c r="U36" s="16" t="n"/>
      <c r="V36" s="3" t="n"/>
      <c r="W36" s="16" t="n"/>
      <c r="X36" s="3" t="n"/>
      <c r="Y36" s="15">
        <f>IF(J36="","",IF(OR(N36="",N36="IMPACTO"),H36,IF(T36&lt;=50,H36,IF(AND(T36&lt;=75,H36&lt;5),H36+1,IF(AND(T36&lt;=75,H36=5),H36,IF(AND(T36&lt;=100,H36&lt;4),H36+2,IF(AND(T36&lt;=100,H36=4),H36+1,IF(AND(T36&lt;=100,H36=5),H36,""))))))))</f>
        <v/>
      </c>
      <c r="Z36" s="15">
        <f>IF(J36="","",IF(OR(N36="",N36="PROBABILIDAD"),I36,IF(T36&lt;=50,I36,IF(AND(T36&lt;=75,I36&lt;5),I36+1,IF(AND(T36&lt;=75,I36=5),I36,IF(AND(T36&lt;=100,I36&lt;4),I36+2,IF(AND(T36&lt;=100,I36=4),I36+1,IF(AND(T36&lt;=100,I36=5),I36,""))))))))</f>
        <v/>
      </c>
      <c r="AA36" s="15">
        <f>IF(OR(Y36="",Z36=""),"",Y36*Z36)</f>
        <v/>
      </c>
      <c r="AB36" s="17">
        <f>IF(AA36="","",IF(AND(Y36=1,Z36=1),"BAJO",IF(AND(Y36=1,Z36=2),"MODERADO",IF(AND(Y36=1,Z36=3),"MODERADO",IF(AND(Y36=1,Z36=4),"MODERADO",IF(AND(Y36=1,Z36=5),"MODERADO",IF(AND(Y36=2,Z36=1),"BAJO",IF(AND(Y36=2,Z36=2),"MODERADO",IF(AND(Y36=2,Z36=3),"MODERADO",IF(AND(Y36=2,Z36=4),"FAVORABLE",IF(AND(Y36=2,Z36=5),"FAVORABLE",IF(AND(Y36=3,Z36=1),"BAJO",IF(AND(Y36=3,Z36=2),"MODERADO",IF(AND(Y36=3,Z36=3),"FAVORABLE",IF(AND(Y36=3,Z36=4),"FAVORABLE",IF(AND(Y36=3,Z36=5),"FAVORABLE",IF(AND(Y36=4,Z36=1),"BAJO",IF(AND(Y36=4,Z36=2),"MODERADO",IF(AND(Y36=4,Z36=3),"FAVORABLE",IF(AND(Y36=4,Z36=4),"FAVORABLE",IF(AND(Y36=4,Z36=5),"ALTO",IF(AND(Y36=5,Z36=1),"BAJO",IF(AND(Y36=5,Z36=2),"MODERADO",IF(AND(Y36=5,Z36=3),"FAVORABLE",IF(AND(Y36=5,Z36=4),"ALTO",IF(AND(Y36=5,Z36=5),"ALTO",""))))))))))))))))))))))))))</f>
        <v/>
      </c>
      <c r="AC36" s="21" t="n"/>
      <c r="AD36" s="23" t="n"/>
      <c r="AE36" s="21" t="n"/>
      <c r="AF36" s="23" t="n"/>
      <c r="AG36" s="21" t="n"/>
      <c r="AH36" s="23" t="n"/>
      <c r="AI36" s="21" t="n"/>
      <c r="AJ36" s="23" t="n"/>
      <c r="AK36" s="21" t="n"/>
      <c r="AL36" s="23" t="n"/>
      <c r="AM36" s="21" t="n"/>
      <c r="AN36" s="23" t="n"/>
      <c r="AO36" s="21" t="n"/>
      <c r="AP36" s="23" t="n"/>
      <c r="AQ36" s="394" t="n"/>
    </row>
    <row r="37" customFormat="1" s="35">
      <c r="A37" s="33">
        <f>IF(AND(Y37=1,Z37=1),1,IF(AND(Y37=1,Z37=2),2,IF(AND(Y37=1,Z37=3),3,IF(AND(Y37=1,Z37=4),4,IF(AND(Y37=1,Z37=5),5,IF(AND(Y37=2,Z37=1),6,IF(AND(Y37=2,Z37=2),7,IF(AND(Y37=2,Z37=3),8,IF(AND(Y37=2,Z37=4),9,IF(AND(Y37=2,Z37=5),10,IF(AND(Y37=3,Z37=1),11,IF(AND(Y37=3,Z37=2),12,IF(AND(Y37=3,Z37=3),13,IF(AND(Y37=3,Z37=4),14,IF(AND(Y37=3,Z37=5),15,IF(AND(Y37=4,Z37=1),16,IF(AND(Y37=4,Z37=2),17,IF(AND(Y37=4,Z37=3),18,IF(AND(Y37=4,Z37=4),19,IF(AND(Y37=4,Z37=5),20,IF(AND(Y37=5,Z37=1),21,IF(AND(Y37=5,Z37=2),22,IF(AND(Y37=5,Z37=3),23,IF(AND(Y37=5,Z37=4),24,IF(AND(Y37=5,Z37=5),25,"")))))))))))))))))))))))))</f>
        <v/>
      </c>
      <c r="B37" s="33">
        <f>IF(A37="","",(COUNTIF($A$10:A37,A37))/100)</f>
        <v/>
      </c>
      <c r="C37" s="33">
        <f>IFERROR(A37+B37,"")</f>
        <v/>
      </c>
      <c r="D37" s="39" t="n">
        <v>28</v>
      </c>
      <c r="E37" s="3" t="n"/>
      <c r="F37" s="3" t="n"/>
      <c r="G37" s="3" t="n"/>
      <c r="H37" s="4" t="n"/>
      <c r="I37" s="4" t="n"/>
      <c r="J37" s="15">
        <f>IF(OR(H37="",I37=""),"",H37*I37)</f>
        <v/>
      </c>
      <c r="K37" s="17">
        <f>IF(J37="","",IF(AND(H37=1,I37=1),"BAJO",IF(AND(H37=1,I37=2),"BAJO",IF(AND(H37=1,I37=3),"MODERADO",IF(AND(H37=1,I37=4),"FAVORABLE",IF(AND(H37=1,I37=5),"FAVORABLE",IF(AND(H37=2,I37=1),"BAJO",IF(AND(H37=2,I37=2),"BAJO",IF(AND(H37=2,I37=3),"MODERADO",IF(AND(H37=2,I37=4),"FAVORABLE",IF(AND(H37=2,I37=5),"ALTO",IF(AND(H37=3,I37=1),"BAJO",IF(AND(H37=3,I37=2),"MODERADO",IF(AND(H37=3,I37=3),"FAVORABLE",IF(AND(H37=3,I37=4),"ALTO",IF(AND(H37=3,I37=5),"ALTO",IF(AND(H37=4,I37=1),"MODERADO",IF(AND(H37=4,I37=2),"FAVORABLE",IF(AND(H37=4,I37=3),"FAVORABLE",IF(AND(H37=4,I37=4),"ALTO",IF(AND(H37=4,I37=5),"ALTO",IF(AND(H37=5,I37=1),"FAVORABLE",IF(AND(H37=5,I37=2),"FAVORABLE",IF(AND(H37=5,I37=3),"ALTO",IF(AND(H37=5,I37=4),"ALTO",IF(AND(H37=5,I37=5),"ALTO",""))))))))))))))))))))))))))</f>
        <v/>
      </c>
      <c r="L37" s="3" t="n"/>
      <c r="M37" s="3" t="n"/>
      <c r="N37" s="3" t="n"/>
      <c r="O37" s="3" t="n"/>
      <c r="P37" s="3" t="n"/>
      <c r="Q37" s="3" t="n"/>
      <c r="R37" s="3" t="n"/>
      <c r="S37" s="3" t="n"/>
      <c r="T37" s="16">
        <f>IFERROR(SUM(O37:S37),"")</f>
        <v/>
      </c>
      <c r="U37" s="16" t="n"/>
      <c r="V37" s="3" t="n"/>
      <c r="W37" s="16" t="n"/>
      <c r="X37" s="3" t="n"/>
      <c r="Y37" s="15">
        <f>IF(J37="","",IF(OR(N37="",N37="IMPACTO"),H37,IF(T37&lt;=50,H37,IF(AND(T37&lt;=75,H37&lt;5),H37+1,IF(AND(T37&lt;=75,H37=5),H37,IF(AND(T37&lt;=100,H37&lt;4),H37+2,IF(AND(T37&lt;=100,H37=4),H37+1,IF(AND(T37&lt;=100,H37=5),H37,""))))))))</f>
        <v/>
      </c>
      <c r="Z37" s="15">
        <f>IF(J37="","",IF(OR(N37="",N37="PROBABILIDAD"),I37,IF(T37&lt;=50,I37,IF(AND(T37&lt;=75,I37&lt;5),I37+1,IF(AND(T37&lt;=75,I37=5),I37,IF(AND(T37&lt;=100,I37&lt;4),I37+2,IF(AND(T37&lt;=100,I37=4),I37+1,IF(AND(T37&lt;=100,I37=5),I37,""))))))))</f>
        <v/>
      </c>
      <c r="AA37" s="15">
        <f>IF(OR(Y37="",Z37=""),"",Y37*Z37)</f>
        <v/>
      </c>
      <c r="AB37" s="17">
        <f>IF(AA37="","",IF(AND(Y37=1,Z37=1),"BAJO",IF(AND(Y37=1,Z37=2),"MODERADO",IF(AND(Y37=1,Z37=3),"MODERADO",IF(AND(Y37=1,Z37=4),"MODERADO",IF(AND(Y37=1,Z37=5),"MODERADO",IF(AND(Y37=2,Z37=1),"BAJO",IF(AND(Y37=2,Z37=2),"MODERADO",IF(AND(Y37=2,Z37=3),"MODERADO",IF(AND(Y37=2,Z37=4),"FAVORABLE",IF(AND(Y37=2,Z37=5),"FAVORABLE",IF(AND(Y37=3,Z37=1),"BAJO",IF(AND(Y37=3,Z37=2),"MODERADO",IF(AND(Y37=3,Z37=3),"FAVORABLE",IF(AND(Y37=3,Z37=4),"FAVORABLE",IF(AND(Y37=3,Z37=5),"FAVORABLE",IF(AND(Y37=4,Z37=1),"BAJO",IF(AND(Y37=4,Z37=2),"MODERADO",IF(AND(Y37=4,Z37=3),"FAVORABLE",IF(AND(Y37=4,Z37=4),"FAVORABLE",IF(AND(Y37=4,Z37=5),"ALTO",IF(AND(Y37=5,Z37=1),"BAJO",IF(AND(Y37=5,Z37=2),"MODERADO",IF(AND(Y37=5,Z37=3),"FAVORABLE",IF(AND(Y37=5,Z37=4),"ALTO",IF(AND(Y37=5,Z37=5),"ALTO",""))))))))))))))))))))))))))</f>
        <v/>
      </c>
      <c r="AC37" s="21" t="n"/>
      <c r="AD37" s="23" t="n"/>
      <c r="AE37" s="21" t="n"/>
      <c r="AF37" s="23" t="n"/>
      <c r="AG37" s="21" t="n"/>
      <c r="AH37" s="23" t="n"/>
      <c r="AI37" s="21" t="n"/>
      <c r="AJ37" s="23" t="n"/>
      <c r="AK37" s="21" t="n"/>
      <c r="AL37" s="23" t="n"/>
      <c r="AM37" s="21" t="n"/>
      <c r="AN37" s="23" t="n"/>
      <c r="AO37" s="21" t="n"/>
      <c r="AP37" s="23" t="n"/>
      <c r="AQ37" s="394" t="n"/>
    </row>
    <row r="38" customFormat="1" s="35">
      <c r="A38" s="33">
        <f>IF(AND(Y38=1,Z38=1),1,IF(AND(Y38=1,Z38=2),2,IF(AND(Y38=1,Z38=3),3,IF(AND(Y38=1,Z38=4),4,IF(AND(Y38=1,Z38=5),5,IF(AND(Y38=2,Z38=1),6,IF(AND(Y38=2,Z38=2),7,IF(AND(Y38=2,Z38=3),8,IF(AND(Y38=2,Z38=4),9,IF(AND(Y38=2,Z38=5),10,IF(AND(Y38=3,Z38=1),11,IF(AND(Y38=3,Z38=2),12,IF(AND(Y38=3,Z38=3),13,IF(AND(Y38=3,Z38=4),14,IF(AND(Y38=3,Z38=5),15,IF(AND(Y38=4,Z38=1),16,IF(AND(Y38=4,Z38=2),17,IF(AND(Y38=4,Z38=3),18,IF(AND(Y38=4,Z38=4),19,IF(AND(Y38=4,Z38=5),20,IF(AND(Y38=5,Z38=1),21,IF(AND(Y38=5,Z38=2),22,IF(AND(Y38=5,Z38=3),23,IF(AND(Y38=5,Z38=4),24,IF(AND(Y38=5,Z38=5),25,"")))))))))))))))))))))))))</f>
        <v/>
      </c>
      <c r="B38" s="33">
        <f>IF(A38="","",(COUNTIF($A$10:A38,A38))/100)</f>
        <v/>
      </c>
      <c r="C38" s="33">
        <f>IFERROR(A38+B38,"")</f>
        <v/>
      </c>
      <c r="D38" s="39" t="n">
        <v>29</v>
      </c>
      <c r="E38" s="3" t="n"/>
      <c r="F38" s="3" t="n"/>
      <c r="G38" s="3" t="n"/>
      <c r="H38" s="4" t="n"/>
      <c r="I38" s="4" t="n"/>
      <c r="J38" s="15">
        <f>IF(OR(H38="",I38=""),"",H38*I38)</f>
        <v/>
      </c>
      <c r="K38" s="17">
        <f>IF(J38="","",IF(AND(H38=1,I38=1),"BAJO",IF(AND(H38=1,I38=2),"BAJO",IF(AND(H38=1,I38=3),"MODERADO",IF(AND(H38=1,I38=4),"FAVORABLE",IF(AND(H38=1,I38=5),"FAVORABLE",IF(AND(H38=2,I38=1),"BAJO",IF(AND(H38=2,I38=2),"BAJO",IF(AND(H38=2,I38=3),"MODERADO",IF(AND(H38=2,I38=4),"FAVORABLE",IF(AND(H38=2,I38=5),"ALTO",IF(AND(H38=3,I38=1),"BAJO",IF(AND(H38=3,I38=2),"MODERADO",IF(AND(H38=3,I38=3),"FAVORABLE",IF(AND(H38=3,I38=4),"ALTO",IF(AND(H38=3,I38=5),"ALTO",IF(AND(H38=4,I38=1),"MODERADO",IF(AND(H38=4,I38=2),"FAVORABLE",IF(AND(H38=4,I38=3),"FAVORABLE",IF(AND(H38=4,I38=4),"ALTO",IF(AND(H38=4,I38=5),"ALTO",IF(AND(H38=5,I38=1),"FAVORABLE",IF(AND(H38=5,I38=2),"FAVORABLE",IF(AND(H38=5,I38=3),"ALTO",IF(AND(H38=5,I38=4),"ALTO",IF(AND(H38=5,I38=5),"ALTO",""))))))))))))))))))))))))))</f>
        <v/>
      </c>
      <c r="L38" s="3" t="n"/>
      <c r="M38" s="3" t="n"/>
      <c r="N38" s="3" t="n"/>
      <c r="O38" s="3" t="n"/>
      <c r="P38" s="3" t="n"/>
      <c r="Q38" s="3" t="n"/>
      <c r="R38" s="3" t="n"/>
      <c r="S38" s="3" t="n"/>
      <c r="T38" s="16">
        <f>IFERROR(SUM(O38:S38),"")</f>
        <v/>
      </c>
      <c r="U38" s="16" t="n"/>
      <c r="V38" s="3" t="n"/>
      <c r="W38" s="16" t="n"/>
      <c r="X38" s="3" t="n"/>
      <c r="Y38" s="15">
        <f>IF(J38="","",IF(OR(N38="",N38="IMPACTO"),H38,IF(T38&lt;=50,H38,IF(AND(T38&lt;=75,H38&lt;5),H38+1,IF(AND(T38&lt;=75,H38=5),H38,IF(AND(T38&lt;=100,H38&lt;4),H38+2,IF(AND(T38&lt;=100,H38=4),H38+1,IF(AND(T38&lt;=100,H38=5),H38,""))))))))</f>
        <v/>
      </c>
      <c r="Z38" s="15">
        <f>IF(J38="","",IF(OR(N38="",N38="PROBABILIDAD"),I38,IF(T38&lt;=50,I38,IF(AND(T38&lt;=75,I38&lt;5),I38+1,IF(AND(T38&lt;=75,I38=5),I38,IF(AND(T38&lt;=100,I38&lt;4),I38+2,IF(AND(T38&lt;=100,I38=4),I38+1,IF(AND(T38&lt;=100,I38=5),I38,""))))))))</f>
        <v/>
      </c>
      <c r="AA38" s="15">
        <f>IF(OR(Y38="",Z38=""),"",Y38*Z38)</f>
        <v/>
      </c>
      <c r="AB38" s="17">
        <f>IF(AA38="","",IF(AND(Y38=1,Z38=1),"BAJO",IF(AND(Y38=1,Z38=2),"MODERADO",IF(AND(Y38=1,Z38=3),"MODERADO",IF(AND(Y38=1,Z38=4),"MODERADO",IF(AND(Y38=1,Z38=5),"MODERADO",IF(AND(Y38=2,Z38=1),"BAJO",IF(AND(Y38=2,Z38=2),"MODERADO",IF(AND(Y38=2,Z38=3),"MODERADO",IF(AND(Y38=2,Z38=4),"FAVORABLE",IF(AND(Y38=2,Z38=5),"FAVORABLE",IF(AND(Y38=3,Z38=1),"BAJO",IF(AND(Y38=3,Z38=2),"MODERADO",IF(AND(Y38=3,Z38=3),"FAVORABLE",IF(AND(Y38=3,Z38=4),"FAVORABLE",IF(AND(Y38=3,Z38=5),"FAVORABLE",IF(AND(Y38=4,Z38=1),"BAJO",IF(AND(Y38=4,Z38=2),"MODERADO",IF(AND(Y38=4,Z38=3),"FAVORABLE",IF(AND(Y38=4,Z38=4),"FAVORABLE",IF(AND(Y38=4,Z38=5),"ALTO",IF(AND(Y38=5,Z38=1),"BAJO",IF(AND(Y38=5,Z38=2),"MODERADO",IF(AND(Y38=5,Z38=3),"FAVORABLE",IF(AND(Y38=5,Z38=4),"ALTO",IF(AND(Y38=5,Z38=5),"ALTO",""))))))))))))))))))))))))))</f>
        <v/>
      </c>
      <c r="AC38" s="21" t="n"/>
      <c r="AD38" s="23" t="n"/>
      <c r="AE38" s="21" t="n"/>
      <c r="AF38" s="23" t="n"/>
      <c r="AG38" s="21" t="n"/>
      <c r="AH38" s="23" t="n"/>
      <c r="AI38" s="21" t="n"/>
      <c r="AJ38" s="23" t="n"/>
      <c r="AK38" s="21" t="n"/>
      <c r="AL38" s="23" t="n"/>
      <c r="AM38" s="21" t="n"/>
      <c r="AN38" s="23" t="n"/>
      <c r="AO38" s="21" t="n"/>
      <c r="AP38" s="23" t="n"/>
      <c r="AQ38" s="394" t="n"/>
    </row>
    <row r="39" customFormat="1" s="35">
      <c r="A39" s="33">
        <f>IF(AND(Y39=1,Z39=1),1,IF(AND(Y39=1,Z39=2),2,IF(AND(Y39=1,Z39=3),3,IF(AND(Y39=1,Z39=4),4,IF(AND(Y39=1,Z39=5),5,IF(AND(Y39=2,Z39=1),6,IF(AND(Y39=2,Z39=2),7,IF(AND(Y39=2,Z39=3),8,IF(AND(Y39=2,Z39=4),9,IF(AND(Y39=2,Z39=5),10,IF(AND(Y39=3,Z39=1),11,IF(AND(Y39=3,Z39=2),12,IF(AND(Y39=3,Z39=3),13,IF(AND(Y39=3,Z39=4),14,IF(AND(Y39=3,Z39=5),15,IF(AND(Y39=4,Z39=1),16,IF(AND(Y39=4,Z39=2),17,IF(AND(Y39=4,Z39=3),18,IF(AND(Y39=4,Z39=4),19,IF(AND(Y39=4,Z39=5),20,IF(AND(Y39=5,Z39=1),21,IF(AND(Y39=5,Z39=2),22,IF(AND(Y39=5,Z39=3),23,IF(AND(Y39=5,Z39=4),24,IF(AND(Y39=5,Z39=5),25,"")))))))))))))))))))))))))</f>
        <v/>
      </c>
      <c r="B39" s="33">
        <f>IF(A39="","",(COUNTIF($A$10:A39,A39))/100)</f>
        <v/>
      </c>
      <c r="C39" s="33">
        <f>IFERROR(A39+B39,"")</f>
        <v/>
      </c>
      <c r="D39" s="39" t="n">
        <v>30</v>
      </c>
      <c r="E39" s="3" t="n"/>
      <c r="F39" s="3" t="n"/>
      <c r="G39" s="3" t="n"/>
      <c r="H39" s="4" t="n"/>
      <c r="I39" s="4" t="n"/>
      <c r="J39" s="15">
        <f>IF(OR(H39="",I39=""),"",H39*I39)</f>
        <v/>
      </c>
      <c r="K39" s="17">
        <f>IF(J39="","",IF(AND(H39=1,I39=1),"BAJO",IF(AND(H39=1,I39=2),"BAJO",IF(AND(H39=1,I39=3),"MODERADO",IF(AND(H39=1,I39=4),"FAVORABLE",IF(AND(H39=1,I39=5),"FAVORABLE",IF(AND(H39=2,I39=1),"BAJO",IF(AND(H39=2,I39=2),"BAJO",IF(AND(H39=2,I39=3),"MODERADO",IF(AND(H39=2,I39=4),"FAVORABLE",IF(AND(H39=2,I39=5),"ALTO",IF(AND(H39=3,I39=1),"BAJO",IF(AND(H39=3,I39=2),"MODERADO",IF(AND(H39=3,I39=3),"FAVORABLE",IF(AND(H39=3,I39=4),"ALTO",IF(AND(H39=3,I39=5),"ALTO",IF(AND(H39=4,I39=1),"MODERADO",IF(AND(H39=4,I39=2),"FAVORABLE",IF(AND(H39=4,I39=3),"FAVORABLE",IF(AND(H39=4,I39=4),"ALTO",IF(AND(H39=4,I39=5),"ALTO",IF(AND(H39=5,I39=1),"FAVORABLE",IF(AND(H39=5,I39=2),"FAVORABLE",IF(AND(H39=5,I39=3),"ALTO",IF(AND(H39=5,I39=4),"ALTO",IF(AND(H39=5,I39=5),"ALTO",""))))))))))))))))))))))))))</f>
        <v/>
      </c>
      <c r="L39" s="3" t="n"/>
      <c r="M39" s="3" t="n"/>
      <c r="N39" s="3" t="n"/>
      <c r="O39" s="3" t="n"/>
      <c r="P39" s="3" t="n"/>
      <c r="Q39" s="3" t="n"/>
      <c r="R39" s="3" t="n"/>
      <c r="S39" s="3" t="n"/>
      <c r="T39" s="16">
        <f>IFERROR(SUM(O39:S39),"")</f>
        <v/>
      </c>
      <c r="U39" s="16" t="n"/>
      <c r="V39" s="3" t="n"/>
      <c r="W39" s="16" t="n"/>
      <c r="X39" s="3" t="n"/>
      <c r="Y39" s="15">
        <f>IF(J39="","",IF(OR(N39="",N39="IMPACTO"),H39,IF(T39&lt;=50,H39,IF(AND(T39&lt;=75,H39&lt;5),H39+1,IF(AND(T39&lt;=75,H39=5),H39,IF(AND(T39&lt;=100,H39&lt;4),H39+2,IF(AND(T39&lt;=100,H39=4),H39+1,IF(AND(T39&lt;=100,H39=5),H39,""))))))))</f>
        <v/>
      </c>
      <c r="Z39" s="15">
        <f>IF(J39="","",IF(OR(N39="",N39="PROBABILIDAD"),I39,IF(T39&lt;=50,I39,IF(AND(T39&lt;=75,I39&lt;5),I39+1,IF(AND(T39&lt;=75,I39=5),I39,IF(AND(T39&lt;=100,I39&lt;4),I39+2,IF(AND(T39&lt;=100,I39=4),I39+1,IF(AND(T39&lt;=100,I39=5),I39,""))))))))</f>
        <v/>
      </c>
      <c r="AA39" s="15">
        <f>IF(OR(Y39="",Z39=""),"",Y39*Z39)</f>
        <v/>
      </c>
      <c r="AB39" s="17">
        <f>IF(AA39="","",IF(AND(Y39=1,Z39=1),"BAJO",IF(AND(Y39=1,Z39=2),"MODERADO",IF(AND(Y39=1,Z39=3),"MODERADO",IF(AND(Y39=1,Z39=4),"MODERADO",IF(AND(Y39=1,Z39=5),"MODERADO",IF(AND(Y39=2,Z39=1),"BAJO",IF(AND(Y39=2,Z39=2),"MODERADO",IF(AND(Y39=2,Z39=3),"MODERADO",IF(AND(Y39=2,Z39=4),"FAVORABLE",IF(AND(Y39=2,Z39=5),"FAVORABLE",IF(AND(Y39=3,Z39=1),"BAJO",IF(AND(Y39=3,Z39=2),"MODERADO",IF(AND(Y39=3,Z39=3),"FAVORABLE",IF(AND(Y39=3,Z39=4),"FAVORABLE",IF(AND(Y39=3,Z39=5),"FAVORABLE",IF(AND(Y39=4,Z39=1),"BAJO",IF(AND(Y39=4,Z39=2),"MODERADO",IF(AND(Y39=4,Z39=3),"FAVORABLE",IF(AND(Y39=4,Z39=4),"FAVORABLE",IF(AND(Y39=4,Z39=5),"ALTO",IF(AND(Y39=5,Z39=1),"BAJO",IF(AND(Y39=5,Z39=2),"MODERADO",IF(AND(Y39=5,Z39=3),"FAVORABLE",IF(AND(Y39=5,Z39=4),"ALTO",IF(AND(Y39=5,Z39=5),"ALTO",""))))))))))))))))))))))))))</f>
        <v/>
      </c>
      <c r="AC39" s="21" t="n"/>
      <c r="AD39" s="23" t="n"/>
      <c r="AE39" s="21" t="n"/>
      <c r="AF39" s="23" t="n"/>
      <c r="AG39" s="21" t="n"/>
      <c r="AH39" s="23" t="n"/>
      <c r="AI39" s="21" t="n"/>
      <c r="AJ39" s="23" t="n"/>
      <c r="AK39" s="21" t="n"/>
      <c r="AL39" s="23" t="n"/>
      <c r="AM39" s="21" t="n"/>
      <c r="AN39" s="23" t="n"/>
      <c r="AO39" s="21" t="n"/>
      <c r="AP39" s="23" t="n"/>
      <c r="AQ39" s="394" t="n"/>
    </row>
    <row r="40" customFormat="1" s="35">
      <c r="A40" s="33">
        <f>IF(AND(Y40=1,Z40=1),1,IF(AND(Y40=1,Z40=2),2,IF(AND(Y40=1,Z40=3),3,IF(AND(Y40=1,Z40=4),4,IF(AND(Y40=1,Z40=5),5,IF(AND(Y40=2,Z40=1),6,IF(AND(Y40=2,Z40=2),7,IF(AND(Y40=2,Z40=3),8,IF(AND(Y40=2,Z40=4),9,IF(AND(Y40=2,Z40=5),10,IF(AND(Y40=3,Z40=1),11,IF(AND(Y40=3,Z40=2),12,IF(AND(Y40=3,Z40=3),13,IF(AND(Y40=3,Z40=4),14,IF(AND(Y40=3,Z40=5),15,IF(AND(Y40=4,Z40=1),16,IF(AND(Y40=4,Z40=2),17,IF(AND(Y40=4,Z40=3),18,IF(AND(Y40=4,Z40=4),19,IF(AND(Y40=4,Z40=5),20,IF(AND(Y40=5,Z40=1),21,IF(AND(Y40=5,Z40=2),22,IF(AND(Y40=5,Z40=3),23,IF(AND(Y40=5,Z40=4),24,IF(AND(Y40=5,Z40=5),25,"")))))))))))))))))))))))))</f>
        <v/>
      </c>
      <c r="B40" s="33">
        <f>IF(A40="","",(COUNTIF($A$10:A40,A40))/100)</f>
        <v/>
      </c>
      <c r="C40" s="33">
        <f>IFERROR(A40+B40,"")</f>
        <v/>
      </c>
      <c r="D40" s="39" t="n">
        <v>31</v>
      </c>
      <c r="E40" s="3" t="n"/>
      <c r="F40" s="3" t="n"/>
      <c r="G40" s="3" t="n"/>
      <c r="H40" s="4" t="n"/>
      <c r="I40" s="4" t="n"/>
      <c r="J40" s="15">
        <f>IF(OR(H40="",I40=""),"",H40*I40)</f>
        <v/>
      </c>
      <c r="K40" s="17">
        <f>IF(J40="","",IF(AND(H40=1,I40=1),"BAJO",IF(AND(H40=1,I40=2),"BAJO",IF(AND(H40=1,I40=3),"MODERADO",IF(AND(H40=1,I40=4),"FAVORABLE",IF(AND(H40=1,I40=5),"FAVORABLE",IF(AND(H40=2,I40=1),"BAJO",IF(AND(H40=2,I40=2),"BAJO",IF(AND(H40=2,I40=3),"MODERADO",IF(AND(H40=2,I40=4),"FAVORABLE",IF(AND(H40=2,I40=5),"ALTO",IF(AND(H40=3,I40=1),"BAJO",IF(AND(H40=3,I40=2),"MODERADO",IF(AND(H40=3,I40=3),"FAVORABLE",IF(AND(H40=3,I40=4),"ALTO",IF(AND(H40=3,I40=5),"ALTO",IF(AND(H40=4,I40=1),"MODERADO",IF(AND(H40=4,I40=2),"FAVORABLE",IF(AND(H40=4,I40=3),"FAVORABLE",IF(AND(H40=4,I40=4),"ALTO",IF(AND(H40=4,I40=5),"ALTO",IF(AND(H40=5,I40=1),"FAVORABLE",IF(AND(H40=5,I40=2),"FAVORABLE",IF(AND(H40=5,I40=3),"ALTO",IF(AND(H40=5,I40=4),"ALTO",IF(AND(H40=5,I40=5),"ALTO",""))))))))))))))))))))))))))</f>
        <v/>
      </c>
      <c r="L40" s="3" t="n"/>
      <c r="M40" s="3" t="n"/>
      <c r="N40" s="3" t="n"/>
      <c r="O40" s="3" t="n"/>
      <c r="P40" s="3" t="n"/>
      <c r="Q40" s="3" t="n"/>
      <c r="R40" s="3" t="n"/>
      <c r="S40" s="3" t="n"/>
      <c r="T40" s="16">
        <f>IFERROR(SUM(O40:S40),"")</f>
        <v/>
      </c>
      <c r="U40" s="16" t="n"/>
      <c r="V40" s="3" t="n"/>
      <c r="W40" s="16" t="n"/>
      <c r="X40" s="3" t="n"/>
      <c r="Y40" s="15">
        <f>IF(J40="","",IF(OR(N40="",N40="IMPACTO"),H40,IF(T40&lt;=50,H40,IF(AND(T40&lt;=75,H40&lt;5),H40+1,IF(AND(T40&lt;=75,H40=5),H40,IF(AND(T40&lt;=100,H40&lt;4),H40+2,IF(AND(T40&lt;=100,H40=4),H40+1,IF(AND(T40&lt;=100,H40=5),H40,""))))))))</f>
        <v/>
      </c>
      <c r="Z40" s="15">
        <f>IF(J40="","",IF(OR(N40="",N40="PROBABILIDAD"),I40,IF(T40&lt;=50,I40,IF(AND(T40&lt;=75,I40&lt;5),I40+1,IF(AND(T40&lt;=75,I40=5),I40,IF(AND(T40&lt;=100,I40&lt;4),I40+2,IF(AND(T40&lt;=100,I40=4),I40+1,IF(AND(T40&lt;=100,I40=5),I40,""))))))))</f>
        <v/>
      </c>
      <c r="AA40" s="15">
        <f>IF(OR(Y40="",Z40=""),"",Y40*Z40)</f>
        <v/>
      </c>
      <c r="AB40" s="17">
        <f>IF(AA40="","",IF(AND(Y40=1,Z40=1),"BAJO",IF(AND(Y40=1,Z40=2),"MODERADO",IF(AND(Y40=1,Z40=3),"MODERADO",IF(AND(Y40=1,Z40=4),"MODERADO",IF(AND(Y40=1,Z40=5),"MODERADO",IF(AND(Y40=2,Z40=1),"BAJO",IF(AND(Y40=2,Z40=2),"MODERADO",IF(AND(Y40=2,Z40=3),"MODERADO",IF(AND(Y40=2,Z40=4),"FAVORABLE",IF(AND(Y40=2,Z40=5),"FAVORABLE",IF(AND(Y40=3,Z40=1),"BAJO",IF(AND(Y40=3,Z40=2),"MODERADO",IF(AND(Y40=3,Z40=3),"FAVORABLE",IF(AND(Y40=3,Z40=4),"FAVORABLE",IF(AND(Y40=3,Z40=5),"FAVORABLE",IF(AND(Y40=4,Z40=1),"BAJO",IF(AND(Y40=4,Z40=2),"MODERADO",IF(AND(Y40=4,Z40=3),"FAVORABLE",IF(AND(Y40=4,Z40=4),"FAVORABLE",IF(AND(Y40=4,Z40=5),"ALTO",IF(AND(Y40=5,Z40=1),"BAJO",IF(AND(Y40=5,Z40=2),"MODERADO",IF(AND(Y40=5,Z40=3),"FAVORABLE",IF(AND(Y40=5,Z40=4),"ALTO",IF(AND(Y40=5,Z40=5),"ALTO",""))))))))))))))))))))))))))</f>
        <v/>
      </c>
      <c r="AC40" s="21" t="n"/>
      <c r="AD40" s="23" t="n"/>
      <c r="AE40" s="21" t="n"/>
      <c r="AF40" s="23" t="n"/>
      <c r="AG40" s="21" t="n"/>
      <c r="AH40" s="23" t="n"/>
      <c r="AI40" s="21" t="n"/>
      <c r="AJ40" s="23" t="n"/>
      <c r="AK40" s="21" t="n"/>
      <c r="AL40" s="23" t="n"/>
      <c r="AM40" s="21" t="n"/>
      <c r="AN40" s="23" t="n"/>
      <c r="AO40" s="21" t="n"/>
      <c r="AP40" s="23" t="n"/>
      <c r="AQ40" s="394" t="n"/>
    </row>
    <row r="41" customFormat="1" s="35">
      <c r="A41" s="33">
        <f>IF(AND(Y41=1,Z41=1),1,IF(AND(Y41=1,Z41=2),2,IF(AND(Y41=1,Z41=3),3,IF(AND(Y41=1,Z41=4),4,IF(AND(Y41=1,Z41=5),5,IF(AND(Y41=2,Z41=1),6,IF(AND(Y41=2,Z41=2),7,IF(AND(Y41=2,Z41=3),8,IF(AND(Y41=2,Z41=4),9,IF(AND(Y41=2,Z41=5),10,IF(AND(Y41=3,Z41=1),11,IF(AND(Y41=3,Z41=2),12,IF(AND(Y41=3,Z41=3),13,IF(AND(Y41=3,Z41=4),14,IF(AND(Y41=3,Z41=5),15,IF(AND(Y41=4,Z41=1),16,IF(AND(Y41=4,Z41=2),17,IF(AND(Y41=4,Z41=3),18,IF(AND(Y41=4,Z41=4),19,IF(AND(Y41=4,Z41=5),20,IF(AND(Y41=5,Z41=1),21,IF(AND(Y41=5,Z41=2),22,IF(AND(Y41=5,Z41=3),23,IF(AND(Y41=5,Z41=4),24,IF(AND(Y41=5,Z41=5),25,"")))))))))))))))))))))))))</f>
        <v/>
      </c>
      <c r="B41" s="33">
        <f>IF(A41="","",(COUNTIF($A$10:A41,A41))/100)</f>
        <v/>
      </c>
      <c r="C41" s="33">
        <f>IFERROR(A41+B41,"")</f>
        <v/>
      </c>
      <c r="D41" s="39" t="n">
        <v>32</v>
      </c>
      <c r="E41" s="3" t="n"/>
      <c r="F41" s="3" t="n"/>
      <c r="G41" s="3" t="n"/>
      <c r="H41" s="4" t="n"/>
      <c r="I41" s="4" t="n"/>
      <c r="J41" s="15">
        <f>IF(OR(H41="",I41=""),"",H41*I41)</f>
        <v/>
      </c>
      <c r="K41" s="17">
        <f>IF(J41="","",IF(AND(H41=1,I41=1),"BAJO",IF(AND(H41=1,I41=2),"BAJO",IF(AND(H41=1,I41=3),"MODERADO",IF(AND(H41=1,I41=4),"FAVORABLE",IF(AND(H41=1,I41=5),"FAVORABLE",IF(AND(H41=2,I41=1),"BAJO",IF(AND(H41=2,I41=2),"BAJO",IF(AND(H41=2,I41=3),"MODERADO",IF(AND(H41=2,I41=4),"FAVORABLE",IF(AND(H41=2,I41=5),"ALTO",IF(AND(H41=3,I41=1),"BAJO",IF(AND(H41=3,I41=2),"MODERADO",IF(AND(H41=3,I41=3),"FAVORABLE",IF(AND(H41=3,I41=4),"ALTO",IF(AND(H41=3,I41=5),"ALTO",IF(AND(H41=4,I41=1),"MODERADO",IF(AND(H41=4,I41=2),"FAVORABLE",IF(AND(H41=4,I41=3),"FAVORABLE",IF(AND(H41=4,I41=4),"ALTO",IF(AND(H41=4,I41=5),"ALTO",IF(AND(H41=5,I41=1),"FAVORABLE",IF(AND(H41=5,I41=2),"FAVORABLE",IF(AND(H41=5,I41=3),"ALTO",IF(AND(H41=5,I41=4),"ALTO",IF(AND(H41=5,I41=5),"ALTO",""))))))))))))))))))))))))))</f>
        <v/>
      </c>
      <c r="L41" s="3" t="n"/>
      <c r="M41" s="3" t="n"/>
      <c r="N41" s="3" t="n"/>
      <c r="O41" s="3" t="n"/>
      <c r="P41" s="3" t="n"/>
      <c r="Q41" s="3" t="n"/>
      <c r="R41" s="3" t="n"/>
      <c r="S41" s="3" t="n"/>
      <c r="T41" s="16">
        <f>IFERROR(SUM(O41:S41),"")</f>
        <v/>
      </c>
      <c r="U41" s="16" t="n"/>
      <c r="V41" s="3" t="n"/>
      <c r="W41" s="16" t="n"/>
      <c r="X41" s="3" t="n"/>
      <c r="Y41" s="15">
        <f>IF(J41="","",IF(OR(N41="",N41="IMPACTO"),H41,IF(T41&lt;=50,H41,IF(AND(T41&lt;=75,H41&lt;5),H41+1,IF(AND(T41&lt;=75,H41=5),H41,IF(AND(T41&lt;=100,H41&lt;4),H41+2,IF(AND(T41&lt;=100,H41=4),H41+1,IF(AND(T41&lt;=100,H41=5),H41,""))))))))</f>
        <v/>
      </c>
      <c r="Z41" s="15">
        <f>IF(J41="","",IF(OR(N41="",N41="PROBABILIDAD"),I41,IF(T41&lt;=50,I41,IF(AND(T41&lt;=75,I41&lt;5),I41+1,IF(AND(T41&lt;=75,I41=5),I41,IF(AND(T41&lt;=100,I41&lt;4),I41+2,IF(AND(T41&lt;=100,I41=4),I41+1,IF(AND(T41&lt;=100,I41=5),I41,""))))))))</f>
        <v/>
      </c>
      <c r="AA41" s="15">
        <f>IF(OR(Y41="",Z41=""),"",Y41*Z41)</f>
        <v/>
      </c>
      <c r="AB41" s="17">
        <f>IF(AA41="","",IF(AND(Y41=1,Z41=1),"BAJO",IF(AND(Y41=1,Z41=2),"MODERADO",IF(AND(Y41=1,Z41=3),"MODERADO",IF(AND(Y41=1,Z41=4),"MODERADO",IF(AND(Y41=1,Z41=5),"MODERADO",IF(AND(Y41=2,Z41=1),"BAJO",IF(AND(Y41=2,Z41=2),"MODERADO",IF(AND(Y41=2,Z41=3),"MODERADO",IF(AND(Y41=2,Z41=4),"FAVORABLE",IF(AND(Y41=2,Z41=5),"FAVORABLE",IF(AND(Y41=3,Z41=1),"BAJO",IF(AND(Y41=3,Z41=2),"MODERADO",IF(AND(Y41=3,Z41=3),"FAVORABLE",IF(AND(Y41=3,Z41=4),"FAVORABLE",IF(AND(Y41=3,Z41=5),"FAVORABLE",IF(AND(Y41=4,Z41=1),"BAJO",IF(AND(Y41=4,Z41=2),"MODERADO",IF(AND(Y41=4,Z41=3),"FAVORABLE",IF(AND(Y41=4,Z41=4),"FAVORABLE",IF(AND(Y41=4,Z41=5),"ALTO",IF(AND(Y41=5,Z41=1),"BAJO",IF(AND(Y41=5,Z41=2),"MODERADO",IF(AND(Y41=5,Z41=3),"FAVORABLE",IF(AND(Y41=5,Z41=4),"ALTO",IF(AND(Y41=5,Z41=5),"ALTO",""))))))))))))))))))))))))))</f>
        <v/>
      </c>
      <c r="AC41" s="21" t="n"/>
      <c r="AD41" s="23" t="n"/>
      <c r="AE41" s="21" t="n"/>
      <c r="AF41" s="23" t="n"/>
      <c r="AG41" s="21" t="n"/>
      <c r="AH41" s="23" t="n"/>
      <c r="AI41" s="21" t="n"/>
      <c r="AJ41" s="23" t="n"/>
      <c r="AK41" s="21" t="n"/>
      <c r="AL41" s="23" t="n"/>
      <c r="AM41" s="21" t="n"/>
      <c r="AN41" s="23" t="n"/>
      <c r="AO41" s="21" t="n"/>
      <c r="AP41" s="23" t="n"/>
      <c r="AQ41" s="394" t="n"/>
    </row>
    <row r="42" customFormat="1" s="35">
      <c r="A42" s="33">
        <f>IF(AND(Y42=1,Z42=1),1,IF(AND(Y42=1,Z42=2),2,IF(AND(Y42=1,Z42=3),3,IF(AND(Y42=1,Z42=4),4,IF(AND(Y42=1,Z42=5),5,IF(AND(Y42=2,Z42=1),6,IF(AND(Y42=2,Z42=2),7,IF(AND(Y42=2,Z42=3),8,IF(AND(Y42=2,Z42=4),9,IF(AND(Y42=2,Z42=5),10,IF(AND(Y42=3,Z42=1),11,IF(AND(Y42=3,Z42=2),12,IF(AND(Y42=3,Z42=3),13,IF(AND(Y42=3,Z42=4),14,IF(AND(Y42=3,Z42=5),15,IF(AND(Y42=4,Z42=1),16,IF(AND(Y42=4,Z42=2),17,IF(AND(Y42=4,Z42=3),18,IF(AND(Y42=4,Z42=4),19,IF(AND(Y42=4,Z42=5),20,IF(AND(Y42=5,Z42=1),21,IF(AND(Y42=5,Z42=2),22,IF(AND(Y42=5,Z42=3),23,IF(AND(Y42=5,Z42=4),24,IF(AND(Y42=5,Z42=5),25,"")))))))))))))))))))))))))</f>
        <v/>
      </c>
      <c r="B42" s="33">
        <f>IF(A42="","",(COUNTIF($A$10:A42,A42))/100)</f>
        <v/>
      </c>
      <c r="C42" s="33">
        <f>IFERROR(A42+B42,"")</f>
        <v/>
      </c>
      <c r="D42" s="39" t="n">
        <v>33</v>
      </c>
      <c r="E42" s="3" t="n"/>
      <c r="F42" s="3" t="n"/>
      <c r="G42" s="3" t="n"/>
      <c r="H42" s="4" t="n"/>
      <c r="I42" s="4" t="n"/>
      <c r="J42" s="15">
        <f>IF(OR(H42="",I42=""),"",H42*I42)</f>
        <v/>
      </c>
      <c r="K42" s="17">
        <f>IF(J42="","",IF(AND(H42=1,I42=1),"BAJO",IF(AND(H42=1,I42=2),"BAJO",IF(AND(H42=1,I42=3),"MODERADO",IF(AND(H42=1,I42=4),"FAVORABLE",IF(AND(H42=1,I42=5),"FAVORABLE",IF(AND(H42=2,I42=1),"BAJO",IF(AND(H42=2,I42=2),"BAJO",IF(AND(H42=2,I42=3),"MODERADO",IF(AND(H42=2,I42=4),"FAVORABLE",IF(AND(H42=2,I42=5),"ALTO",IF(AND(H42=3,I42=1),"BAJO",IF(AND(H42=3,I42=2),"MODERADO",IF(AND(H42=3,I42=3),"FAVORABLE",IF(AND(H42=3,I42=4),"ALTO",IF(AND(H42=3,I42=5),"ALTO",IF(AND(H42=4,I42=1),"MODERADO",IF(AND(H42=4,I42=2),"FAVORABLE",IF(AND(H42=4,I42=3),"FAVORABLE",IF(AND(H42=4,I42=4),"ALTO",IF(AND(H42=4,I42=5),"ALTO",IF(AND(H42=5,I42=1),"FAVORABLE",IF(AND(H42=5,I42=2),"FAVORABLE",IF(AND(H42=5,I42=3),"ALTO",IF(AND(H42=5,I42=4),"ALTO",IF(AND(H42=5,I42=5),"ALTO",""))))))))))))))))))))))))))</f>
        <v/>
      </c>
      <c r="L42" s="3" t="n"/>
      <c r="M42" s="3" t="n"/>
      <c r="N42" s="3" t="n"/>
      <c r="O42" s="3" t="n"/>
      <c r="P42" s="3" t="n"/>
      <c r="Q42" s="3" t="n"/>
      <c r="R42" s="3" t="n"/>
      <c r="S42" s="3" t="n"/>
      <c r="T42" s="16">
        <f>IFERROR(SUM(O42:S42),"")</f>
        <v/>
      </c>
      <c r="U42" s="16" t="n"/>
      <c r="V42" s="3" t="n"/>
      <c r="W42" s="16" t="n"/>
      <c r="X42" s="3" t="n"/>
      <c r="Y42" s="15">
        <f>IF(J42="","",IF(OR(N42="",N42="IMPACTO"),H42,IF(T42&lt;=50,H42,IF(AND(T42&lt;=75,H42&lt;5),H42+1,IF(AND(T42&lt;=75,H42=5),H42,IF(AND(T42&lt;=100,H42&lt;4),H42+2,IF(AND(T42&lt;=100,H42=4),H42+1,IF(AND(T42&lt;=100,H42=5),H42,""))))))))</f>
        <v/>
      </c>
      <c r="Z42" s="15">
        <f>IF(J42="","",IF(OR(N42="",N42="PROBABILIDAD"),I42,IF(T42&lt;=50,I42,IF(AND(T42&lt;=75,I42&lt;5),I42+1,IF(AND(T42&lt;=75,I42=5),I42,IF(AND(T42&lt;=100,I42&lt;4),I42+2,IF(AND(T42&lt;=100,I42=4),I42+1,IF(AND(T42&lt;=100,I42=5),I42,""))))))))</f>
        <v/>
      </c>
      <c r="AA42" s="15">
        <f>IF(OR(Y42="",Z42=""),"",Y42*Z42)</f>
        <v/>
      </c>
      <c r="AB42" s="17">
        <f>IF(AA42="","",IF(AND(Y42=1,Z42=1),"BAJO",IF(AND(Y42=1,Z42=2),"MODERADO",IF(AND(Y42=1,Z42=3),"MODERADO",IF(AND(Y42=1,Z42=4),"MODERADO",IF(AND(Y42=1,Z42=5),"MODERADO",IF(AND(Y42=2,Z42=1),"BAJO",IF(AND(Y42=2,Z42=2),"MODERADO",IF(AND(Y42=2,Z42=3),"MODERADO",IF(AND(Y42=2,Z42=4),"FAVORABLE",IF(AND(Y42=2,Z42=5),"FAVORABLE",IF(AND(Y42=3,Z42=1),"BAJO",IF(AND(Y42=3,Z42=2),"MODERADO",IF(AND(Y42=3,Z42=3),"FAVORABLE",IF(AND(Y42=3,Z42=4),"FAVORABLE",IF(AND(Y42=3,Z42=5),"FAVORABLE",IF(AND(Y42=4,Z42=1),"BAJO",IF(AND(Y42=4,Z42=2),"MODERADO",IF(AND(Y42=4,Z42=3),"FAVORABLE",IF(AND(Y42=4,Z42=4),"FAVORABLE",IF(AND(Y42=4,Z42=5),"ALTO",IF(AND(Y42=5,Z42=1),"BAJO",IF(AND(Y42=5,Z42=2),"MODERADO",IF(AND(Y42=5,Z42=3),"FAVORABLE",IF(AND(Y42=5,Z42=4),"ALTO",IF(AND(Y42=5,Z42=5),"ALTO",""))))))))))))))))))))))))))</f>
        <v/>
      </c>
      <c r="AC42" s="21" t="n"/>
      <c r="AD42" s="23" t="n"/>
      <c r="AE42" s="21" t="n"/>
      <c r="AF42" s="23" t="n"/>
      <c r="AG42" s="21" t="n"/>
      <c r="AH42" s="23" t="n"/>
      <c r="AI42" s="21" t="n"/>
      <c r="AJ42" s="23" t="n"/>
      <c r="AK42" s="21" t="n"/>
      <c r="AL42" s="23" t="n"/>
      <c r="AM42" s="21" t="n"/>
      <c r="AN42" s="23" t="n"/>
      <c r="AO42" s="21" t="n"/>
      <c r="AP42" s="23" t="n"/>
      <c r="AQ42" s="394" t="n"/>
    </row>
    <row r="43" customFormat="1" s="35">
      <c r="A43" s="33">
        <f>IF(AND(Y43=1,Z43=1),1,IF(AND(Y43=1,Z43=2),2,IF(AND(Y43=1,Z43=3),3,IF(AND(Y43=1,Z43=4),4,IF(AND(Y43=1,Z43=5),5,IF(AND(Y43=2,Z43=1),6,IF(AND(Y43=2,Z43=2),7,IF(AND(Y43=2,Z43=3),8,IF(AND(Y43=2,Z43=4),9,IF(AND(Y43=2,Z43=5),10,IF(AND(Y43=3,Z43=1),11,IF(AND(Y43=3,Z43=2),12,IF(AND(Y43=3,Z43=3),13,IF(AND(Y43=3,Z43=4),14,IF(AND(Y43=3,Z43=5),15,IF(AND(Y43=4,Z43=1),16,IF(AND(Y43=4,Z43=2),17,IF(AND(Y43=4,Z43=3),18,IF(AND(Y43=4,Z43=4),19,IF(AND(Y43=4,Z43=5),20,IF(AND(Y43=5,Z43=1),21,IF(AND(Y43=5,Z43=2),22,IF(AND(Y43=5,Z43=3),23,IF(AND(Y43=5,Z43=4),24,IF(AND(Y43=5,Z43=5),25,"")))))))))))))))))))))))))</f>
        <v/>
      </c>
      <c r="B43" s="33">
        <f>IF(A43="","",(COUNTIF($A$10:A43,A43))/100)</f>
        <v/>
      </c>
      <c r="C43" s="33">
        <f>IFERROR(A43+B43,"")</f>
        <v/>
      </c>
      <c r="D43" s="39" t="n">
        <v>34</v>
      </c>
      <c r="E43" s="3" t="n"/>
      <c r="F43" s="3" t="n"/>
      <c r="G43" s="3" t="n"/>
      <c r="H43" s="4" t="n"/>
      <c r="I43" s="4" t="n"/>
      <c r="J43" s="15">
        <f>IF(OR(H43="",I43=""),"",H43*I43)</f>
        <v/>
      </c>
      <c r="K43" s="17">
        <f>IF(J43="","",IF(AND(H43=1,I43=1),"BAJO",IF(AND(H43=1,I43=2),"BAJO",IF(AND(H43=1,I43=3),"MODERADO",IF(AND(H43=1,I43=4),"FAVORABLE",IF(AND(H43=1,I43=5),"FAVORABLE",IF(AND(H43=2,I43=1),"BAJO",IF(AND(H43=2,I43=2),"BAJO",IF(AND(H43=2,I43=3),"MODERADO",IF(AND(H43=2,I43=4),"FAVORABLE",IF(AND(H43=2,I43=5),"ALTO",IF(AND(H43=3,I43=1),"BAJO",IF(AND(H43=3,I43=2),"MODERADO",IF(AND(H43=3,I43=3),"FAVORABLE",IF(AND(H43=3,I43=4),"ALTO",IF(AND(H43=3,I43=5),"ALTO",IF(AND(H43=4,I43=1),"MODERADO",IF(AND(H43=4,I43=2),"FAVORABLE",IF(AND(H43=4,I43=3),"FAVORABLE",IF(AND(H43=4,I43=4),"ALTO",IF(AND(H43=4,I43=5),"ALTO",IF(AND(H43=5,I43=1),"FAVORABLE",IF(AND(H43=5,I43=2),"FAVORABLE",IF(AND(H43=5,I43=3),"ALTO",IF(AND(H43=5,I43=4),"ALTO",IF(AND(H43=5,I43=5),"ALTO",""))))))))))))))))))))))))))</f>
        <v/>
      </c>
      <c r="L43" s="3" t="n"/>
      <c r="M43" s="3" t="n"/>
      <c r="N43" s="3" t="n"/>
      <c r="O43" s="3" t="n"/>
      <c r="P43" s="3" t="n"/>
      <c r="Q43" s="3" t="n"/>
      <c r="R43" s="3" t="n"/>
      <c r="S43" s="3" t="n"/>
      <c r="T43" s="16">
        <f>IFERROR(SUM(O43:S43),"")</f>
        <v/>
      </c>
      <c r="U43" s="16" t="n"/>
      <c r="V43" s="3" t="n"/>
      <c r="W43" s="16" t="n"/>
      <c r="X43" s="3" t="n"/>
      <c r="Y43" s="15">
        <f>IF(J43="","",IF(OR(N43="",N43="IMPACTO"),H43,IF(T43&lt;=50,H43,IF(AND(T43&lt;=75,H43&lt;5),H43+1,IF(AND(T43&lt;=75,H43=5),H43,IF(AND(T43&lt;=100,H43&lt;4),H43+2,IF(AND(T43&lt;=100,H43=4),H43+1,IF(AND(T43&lt;=100,H43=5),H43,""))))))))</f>
        <v/>
      </c>
      <c r="Z43" s="15">
        <f>IF(J43="","",IF(OR(N43="",N43="PROBABILIDAD"),I43,IF(T43&lt;=50,I43,IF(AND(T43&lt;=75,I43&lt;5),I43+1,IF(AND(T43&lt;=75,I43=5),I43,IF(AND(T43&lt;=100,I43&lt;4),I43+2,IF(AND(T43&lt;=100,I43=4),I43+1,IF(AND(T43&lt;=100,I43=5),I43,""))))))))</f>
        <v/>
      </c>
      <c r="AA43" s="15">
        <f>IF(OR(Y43="",Z43=""),"",Y43*Z43)</f>
        <v/>
      </c>
      <c r="AB43" s="17">
        <f>IF(AA43="","",IF(AND(Y43=1,Z43=1),"BAJO",IF(AND(Y43=1,Z43=2),"MODERADO",IF(AND(Y43=1,Z43=3),"MODERADO",IF(AND(Y43=1,Z43=4),"MODERADO",IF(AND(Y43=1,Z43=5),"MODERADO",IF(AND(Y43=2,Z43=1),"BAJO",IF(AND(Y43=2,Z43=2),"MODERADO",IF(AND(Y43=2,Z43=3),"MODERADO",IF(AND(Y43=2,Z43=4),"FAVORABLE",IF(AND(Y43=2,Z43=5),"FAVORABLE",IF(AND(Y43=3,Z43=1),"BAJO",IF(AND(Y43=3,Z43=2),"MODERADO",IF(AND(Y43=3,Z43=3),"FAVORABLE",IF(AND(Y43=3,Z43=4),"FAVORABLE",IF(AND(Y43=3,Z43=5),"FAVORABLE",IF(AND(Y43=4,Z43=1),"BAJO",IF(AND(Y43=4,Z43=2),"MODERADO",IF(AND(Y43=4,Z43=3),"FAVORABLE",IF(AND(Y43=4,Z43=4),"FAVORABLE",IF(AND(Y43=4,Z43=5),"ALTO",IF(AND(Y43=5,Z43=1),"BAJO",IF(AND(Y43=5,Z43=2),"MODERADO",IF(AND(Y43=5,Z43=3),"FAVORABLE",IF(AND(Y43=5,Z43=4),"ALTO",IF(AND(Y43=5,Z43=5),"ALTO",""))))))))))))))))))))))))))</f>
        <v/>
      </c>
      <c r="AC43" s="21" t="n"/>
      <c r="AD43" s="23" t="n"/>
      <c r="AE43" s="21" t="n"/>
      <c r="AF43" s="23" t="n"/>
      <c r="AG43" s="21" t="n"/>
      <c r="AH43" s="23" t="n"/>
      <c r="AI43" s="21" t="n"/>
      <c r="AJ43" s="23" t="n"/>
      <c r="AK43" s="21" t="n"/>
      <c r="AL43" s="23" t="n"/>
      <c r="AM43" s="21" t="n"/>
      <c r="AN43" s="23" t="n"/>
      <c r="AO43" s="21" t="n"/>
      <c r="AP43" s="23" t="n"/>
      <c r="AQ43" s="394" t="n"/>
    </row>
    <row r="44" customFormat="1" s="35">
      <c r="A44" s="33">
        <f>IF(AND(Y44=1,Z44=1),1,IF(AND(Y44=1,Z44=2),2,IF(AND(Y44=1,Z44=3),3,IF(AND(Y44=1,Z44=4),4,IF(AND(Y44=1,Z44=5),5,IF(AND(Y44=2,Z44=1),6,IF(AND(Y44=2,Z44=2),7,IF(AND(Y44=2,Z44=3),8,IF(AND(Y44=2,Z44=4),9,IF(AND(Y44=2,Z44=5),10,IF(AND(Y44=3,Z44=1),11,IF(AND(Y44=3,Z44=2),12,IF(AND(Y44=3,Z44=3),13,IF(AND(Y44=3,Z44=4),14,IF(AND(Y44=3,Z44=5),15,IF(AND(Y44=4,Z44=1),16,IF(AND(Y44=4,Z44=2),17,IF(AND(Y44=4,Z44=3),18,IF(AND(Y44=4,Z44=4),19,IF(AND(Y44=4,Z44=5),20,IF(AND(Y44=5,Z44=1),21,IF(AND(Y44=5,Z44=2),22,IF(AND(Y44=5,Z44=3),23,IF(AND(Y44=5,Z44=4),24,IF(AND(Y44=5,Z44=5),25,"")))))))))))))))))))))))))</f>
        <v/>
      </c>
      <c r="B44" s="33">
        <f>IF(A44="","",(COUNTIF($A$10:A44,A44))/100)</f>
        <v/>
      </c>
      <c r="C44" s="33">
        <f>IFERROR(A44+B44,"")</f>
        <v/>
      </c>
      <c r="D44" s="39" t="n">
        <v>35</v>
      </c>
      <c r="E44" s="3" t="n"/>
      <c r="F44" s="3" t="n"/>
      <c r="G44" s="3" t="n"/>
      <c r="H44" s="4" t="n"/>
      <c r="I44" s="4" t="n"/>
      <c r="J44" s="15">
        <f>IF(OR(H44="",I44=""),"",H44*I44)</f>
        <v/>
      </c>
      <c r="K44" s="17">
        <f>IF(J44="","",IF(AND(H44=1,I44=1),"BAJO",IF(AND(H44=1,I44=2),"BAJO",IF(AND(H44=1,I44=3),"MODERADO",IF(AND(H44=1,I44=4),"FAVORABLE",IF(AND(H44=1,I44=5),"FAVORABLE",IF(AND(H44=2,I44=1),"BAJO",IF(AND(H44=2,I44=2),"BAJO",IF(AND(H44=2,I44=3),"MODERADO",IF(AND(H44=2,I44=4),"FAVORABLE",IF(AND(H44=2,I44=5),"ALTO",IF(AND(H44=3,I44=1),"BAJO",IF(AND(H44=3,I44=2),"MODERADO",IF(AND(H44=3,I44=3),"FAVORABLE",IF(AND(H44=3,I44=4),"ALTO",IF(AND(H44=3,I44=5),"ALTO",IF(AND(H44=4,I44=1),"MODERADO",IF(AND(H44=4,I44=2),"FAVORABLE",IF(AND(H44=4,I44=3),"FAVORABLE",IF(AND(H44=4,I44=4),"ALTO",IF(AND(H44=4,I44=5),"ALTO",IF(AND(H44=5,I44=1),"FAVORABLE",IF(AND(H44=5,I44=2),"FAVORABLE",IF(AND(H44=5,I44=3),"ALTO",IF(AND(H44=5,I44=4),"ALTO",IF(AND(H44=5,I44=5),"ALTO",""))))))))))))))))))))))))))</f>
        <v/>
      </c>
      <c r="L44" s="3" t="n"/>
      <c r="M44" s="3" t="n"/>
      <c r="N44" s="3" t="n"/>
      <c r="O44" s="3" t="n"/>
      <c r="P44" s="3" t="n"/>
      <c r="Q44" s="3" t="n"/>
      <c r="R44" s="3" t="n"/>
      <c r="S44" s="3" t="n"/>
      <c r="T44" s="16">
        <f>IFERROR(SUM(O44:S44),"")</f>
        <v/>
      </c>
      <c r="U44" s="16" t="n"/>
      <c r="V44" s="3" t="n"/>
      <c r="W44" s="16" t="n"/>
      <c r="X44" s="3" t="n"/>
      <c r="Y44" s="15">
        <f>IF(J44="","",IF(OR(N44="",N44="IMPACTO"),H44,IF(T44&lt;=50,H44,IF(AND(T44&lt;=75,H44&lt;5),H44+1,IF(AND(T44&lt;=75,H44=5),H44,IF(AND(T44&lt;=100,H44&lt;4),H44+2,IF(AND(T44&lt;=100,H44=4),H44+1,IF(AND(T44&lt;=100,H44=5),H44,""))))))))</f>
        <v/>
      </c>
      <c r="Z44" s="15">
        <f>IF(J44="","",IF(OR(N44="",N44="PROBABILIDAD"),I44,IF(T44&lt;=50,I44,IF(AND(T44&lt;=75,I44&lt;5),I44+1,IF(AND(T44&lt;=75,I44=5),I44,IF(AND(T44&lt;=100,I44&lt;4),I44+2,IF(AND(T44&lt;=100,I44=4),I44+1,IF(AND(T44&lt;=100,I44=5),I44,""))))))))</f>
        <v/>
      </c>
      <c r="AA44" s="15">
        <f>IF(OR(Y44="",Z44=""),"",Y44*Z44)</f>
        <v/>
      </c>
      <c r="AB44" s="17">
        <f>IF(AA44="","",IF(AND(Y44=1,Z44=1),"BAJO",IF(AND(Y44=1,Z44=2),"MODERADO",IF(AND(Y44=1,Z44=3),"MODERADO",IF(AND(Y44=1,Z44=4),"MODERADO",IF(AND(Y44=1,Z44=5),"MODERADO",IF(AND(Y44=2,Z44=1),"BAJO",IF(AND(Y44=2,Z44=2),"MODERADO",IF(AND(Y44=2,Z44=3),"MODERADO",IF(AND(Y44=2,Z44=4),"FAVORABLE",IF(AND(Y44=2,Z44=5),"FAVORABLE",IF(AND(Y44=3,Z44=1),"BAJO",IF(AND(Y44=3,Z44=2),"MODERADO",IF(AND(Y44=3,Z44=3),"FAVORABLE",IF(AND(Y44=3,Z44=4),"FAVORABLE",IF(AND(Y44=3,Z44=5),"FAVORABLE",IF(AND(Y44=4,Z44=1),"BAJO",IF(AND(Y44=4,Z44=2),"MODERADO",IF(AND(Y44=4,Z44=3),"FAVORABLE",IF(AND(Y44=4,Z44=4),"FAVORABLE",IF(AND(Y44=4,Z44=5),"ALTO",IF(AND(Y44=5,Z44=1),"BAJO",IF(AND(Y44=5,Z44=2),"MODERADO",IF(AND(Y44=5,Z44=3),"FAVORABLE",IF(AND(Y44=5,Z44=4),"ALTO",IF(AND(Y44=5,Z44=5),"ALTO",""))))))))))))))))))))))))))</f>
        <v/>
      </c>
      <c r="AC44" s="21" t="n"/>
      <c r="AD44" s="23" t="n"/>
      <c r="AE44" s="21" t="n"/>
      <c r="AF44" s="23" t="n"/>
      <c r="AG44" s="21" t="n"/>
      <c r="AH44" s="23" t="n"/>
      <c r="AI44" s="21" t="n"/>
      <c r="AJ44" s="23" t="n"/>
      <c r="AK44" s="21" t="n"/>
      <c r="AL44" s="23" t="n"/>
      <c r="AM44" s="21" t="n"/>
      <c r="AN44" s="23" t="n"/>
      <c r="AO44" s="21" t="n"/>
      <c r="AP44" s="23" t="n"/>
      <c r="AQ44" s="394" t="n"/>
    </row>
    <row r="45" customFormat="1" s="35">
      <c r="A45" s="33">
        <f>IF(AND(Y45=1,Z45=1),1,IF(AND(Y45=1,Z45=2),2,IF(AND(Y45=1,Z45=3),3,IF(AND(Y45=1,Z45=4),4,IF(AND(Y45=1,Z45=5),5,IF(AND(Y45=2,Z45=1),6,IF(AND(Y45=2,Z45=2),7,IF(AND(Y45=2,Z45=3),8,IF(AND(Y45=2,Z45=4),9,IF(AND(Y45=2,Z45=5),10,IF(AND(Y45=3,Z45=1),11,IF(AND(Y45=3,Z45=2),12,IF(AND(Y45=3,Z45=3),13,IF(AND(Y45=3,Z45=4),14,IF(AND(Y45=3,Z45=5),15,IF(AND(Y45=4,Z45=1),16,IF(AND(Y45=4,Z45=2),17,IF(AND(Y45=4,Z45=3),18,IF(AND(Y45=4,Z45=4),19,IF(AND(Y45=4,Z45=5),20,IF(AND(Y45=5,Z45=1),21,IF(AND(Y45=5,Z45=2),22,IF(AND(Y45=5,Z45=3),23,IF(AND(Y45=5,Z45=4),24,IF(AND(Y45=5,Z45=5),25,"")))))))))))))))))))))))))</f>
        <v/>
      </c>
      <c r="B45" s="33">
        <f>IF(A45="","",(COUNTIF($A$10:A45,A45))/100)</f>
        <v/>
      </c>
      <c r="C45" s="33">
        <f>IFERROR(A45+B45,"")</f>
        <v/>
      </c>
      <c r="D45" s="39" t="n">
        <v>36</v>
      </c>
      <c r="E45" s="3" t="n"/>
      <c r="F45" s="3" t="n"/>
      <c r="G45" s="3" t="n"/>
      <c r="H45" s="4" t="n"/>
      <c r="I45" s="4" t="n"/>
      <c r="J45" s="15">
        <f>IF(OR(H45="",I45=""),"",H45*I45)</f>
        <v/>
      </c>
      <c r="K45" s="17">
        <f>IF(J45="","",IF(AND(H45=1,I45=1),"BAJO",IF(AND(H45=1,I45=2),"BAJO",IF(AND(H45=1,I45=3),"MODERADO",IF(AND(H45=1,I45=4),"FAVORABLE",IF(AND(H45=1,I45=5),"FAVORABLE",IF(AND(H45=2,I45=1),"BAJO",IF(AND(H45=2,I45=2),"BAJO",IF(AND(H45=2,I45=3),"MODERADO",IF(AND(H45=2,I45=4),"FAVORABLE",IF(AND(H45=2,I45=5),"ALTO",IF(AND(H45=3,I45=1),"BAJO",IF(AND(H45=3,I45=2),"MODERADO",IF(AND(H45=3,I45=3),"FAVORABLE",IF(AND(H45=3,I45=4),"ALTO",IF(AND(H45=3,I45=5),"ALTO",IF(AND(H45=4,I45=1),"MODERADO",IF(AND(H45=4,I45=2),"FAVORABLE",IF(AND(H45=4,I45=3),"FAVORABLE",IF(AND(H45=4,I45=4),"ALTO",IF(AND(H45=4,I45=5),"ALTO",IF(AND(H45=5,I45=1),"FAVORABLE",IF(AND(H45=5,I45=2),"FAVORABLE",IF(AND(H45=5,I45=3),"ALTO",IF(AND(H45=5,I45=4),"ALTO",IF(AND(H45=5,I45=5),"ALTO",""))))))))))))))))))))))))))</f>
        <v/>
      </c>
      <c r="L45" s="3" t="n"/>
      <c r="M45" s="3" t="n"/>
      <c r="N45" s="3" t="n"/>
      <c r="O45" s="3" t="n"/>
      <c r="P45" s="3" t="n"/>
      <c r="Q45" s="3" t="n"/>
      <c r="R45" s="3" t="n"/>
      <c r="S45" s="3" t="n"/>
      <c r="T45" s="16">
        <f>IFERROR(SUM(O45:S45),"")</f>
        <v/>
      </c>
      <c r="U45" s="16" t="n"/>
      <c r="V45" s="3" t="n"/>
      <c r="W45" s="16" t="n"/>
      <c r="X45" s="3" t="n"/>
      <c r="Y45" s="15">
        <f>IF(J45="","",IF(OR(N45="",N45="IMPACTO"),H45,IF(T45&lt;=50,H45,IF(AND(T45&lt;=75,H45&lt;5),H45+1,IF(AND(T45&lt;=75,H45=5),H45,IF(AND(T45&lt;=100,H45&lt;4),H45+2,IF(AND(T45&lt;=100,H45=4),H45+1,IF(AND(T45&lt;=100,H45=5),H45,""))))))))</f>
        <v/>
      </c>
      <c r="Z45" s="15">
        <f>IF(J45="","",IF(OR(N45="",N45="PROBABILIDAD"),I45,IF(T45&lt;=50,I45,IF(AND(T45&lt;=75,I45&lt;5),I45+1,IF(AND(T45&lt;=75,I45=5),I45,IF(AND(T45&lt;=100,I45&lt;4),I45+2,IF(AND(T45&lt;=100,I45=4),I45+1,IF(AND(T45&lt;=100,I45=5),I45,""))))))))</f>
        <v/>
      </c>
      <c r="AA45" s="15">
        <f>IF(OR(Y45="",Z45=""),"",Y45*Z45)</f>
        <v/>
      </c>
      <c r="AB45" s="17">
        <f>IF(AA45="","",IF(AND(Y45=1,Z45=1),"BAJO",IF(AND(Y45=1,Z45=2),"MODERADO",IF(AND(Y45=1,Z45=3),"MODERADO",IF(AND(Y45=1,Z45=4),"MODERADO",IF(AND(Y45=1,Z45=5),"MODERADO",IF(AND(Y45=2,Z45=1),"BAJO",IF(AND(Y45=2,Z45=2),"MODERADO",IF(AND(Y45=2,Z45=3),"MODERADO",IF(AND(Y45=2,Z45=4),"FAVORABLE",IF(AND(Y45=2,Z45=5),"FAVORABLE",IF(AND(Y45=3,Z45=1),"BAJO",IF(AND(Y45=3,Z45=2),"MODERADO",IF(AND(Y45=3,Z45=3),"FAVORABLE",IF(AND(Y45=3,Z45=4),"FAVORABLE",IF(AND(Y45=3,Z45=5),"FAVORABLE",IF(AND(Y45=4,Z45=1),"BAJO",IF(AND(Y45=4,Z45=2),"MODERADO",IF(AND(Y45=4,Z45=3),"FAVORABLE",IF(AND(Y45=4,Z45=4),"FAVORABLE",IF(AND(Y45=4,Z45=5),"ALTO",IF(AND(Y45=5,Z45=1),"BAJO",IF(AND(Y45=5,Z45=2),"MODERADO",IF(AND(Y45=5,Z45=3),"FAVORABLE",IF(AND(Y45=5,Z45=4),"ALTO",IF(AND(Y45=5,Z45=5),"ALTO",""))))))))))))))))))))))))))</f>
        <v/>
      </c>
      <c r="AC45" s="21" t="n"/>
      <c r="AD45" s="23" t="n"/>
      <c r="AE45" s="21" t="n"/>
      <c r="AF45" s="23" t="n"/>
      <c r="AG45" s="21" t="n"/>
      <c r="AH45" s="23" t="n"/>
      <c r="AI45" s="21" t="n"/>
      <c r="AJ45" s="23" t="n"/>
      <c r="AK45" s="21" t="n"/>
      <c r="AL45" s="23" t="n"/>
      <c r="AM45" s="21" t="n"/>
      <c r="AN45" s="23" t="n"/>
      <c r="AO45" s="21" t="n"/>
      <c r="AP45" s="23" t="n"/>
      <c r="AQ45" s="394" t="n"/>
    </row>
    <row r="46" customFormat="1" s="35">
      <c r="A46" s="33">
        <f>IF(AND(Y46=1,Z46=1),1,IF(AND(Y46=1,Z46=2),2,IF(AND(Y46=1,Z46=3),3,IF(AND(Y46=1,Z46=4),4,IF(AND(Y46=1,Z46=5),5,IF(AND(Y46=2,Z46=1),6,IF(AND(Y46=2,Z46=2),7,IF(AND(Y46=2,Z46=3),8,IF(AND(Y46=2,Z46=4),9,IF(AND(Y46=2,Z46=5),10,IF(AND(Y46=3,Z46=1),11,IF(AND(Y46=3,Z46=2),12,IF(AND(Y46=3,Z46=3),13,IF(AND(Y46=3,Z46=4),14,IF(AND(Y46=3,Z46=5),15,IF(AND(Y46=4,Z46=1),16,IF(AND(Y46=4,Z46=2),17,IF(AND(Y46=4,Z46=3),18,IF(AND(Y46=4,Z46=4),19,IF(AND(Y46=4,Z46=5),20,IF(AND(Y46=5,Z46=1),21,IF(AND(Y46=5,Z46=2),22,IF(AND(Y46=5,Z46=3),23,IF(AND(Y46=5,Z46=4),24,IF(AND(Y46=5,Z46=5),25,"")))))))))))))))))))))))))</f>
        <v/>
      </c>
      <c r="B46" s="33">
        <f>IF(A46="","",(COUNTIF($A$10:A46,A46))/100)</f>
        <v/>
      </c>
      <c r="C46" s="33">
        <f>IFERROR(A46+B46,"")</f>
        <v/>
      </c>
      <c r="D46" s="39" t="n">
        <v>37</v>
      </c>
      <c r="E46" s="3" t="n"/>
      <c r="F46" s="3" t="n"/>
      <c r="G46" s="3" t="n"/>
      <c r="H46" s="4" t="n"/>
      <c r="I46" s="4" t="n"/>
      <c r="J46" s="15">
        <f>IF(OR(H46="",I46=""),"",H46*I46)</f>
        <v/>
      </c>
      <c r="K46" s="17">
        <f>IF(J46="","",IF(AND(H46=1,I46=1),"BAJO",IF(AND(H46=1,I46=2),"BAJO",IF(AND(H46=1,I46=3),"MODERADO",IF(AND(H46=1,I46=4),"FAVORABLE",IF(AND(H46=1,I46=5),"FAVORABLE",IF(AND(H46=2,I46=1),"BAJO",IF(AND(H46=2,I46=2),"BAJO",IF(AND(H46=2,I46=3),"MODERADO",IF(AND(H46=2,I46=4),"FAVORABLE",IF(AND(H46=2,I46=5),"ALTO",IF(AND(H46=3,I46=1),"BAJO",IF(AND(H46=3,I46=2),"MODERADO",IF(AND(H46=3,I46=3),"FAVORABLE",IF(AND(H46=3,I46=4),"ALTO",IF(AND(H46=3,I46=5),"ALTO",IF(AND(H46=4,I46=1),"MODERADO",IF(AND(H46=4,I46=2),"FAVORABLE",IF(AND(H46=4,I46=3),"FAVORABLE",IF(AND(H46=4,I46=4),"ALTO",IF(AND(H46=4,I46=5),"ALTO",IF(AND(H46=5,I46=1),"FAVORABLE",IF(AND(H46=5,I46=2),"FAVORABLE",IF(AND(H46=5,I46=3),"ALTO",IF(AND(H46=5,I46=4),"ALTO",IF(AND(H46=5,I46=5),"ALTO",""))))))))))))))))))))))))))</f>
        <v/>
      </c>
      <c r="L46" s="3" t="n"/>
      <c r="M46" s="3" t="n"/>
      <c r="N46" s="3" t="n"/>
      <c r="O46" s="3" t="n"/>
      <c r="P46" s="3" t="n"/>
      <c r="Q46" s="3" t="n"/>
      <c r="R46" s="3" t="n"/>
      <c r="S46" s="3" t="n"/>
      <c r="T46" s="16">
        <f>IFERROR(SUM(O46:S46),"")</f>
        <v/>
      </c>
      <c r="U46" s="16" t="n"/>
      <c r="V46" s="3" t="n"/>
      <c r="W46" s="16" t="n"/>
      <c r="X46" s="3" t="n"/>
      <c r="Y46" s="15">
        <f>IF(J46="","",IF(OR(N46="",N46="IMPACTO"),H46,IF(T46&lt;=50,H46,IF(AND(T46&lt;=75,H46&lt;5),H46+1,IF(AND(T46&lt;=75,H46=5),H46,IF(AND(T46&lt;=100,H46&lt;4),H46+2,IF(AND(T46&lt;=100,H46=4),H46+1,IF(AND(T46&lt;=100,H46=5),H46,""))))))))</f>
        <v/>
      </c>
      <c r="Z46" s="15">
        <f>IF(J46="","",IF(OR(N46="",N46="PROBABILIDAD"),I46,IF(T46&lt;=50,I46,IF(AND(T46&lt;=75,I46&lt;5),I46+1,IF(AND(T46&lt;=75,I46=5),I46,IF(AND(T46&lt;=100,I46&lt;4),I46+2,IF(AND(T46&lt;=100,I46=4),I46+1,IF(AND(T46&lt;=100,I46=5),I46,""))))))))</f>
        <v/>
      </c>
      <c r="AA46" s="15">
        <f>IF(OR(Y46="",Z46=""),"",Y46*Z46)</f>
        <v/>
      </c>
      <c r="AB46" s="17">
        <f>IF(AA46="","",IF(AND(Y46=1,Z46=1),"BAJO",IF(AND(Y46=1,Z46=2),"MODERADO",IF(AND(Y46=1,Z46=3),"MODERADO",IF(AND(Y46=1,Z46=4),"MODERADO",IF(AND(Y46=1,Z46=5),"MODERADO",IF(AND(Y46=2,Z46=1),"BAJO",IF(AND(Y46=2,Z46=2),"MODERADO",IF(AND(Y46=2,Z46=3),"MODERADO",IF(AND(Y46=2,Z46=4),"FAVORABLE",IF(AND(Y46=2,Z46=5),"FAVORABLE",IF(AND(Y46=3,Z46=1),"BAJO",IF(AND(Y46=3,Z46=2),"MODERADO",IF(AND(Y46=3,Z46=3),"FAVORABLE",IF(AND(Y46=3,Z46=4),"FAVORABLE",IF(AND(Y46=3,Z46=5),"FAVORABLE",IF(AND(Y46=4,Z46=1),"BAJO",IF(AND(Y46=4,Z46=2),"MODERADO",IF(AND(Y46=4,Z46=3),"FAVORABLE",IF(AND(Y46=4,Z46=4),"FAVORABLE",IF(AND(Y46=4,Z46=5),"ALTO",IF(AND(Y46=5,Z46=1),"BAJO",IF(AND(Y46=5,Z46=2),"MODERADO",IF(AND(Y46=5,Z46=3),"FAVORABLE",IF(AND(Y46=5,Z46=4),"ALTO",IF(AND(Y46=5,Z46=5),"ALTO",""))))))))))))))))))))))))))</f>
        <v/>
      </c>
      <c r="AC46" s="21" t="n"/>
      <c r="AD46" s="23" t="n"/>
      <c r="AE46" s="21" t="n"/>
      <c r="AF46" s="23" t="n"/>
      <c r="AG46" s="21" t="n"/>
      <c r="AH46" s="23" t="n"/>
      <c r="AI46" s="21" t="n"/>
      <c r="AJ46" s="23" t="n"/>
      <c r="AK46" s="21" t="n"/>
      <c r="AL46" s="23" t="n"/>
      <c r="AM46" s="21" t="n"/>
      <c r="AN46" s="23" t="n"/>
      <c r="AO46" s="21" t="n"/>
      <c r="AP46" s="23" t="n"/>
      <c r="AQ46" s="394" t="n"/>
    </row>
    <row r="47" customFormat="1" s="35">
      <c r="A47" s="33">
        <f>IF(AND(Y47=1,Z47=1),1,IF(AND(Y47=1,Z47=2),2,IF(AND(Y47=1,Z47=3),3,IF(AND(Y47=1,Z47=4),4,IF(AND(Y47=1,Z47=5),5,IF(AND(Y47=2,Z47=1),6,IF(AND(Y47=2,Z47=2),7,IF(AND(Y47=2,Z47=3),8,IF(AND(Y47=2,Z47=4),9,IF(AND(Y47=2,Z47=5),10,IF(AND(Y47=3,Z47=1),11,IF(AND(Y47=3,Z47=2),12,IF(AND(Y47=3,Z47=3),13,IF(AND(Y47=3,Z47=4),14,IF(AND(Y47=3,Z47=5),15,IF(AND(Y47=4,Z47=1),16,IF(AND(Y47=4,Z47=2),17,IF(AND(Y47=4,Z47=3),18,IF(AND(Y47=4,Z47=4),19,IF(AND(Y47=4,Z47=5),20,IF(AND(Y47=5,Z47=1),21,IF(AND(Y47=5,Z47=2),22,IF(AND(Y47=5,Z47=3),23,IF(AND(Y47=5,Z47=4),24,IF(AND(Y47=5,Z47=5),25,"")))))))))))))))))))))))))</f>
        <v/>
      </c>
      <c r="B47" s="33">
        <f>IF(A47="","",(COUNTIF($A$10:A47,A47))/100)</f>
        <v/>
      </c>
      <c r="C47" s="33">
        <f>IFERROR(A47+B47,"")</f>
        <v/>
      </c>
      <c r="D47" s="39" t="n">
        <v>38</v>
      </c>
      <c r="E47" s="3" t="n"/>
      <c r="F47" s="3" t="n"/>
      <c r="G47" s="3" t="n"/>
      <c r="H47" s="4" t="n"/>
      <c r="I47" s="4" t="n"/>
      <c r="J47" s="15">
        <f>IF(OR(H47="",I47=""),"",H47*I47)</f>
        <v/>
      </c>
      <c r="K47" s="17">
        <f>IF(J47="","",IF(AND(H47=1,I47=1),"BAJO",IF(AND(H47=1,I47=2),"BAJO",IF(AND(H47=1,I47=3),"MODERADO",IF(AND(H47=1,I47=4),"FAVORABLE",IF(AND(H47=1,I47=5),"FAVORABLE",IF(AND(H47=2,I47=1),"BAJO",IF(AND(H47=2,I47=2),"BAJO",IF(AND(H47=2,I47=3),"MODERADO",IF(AND(H47=2,I47=4),"FAVORABLE",IF(AND(H47=2,I47=5),"ALTO",IF(AND(H47=3,I47=1),"BAJO",IF(AND(H47=3,I47=2),"MODERADO",IF(AND(H47=3,I47=3),"FAVORABLE",IF(AND(H47=3,I47=4),"ALTO",IF(AND(H47=3,I47=5),"ALTO",IF(AND(H47=4,I47=1),"MODERADO",IF(AND(H47=4,I47=2),"FAVORABLE",IF(AND(H47=4,I47=3),"FAVORABLE",IF(AND(H47=4,I47=4),"ALTO",IF(AND(H47=4,I47=5),"ALTO",IF(AND(H47=5,I47=1),"FAVORABLE",IF(AND(H47=5,I47=2),"FAVORABLE",IF(AND(H47=5,I47=3),"ALTO",IF(AND(H47=5,I47=4),"ALTO",IF(AND(H47=5,I47=5),"ALTO",""))))))))))))))))))))))))))</f>
        <v/>
      </c>
      <c r="L47" s="3" t="n"/>
      <c r="M47" s="3" t="n"/>
      <c r="N47" s="3" t="n"/>
      <c r="O47" s="3" t="n"/>
      <c r="P47" s="3" t="n"/>
      <c r="Q47" s="3" t="n"/>
      <c r="R47" s="3" t="n"/>
      <c r="S47" s="3" t="n"/>
      <c r="T47" s="16">
        <f>IFERROR(SUM(O47:S47),"")</f>
        <v/>
      </c>
      <c r="U47" s="16" t="n"/>
      <c r="V47" s="3" t="n"/>
      <c r="W47" s="16" t="n"/>
      <c r="X47" s="3" t="n"/>
      <c r="Y47" s="15">
        <f>IF(J47="","",IF(OR(N47="",N47="IMPACTO"),H47,IF(T47&lt;=50,H47,IF(AND(T47&lt;=75,H47&lt;5),H47+1,IF(AND(T47&lt;=75,H47=5),H47,IF(AND(T47&lt;=100,H47&lt;4),H47+2,IF(AND(T47&lt;=100,H47=4),H47+1,IF(AND(T47&lt;=100,H47=5),H47,""))))))))</f>
        <v/>
      </c>
      <c r="Z47" s="15">
        <f>IF(J47="","",IF(OR(N47="",N47="PROBABILIDAD"),I47,IF(T47&lt;=50,I47,IF(AND(T47&lt;=75,I47&lt;5),I47+1,IF(AND(T47&lt;=75,I47=5),I47,IF(AND(T47&lt;=100,I47&lt;4),I47+2,IF(AND(T47&lt;=100,I47=4),I47+1,IF(AND(T47&lt;=100,I47=5),I47,""))))))))</f>
        <v/>
      </c>
      <c r="AA47" s="15">
        <f>IF(OR(Y47="",Z47=""),"",Y47*Z47)</f>
        <v/>
      </c>
      <c r="AB47" s="17">
        <f>IF(AA47="","",IF(AND(Y47=1,Z47=1),"BAJO",IF(AND(Y47=1,Z47=2),"MODERADO",IF(AND(Y47=1,Z47=3),"MODERADO",IF(AND(Y47=1,Z47=4),"MODERADO",IF(AND(Y47=1,Z47=5),"MODERADO",IF(AND(Y47=2,Z47=1),"BAJO",IF(AND(Y47=2,Z47=2),"MODERADO",IF(AND(Y47=2,Z47=3),"MODERADO",IF(AND(Y47=2,Z47=4),"FAVORABLE",IF(AND(Y47=2,Z47=5),"FAVORABLE",IF(AND(Y47=3,Z47=1),"BAJO",IF(AND(Y47=3,Z47=2),"MODERADO",IF(AND(Y47=3,Z47=3),"FAVORABLE",IF(AND(Y47=3,Z47=4),"FAVORABLE",IF(AND(Y47=3,Z47=5),"FAVORABLE",IF(AND(Y47=4,Z47=1),"BAJO",IF(AND(Y47=4,Z47=2),"MODERADO",IF(AND(Y47=4,Z47=3),"FAVORABLE",IF(AND(Y47=4,Z47=4),"FAVORABLE",IF(AND(Y47=4,Z47=5),"ALTO",IF(AND(Y47=5,Z47=1),"BAJO",IF(AND(Y47=5,Z47=2),"MODERADO",IF(AND(Y47=5,Z47=3),"FAVORABLE",IF(AND(Y47=5,Z47=4),"ALTO",IF(AND(Y47=5,Z47=5),"ALTO",""))))))))))))))))))))))))))</f>
        <v/>
      </c>
      <c r="AC47" s="21" t="n"/>
      <c r="AD47" s="23" t="n"/>
      <c r="AE47" s="21" t="n"/>
      <c r="AF47" s="23" t="n"/>
      <c r="AG47" s="21" t="n"/>
      <c r="AH47" s="23" t="n"/>
      <c r="AI47" s="21" t="n"/>
      <c r="AJ47" s="23" t="n"/>
      <c r="AK47" s="21" t="n"/>
      <c r="AL47" s="23" t="n"/>
      <c r="AM47" s="21" t="n"/>
      <c r="AN47" s="23" t="n"/>
      <c r="AO47" s="21" t="n"/>
      <c r="AP47" s="23" t="n"/>
      <c r="AQ47" s="394" t="n"/>
    </row>
    <row r="48" customFormat="1" s="35">
      <c r="A48" s="33">
        <f>IF(AND(Y48=1,Z48=1),1,IF(AND(Y48=1,Z48=2),2,IF(AND(Y48=1,Z48=3),3,IF(AND(Y48=1,Z48=4),4,IF(AND(Y48=1,Z48=5),5,IF(AND(Y48=2,Z48=1),6,IF(AND(Y48=2,Z48=2),7,IF(AND(Y48=2,Z48=3),8,IF(AND(Y48=2,Z48=4),9,IF(AND(Y48=2,Z48=5),10,IF(AND(Y48=3,Z48=1),11,IF(AND(Y48=3,Z48=2),12,IF(AND(Y48=3,Z48=3),13,IF(AND(Y48=3,Z48=4),14,IF(AND(Y48=3,Z48=5),15,IF(AND(Y48=4,Z48=1),16,IF(AND(Y48=4,Z48=2),17,IF(AND(Y48=4,Z48=3),18,IF(AND(Y48=4,Z48=4),19,IF(AND(Y48=4,Z48=5),20,IF(AND(Y48=5,Z48=1),21,IF(AND(Y48=5,Z48=2),22,IF(AND(Y48=5,Z48=3),23,IF(AND(Y48=5,Z48=4),24,IF(AND(Y48=5,Z48=5),25,"")))))))))))))))))))))))))</f>
        <v/>
      </c>
      <c r="B48" s="33">
        <f>IF(A48="","",(COUNTIF($A$10:A48,A48))/100)</f>
        <v/>
      </c>
      <c r="C48" s="33">
        <f>IFERROR(A48+B48,"")</f>
        <v/>
      </c>
      <c r="D48" s="39" t="n">
        <v>39</v>
      </c>
      <c r="E48" s="3" t="n"/>
      <c r="F48" s="3" t="n"/>
      <c r="G48" s="3" t="n"/>
      <c r="H48" s="4" t="n"/>
      <c r="I48" s="4" t="n"/>
      <c r="J48" s="15">
        <f>IF(OR(H48="",I48=""),"",H48*I48)</f>
        <v/>
      </c>
      <c r="K48" s="17">
        <f>IF(J48="","",IF(AND(H48=1,I48=1),"BAJO",IF(AND(H48=1,I48=2),"BAJO",IF(AND(H48=1,I48=3),"MODERADO",IF(AND(H48=1,I48=4),"FAVORABLE",IF(AND(H48=1,I48=5),"FAVORABLE",IF(AND(H48=2,I48=1),"BAJO",IF(AND(H48=2,I48=2),"BAJO",IF(AND(H48=2,I48=3),"MODERADO",IF(AND(H48=2,I48=4),"FAVORABLE",IF(AND(H48=2,I48=5),"ALTO",IF(AND(H48=3,I48=1),"BAJO",IF(AND(H48=3,I48=2),"MODERADO",IF(AND(H48=3,I48=3),"FAVORABLE",IF(AND(H48=3,I48=4),"ALTO",IF(AND(H48=3,I48=5),"ALTO",IF(AND(H48=4,I48=1),"MODERADO",IF(AND(H48=4,I48=2),"FAVORABLE",IF(AND(H48=4,I48=3),"FAVORABLE",IF(AND(H48=4,I48=4),"ALTO",IF(AND(H48=4,I48=5),"ALTO",IF(AND(H48=5,I48=1),"FAVORABLE",IF(AND(H48=5,I48=2),"FAVORABLE",IF(AND(H48=5,I48=3),"ALTO",IF(AND(H48=5,I48=4),"ALTO",IF(AND(H48=5,I48=5),"ALTO",""))))))))))))))))))))))))))</f>
        <v/>
      </c>
      <c r="L48" s="3" t="n"/>
      <c r="M48" s="3" t="n"/>
      <c r="N48" s="3" t="n"/>
      <c r="O48" s="3" t="n"/>
      <c r="P48" s="3" t="n"/>
      <c r="Q48" s="3" t="n"/>
      <c r="R48" s="3" t="n"/>
      <c r="S48" s="3" t="n"/>
      <c r="T48" s="16">
        <f>IFERROR(SUM(O48:S48),"")</f>
        <v/>
      </c>
      <c r="U48" s="16" t="n"/>
      <c r="V48" s="3" t="n"/>
      <c r="W48" s="16" t="n"/>
      <c r="X48" s="3" t="n"/>
      <c r="Y48" s="15">
        <f>IF(J48="","",IF(OR(N48="",N48="IMPACTO"),H48,IF(T48&lt;=50,H48,IF(AND(T48&lt;=75,H48&lt;5),H48+1,IF(AND(T48&lt;=75,H48=5),H48,IF(AND(T48&lt;=100,H48&lt;4),H48+2,IF(AND(T48&lt;=100,H48=4),H48+1,IF(AND(T48&lt;=100,H48=5),H48,""))))))))</f>
        <v/>
      </c>
      <c r="Z48" s="15">
        <f>IF(J48="","",IF(OR(N48="",N48="PROBABILIDAD"),I48,IF(T48&lt;=50,I48,IF(AND(T48&lt;=75,I48&lt;5),I48+1,IF(AND(T48&lt;=75,I48=5),I48,IF(AND(T48&lt;=100,I48&lt;4),I48+2,IF(AND(T48&lt;=100,I48=4),I48+1,IF(AND(T48&lt;=100,I48=5),I48,""))))))))</f>
        <v/>
      </c>
      <c r="AA48" s="15">
        <f>IF(OR(Y48="",Z48=""),"",Y48*Z48)</f>
        <v/>
      </c>
      <c r="AB48" s="17">
        <f>IF(AA48="","",IF(AND(Y48=1,Z48=1),"BAJO",IF(AND(Y48=1,Z48=2),"MODERADO",IF(AND(Y48=1,Z48=3),"MODERADO",IF(AND(Y48=1,Z48=4),"MODERADO",IF(AND(Y48=1,Z48=5),"MODERADO",IF(AND(Y48=2,Z48=1),"BAJO",IF(AND(Y48=2,Z48=2),"MODERADO",IF(AND(Y48=2,Z48=3),"MODERADO",IF(AND(Y48=2,Z48=4),"FAVORABLE",IF(AND(Y48=2,Z48=5),"FAVORABLE",IF(AND(Y48=3,Z48=1),"BAJO",IF(AND(Y48=3,Z48=2),"MODERADO",IF(AND(Y48=3,Z48=3),"FAVORABLE",IF(AND(Y48=3,Z48=4),"FAVORABLE",IF(AND(Y48=3,Z48=5),"FAVORABLE",IF(AND(Y48=4,Z48=1),"BAJO",IF(AND(Y48=4,Z48=2),"MODERADO",IF(AND(Y48=4,Z48=3),"FAVORABLE",IF(AND(Y48=4,Z48=4),"FAVORABLE",IF(AND(Y48=4,Z48=5),"ALTO",IF(AND(Y48=5,Z48=1),"BAJO",IF(AND(Y48=5,Z48=2),"MODERADO",IF(AND(Y48=5,Z48=3),"FAVORABLE",IF(AND(Y48=5,Z48=4),"ALTO",IF(AND(Y48=5,Z48=5),"ALTO",""))))))))))))))))))))))))))</f>
        <v/>
      </c>
      <c r="AC48" s="21" t="n"/>
      <c r="AD48" s="23" t="n"/>
      <c r="AE48" s="21" t="n"/>
      <c r="AF48" s="23" t="n"/>
      <c r="AG48" s="21" t="n"/>
      <c r="AH48" s="23" t="n"/>
      <c r="AI48" s="21" t="n"/>
      <c r="AJ48" s="23" t="n"/>
      <c r="AK48" s="21" t="n"/>
      <c r="AL48" s="23" t="n"/>
      <c r="AM48" s="21" t="n"/>
      <c r="AN48" s="23" t="n"/>
      <c r="AO48" s="21" t="n"/>
      <c r="AP48" s="23" t="n"/>
      <c r="AQ48" s="394" t="n"/>
    </row>
    <row r="49" customFormat="1" s="35">
      <c r="A49" s="33">
        <f>IF(AND(Y49=1,Z49=1),1,IF(AND(Y49=1,Z49=2),2,IF(AND(Y49=1,Z49=3),3,IF(AND(Y49=1,Z49=4),4,IF(AND(Y49=1,Z49=5),5,IF(AND(Y49=2,Z49=1),6,IF(AND(Y49=2,Z49=2),7,IF(AND(Y49=2,Z49=3),8,IF(AND(Y49=2,Z49=4),9,IF(AND(Y49=2,Z49=5),10,IF(AND(Y49=3,Z49=1),11,IF(AND(Y49=3,Z49=2),12,IF(AND(Y49=3,Z49=3),13,IF(AND(Y49=3,Z49=4),14,IF(AND(Y49=3,Z49=5),15,IF(AND(Y49=4,Z49=1),16,IF(AND(Y49=4,Z49=2),17,IF(AND(Y49=4,Z49=3),18,IF(AND(Y49=4,Z49=4),19,IF(AND(Y49=4,Z49=5),20,IF(AND(Y49=5,Z49=1),21,IF(AND(Y49=5,Z49=2),22,IF(AND(Y49=5,Z49=3),23,IF(AND(Y49=5,Z49=4),24,IF(AND(Y49=5,Z49=5),25,"")))))))))))))))))))))))))</f>
        <v/>
      </c>
      <c r="B49" s="33">
        <f>IF(A49="","",(COUNTIF($A$10:A49,A49))/100)</f>
        <v/>
      </c>
      <c r="C49" s="33">
        <f>IFERROR(A49+B49,"")</f>
        <v/>
      </c>
      <c r="D49" s="39" t="n">
        <v>40</v>
      </c>
      <c r="E49" s="3" t="n"/>
      <c r="F49" s="3" t="n"/>
      <c r="G49" s="3" t="n"/>
      <c r="H49" s="4" t="n"/>
      <c r="I49" s="4" t="n"/>
      <c r="J49" s="15">
        <f>IF(OR(H49="",I49=""),"",H49*I49)</f>
        <v/>
      </c>
      <c r="K49" s="17">
        <f>IF(J49="","",IF(AND(H49=1,I49=1),"BAJO",IF(AND(H49=1,I49=2),"BAJO",IF(AND(H49=1,I49=3),"MODERADO",IF(AND(H49=1,I49=4),"FAVORABLE",IF(AND(H49=1,I49=5),"FAVORABLE",IF(AND(H49=2,I49=1),"BAJO",IF(AND(H49=2,I49=2),"BAJO",IF(AND(H49=2,I49=3),"MODERADO",IF(AND(H49=2,I49=4),"FAVORABLE",IF(AND(H49=2,I49=5),"ALTO",IF(AND(H49=3,I49=1),"BAJO",IF(AND(H49=3,I49=2),"MODERADO",IF(AND(H49=3,I49=3),"FAVORABLE",IF(AND(H49=3,I49=4),"ALTO",IF(AND(H49=3,I49=5),"ALTO",IF(AND(H49=4,I49=1),"MODERADO",IF(AND(H49=4,I49=2),"FAVORABLE",IF(AND(H49=4,I49=3),"FAVORABLE",IF(AND(H49=4,I49=4),"ALTO",IF(AND(H49=4,I49=5),"ALTO",IF(AND(H49=5,I49=1),"FAVORABLE",IF(AND(H49=5,I49=2),"FAVORABLE",IF(AND(H49=5,I49=3),"ALTO",IF(AND(H49=5,I49=4),"ALTO",IF(AND(H49=5,I49=5),"ALTO",""))))))))))))))))))))))))))</f>
        <v/>
      </c>
      <c r="L49" s="3" t="n"/>
      <c r="M49" s="3" t="n"/>
      <c r="N49" s="3" t="n"/>
      <c r="O49" s="3" t="n"/>
      <c r="P49" s="3" t="n"/>
      <c r="Q49" s="3" t="n"/>
      <c r="R49" s="3" t="n"/>
      <c r="S49" s="3" t="n"/>
      <c r="T49" s="16">
        <f>IFERROR(SUM(O49:S49),"")</f>
        <v/>
      </c>
      <c r="U49" s="16" t="n"/>
      <c r="V49" s="3" t="n"/>
      <c r="W49" s="16" t="n"/>
      <c r="X49" s="3" t="n"/>
      <c r="Y49" s="15">
        <f>IF(J49="","",IF(OR(N49="",N49="IMPACTO"),H49,IF(T49&lt;=50,H49,IF(AND(T49&lt;=75,H49&lt;5),H49+1,IF(AND(T49&lt;=75,H49=5),H49,IF(AND(T49&lt;=100,H49&lt;4),H49+2,IF(AND(T49&lt;=100,H49=4),H49+1,IF(AND(T49&lt;=100,H49=5),H49,""))))))))</f>
        <v/>
      </c>
      <c r="Z49" s="15">
        <f>IF(J49="","",IF(OR(N49="",N49="PROBABILIDAD"),I49,IF(T49&lt;=50,I49,IF(AND(T49&lt;=75,I49&lt;5),I49+1,IF(AND(T49&lt;=75,I49=5),I49,IF(AND(T49&lt;=100,I49&lt;4),I49+2,IF(AND(T49&lt;=100,I49=4),I49+1,IF(AND(T49&lt;=100,I49=5),I49,""))))))))</f>
        <v/>
      </c>
      <c r="AA49" s="15">
        <f>IF(OR(Y49="",Z49=""),"",Y49*Z49)</f>
        <v/>
      </c>
      <c r="AB49" s="17">
        <f>IF(AA49="","",IF(AND(Y49=1,Z49=1),"BAJO",IF(AND(Y49=1,Z49=2),"MODERADO",IF(AND(Y49=1,Z49=3),"MODERADO",IF(AND(Y49=1,Z49=4),"MODERADO",IF(AND(Y49=1,Z49=5),"MODERADO",IF(AND(Y49=2,Z49=1),"BAJO",IF(AND(Y49=2,Z49=2),"MODERADO",IF(AND(Y49=2,Z49=3),"MODERADO",IF(AND(Y49=2,Z49=4),"FAVORABLE",IF(AND(Y49=2,Z49=5),"FAVORABLE",IF(AND(Y49=3,Z49=1),"BAJO",IF(AND(Y49=3,Z49=2),"MODERADO",IF(AND(Y49=3,Z49=3),"FAVORABLE",IF(AND(Y49=3,Z49=4),"FAVORABLE",IF(AND(Y49=3,Z49=5),"FAVORABLE",IF(AND(Y49=4,Z49=1),"BAJO",IF(AND(Y49=4,Z49=2),"MODERADO",IF(AND(Y49=4,Z49=3),"FAVORABLE",IF(AND(Y49=4,Z49=4),"FAVORABLE",IF(AND(Y49=4,Z49=5),"ALTO",IF(AND(Y49=5,Z49=1),"BAJO",IF(AND(Y49=5,Z49=2),"MODERADO",IF(AND(Y49=5,Z49=3),"FAVORABLE",IF(AND(Y49=5,Z49=4),"ALTO",IF(AND(Y49=5,Z49=5),"ALTO",""))))))))))))))))))))))))))</f>
        <v/>
      </c>
      <c r="AC49" s="21" t="n"/>
      <c r="AD49" s="23" t="n"/>
      <c r="AE49" s="21" t="n"/>
      <c r="AF49" s="23" t="n"/>
      <c r="AG49" s="21" t="n"/>
      <c r="AH49" s="23" t="n"/>
      <c r="AI49" s="21" t="n"/>
      <c r="AJ49" s="23" t="n"/>
      <c r="AK49" s="21" t="n"/>
      <c r="AL49" s="23" t="n"/>
      <c r="AM49" s="21" t="n"/>
      <c r="AN49" s="23" t="n"/>
      <c r="AO49" s="21" t="n"/>
      <c r="AP49" s="23" t="n"/>
      <c r="AQ49" s="394" t="n"/>
    </row>
    <row r="50" customFormat="1" s="35">
      <c r="A50" s="33">
        <f>IF(AND(Y50=1,Z50=1),1,IF(AND(Y50=1,Z50=2),2,IF(AND(Y50=1,Z50=3),3,IF(AND(Y50=1,Z50=4),4,IF(AND(Y50=1,Z50=5),5,IF(AND(Y50=2,Z50=1),6,IF(AND(Y50=2,Z50=2),7,IF(AND(Y50=2,Z50=3),8,IF(AND(Y50=2,Z50=4),9,IF(AND(Y50=2,Z50=5),10,IF(AND(Y50=3,Z50=1),11,IF(AND(Y50=3,Z50=2),12,IF(AND(Y50=3,Z50=3),13,IF(AND(Y50=3,Z50=4),14,IF(AND(Y50=3,Z50=5),15,IF(AND(Y50=4,Z50=1),16,IF(AND(Y50=4,Z50=2),17,IF(AND(Y50=4,Z50=3),18,IF(AND(Y50=4,Z50=4),19,IF(AND(Y50=4,Z50=5),20,IF(AND(Y50=5,Z50=1),21,IF(AND(Y50=5,Z50=2),22,IF(AND(Y50=5,Z50=3),23,IF(AND(Y50=5,Z50=4),24,IF(AND(Y50=5,Z50=5),25,"")))))))))))))))))))))))))</f>
        <v/>
      </c>
      <c r="B50" s="33">
        <f>IF(A50="","",(COUNTIF($A$10:A50,A50))/100)</f>
        <v/>
      </c>
      <c r="C50" s="33">
        <f>IFERROR(A50+B50,"")</f>
        <v/>
      </c>
      <c r="D50" s="39" t="n">
        <v>41</v>
      </c>
      <c r="E50" s="3" t="n"/>
      <c r="F50" s="3" t="n"/>
      <c r="G50" s="3" t="n"/>
      <c r="H50" s="4" t="n"/>
      <c r="I50" s="4" t="n"/>
      <c r="J50" s="15">
        <f>IF(OR(H50="",I50=""),"",H50*I50)</f>
        <v/>
      </c>
      <c r="K50" s="17">
        <f>IF(J50="","",IF(AND(H50=1,I50=1),"BAJO",IF(AND(H50=1,I50=2),"BAJO",IF(AND(H50=1,I50=3),"MODERADO",IF(AND(H50=1,I50=4),"FAVORABLE",IF(AND(H50=1,I50=5),"FAVORABLE",IF(AND(H50=2,I50=1),"BAJO",IF(AND(H50=2,I50=2),"BAJO",IF(AND(H50=2,I50=3),"MODERADO",IF(AND(H50=2,I50=4),"FAVORABLE",IF(AND(H50=2,I50=5),"ALTO",IF(AND(H50=3,I50=1),"BAJO",IF(AND(H50=3,I50=2),"MODERADO",IF(AND(H50=3,I50=3),"FAVORABLE",IF(AND(H50=3,I50=4),"ALTO",IF(AND(H50=3,I50=5),"ALTO",IF(AND(H50=4,I50=1),"MODERADO",IF(AND(H50=4,I50=2),"FAVORABLE",IF(AND(H50=4,I50=3),"FAVORABLE",IF(AND(H50=4,I50=4),"ALTO",IF(AND(H50=4,I50=5),"ALTO",IF(AND(H50=5,I50=1),"FAVORABLE",IF(AND(H50=5,I50=2),"FAVORABLE",IF(AND(H50=5,I50=3),"ALTO",IF(AND(H50=5,I50=4),"ALTO",IF(AND(H50=5,I50=5),"ALTO",""))))))))))))))))))))))))))</f>
        <v/>
      </c>
      <c r="L50" s="3" t="n"/>
      <c r="M50" s="3" t="n"/>
      <c r="N50" s="3" t="n"/>
      <c r="O50" s="3" t="n"/>
      <c r="P50" s="3" t="n"/>
      <c r="Q50" s="3" t="n"/>
      <c r="R50" s="3" t="n"/>
      <c r="S50" s="3" t="n"/>
      <c r="T50" s="16">
        <f>IFERROR(SUM(O50:S50),"")</f>
        <v/>
      </c>
      <c r="U50" s="16" t="n"/>
      <c r="V50" s="3" t="n"/>
      <c r="W50" s="16" t="n"/>
      <c r="X50" s="3" t="n"/>
      <c r="Y50" s="15">
        <f>IF(J50="","",IF(OR(N50="",N50="IMPACTO"),H50,IF(T50&lt;=50,H50,IF(AND(T50&lt;=75,H50&lt;5),H50+1,IF(AND(T50&lt;=75,H50=5),H50,IF(AND(T50&lt;=100,H50&lt;4),H50+2,IF(AND(T50&lt;=100,H50=4),H50+1,IF(AND(T50&lt;=100,H50=5),H50,""))))))))</f>
        <v/>
      </c>
      <c r="Z50" s="15">
        <f>IF(J50="","",IF(OR(N50="",N50="PROBABILIDAD"),I50,IF(T50&lt;=50,I50,IF(AND(T50&lt;=75,I50&lt;5),I50+1,IF(AND(T50&lt;=75,I50=5),I50,IF(AND(T50&lt;=100,I50&lt;4),I50+2,IF(AND(T50&lt;=100,I50=4),I50+1,IF(AND(T50&lt;=100,I50=5),I50,""))))))))</f>
        <v/>
      </c>
      <c r="AA50" s="15">
        <f>IF(OR(Y50="",Z50=""),"",Y50*Z50)</f>
        <v/>
      </c>
      <c r="AB50" s="17">
        <f>IF(AA50="","",IF(AND(Y50=1,Z50=1),"BAJO",IF(AND(Y50=1,Z50=2),"MODERADO",IF(AND(Y50=1,Z50=3),"MODERADO",IF(AND(Y50=1,Z50=4),"MODERADO",IF(AND(Y50=1,Z50=5),"MODERADO",IF(AND(Y50=2,Z50=1),"BAJO",IF(AND(Y50=2,Z50=2),"MODERADO",IF(AND(Y50=2,Z50=3),"MODERADO",IF(AND(Y50=2,Z50=4),"FAVORABLE",IF(AND(Y50=2,Z50=5),"FAVORABLE",IF(AND(Y50=3,Z50=1),"BAJO",IF(AND(Y50=3,Z50=2),"MODERADO",IF(AND(Y50=3,Z50=3),"FAVORABLE",IF(AND(Y50=3,Z50=4),"FAVORABLE",IF(AND(Y50=3,Z50=5),"FAVORABLE",IF(AND(Y50=4,Z50=1),"BAJO",IF(AND(Y50=4,Z50=2),"MODERADO",IF(AND(Y50=4,Z50=3),"FAVORABLE",IF(AND(Y50=4,Z50=4),"FAVORABLE",IF(AND(Y50=4,Z50=5),"ALTO",IF(AND(Y50=5,Z50=1),"BAJO",IF(AND(Y50=5,Z50=2),"MODERADO",IF(AND(Y50=5,Z50=3),"FAVORABLE",IF(AND(Y50=5,Z50=4),"ALTO",IF(AND(Y50=5,Z50=5),"ALTO",""))))))))))))))))))))))))))</f>
        <v/>
      </c>
      <c r="AC50" s="21" t="n"/>
      <c r="AD50" s="23" t="n"/>
      <c r="AE50" s="21" t="n"/>
      <c r="AF50" s="23" t="n"/>
      <c r="AG50" s="21" t="n"/>
      <c r="AH50" s="23" t="n"/>
      <c r="AI50" s="21" t="n"/>
      <c r="AJ50" s="23" t="n"/>
      <c r="AK50" s="21" t="n"/>
      <c r="AL50" s="23" t="n"/>
      <c r="AM50" s="21" t="n"/>
      <c r="AN50" s="23" t="n"/>
      <c r="AO50" s="21" t="n"/>
      <c r="AP50" s="23" t="n"/>
      <c r="AQ50" s="394" t="n"/>
    </row>
    <row r="51" customFormat="1" s="35">
      <c r="A51" s="33">
        <f>IF(AND(Y51=1,Z51=1),1,IF(AND(Y51=1,Z51=2),2,IF(AND(Y51=1,Z51=3),3,IF(AND(Y51=1,Z51=4),4,IF(AND(Y51=1,Z51=5),5,IF(AND(Y51=2,Z51=1),6,IF(AND(Y51=2,Z51=2),7,IF(AND(Y51=2,Z51=3),8,IF(AND(Y51=2,Z51=4),9,IF(AND(Y51=2,Z51=5),10,IF(AND(Y51=3,Z51=1),11,IF(AND(Y51=3,Z51=2),12,IF(AND(Y51=3,Z51=3),13,IF(AND(Y51=3,Z51=4),14,IF(AND(Y51=3,Z51=5),15,IF(AND(Y51=4,Z51=1),16,IF(AND(Y51=4,Z51=2),17,IF(AND(Y51=4,Z51=3),18,IF(AND(Y51=4,Z51=4),19,IF(AND(Y51=4,Z51=5),20,IF(AND(Y51=5,Z51=1),21,IF(AND(Y51=5,Z51=2),22,IF(AND(Y51=5,Z51=3),23,IF(AND(Y51=5,Z51=4),24,IF(AND(Y51=5,Z51=5),25,"")))))))))))))))))))))))))</f>
        <v/>
      </c>
      <c r="B51" s="33">
        <f>IF(A51="","",(COUNTIF($A$10:A51,A51))/100)</f>
        <v/>
      </c>
      <c r="C51" s="33">
        <f>IFERROR(A51+B51,"")</f>
        <v/>
      </c>
      <c r="D51" s="39" t="n">
        <v>42</v>
      </c>
      <c r="E51" s="3" t="n"/>
      <c r="F51" s="3" t="n"/>
      <c r="G51" s="3" t="n"/>
      <c r="H51" s="4" t="n"/>
      <c r="I51" s="4" t="n"/>
      <c r="J51" s="15">
        <f>IF(OR(H51="",I51=""),"",H51*I51)</f>
        <v/>
      </c>
      <c r="K51" s="17">
        <f>IF(J51="","",IF(AND(H51=1,I51=1),"BAJO",IF(AND(H51=1,I51=2),"BAJO",IF(AND(H51=1,I51=3),"MODERADO",IF(AND(H51=1,I51=4),"FAVORABLE",IF(AND(H51=1,I51=5),"FAVORABLE",IF(AND(H51=2,I51=1),"BAJO",IF(AND(H51=2,I51=2),"BAJO",IF(AND(H51=2,I51=3),"MODERADO",IF(AND(H51=2,I51=4),"FAVORABLE",IF(AND(H51=2,I51=5),"ALTO",IF(AND(H51=3,I51=1),"BAJO",IF(AND(H51=3,I51=2),"MODERADO",IF(AND(H51=3,I51=3),"FAVORABLE",IF(AND(H51=3,I51=4),"ALTO",IF(AND(H51=3,I51=5),"ALTO",IF(AND(H51=4,I51=1),"MODERADO",IF(AND(H51=4,I51=2),"FAVORABLE",IF(AND(H51=4,I51=3),"FAVORABLE",IF(AND(H51=4,I51=4),"ALTO",IF(AND(H51=4,I51=5),"ALTO",IF(AND(H51=5,I51=1),"FAVORABLE",IF(AND(H51=5,I51=2),"FAVORABLE",IF(AND(H51=5,I51=3),"ALTO",IF(AND(H51=5,I51=4),"ALTO",IF(AND(H51=5,I51=5),"ALTO",""))))))))))))))))))))))))))</f>
        <v/>
      </c>
      <c r="L51" s="3" t="n"/>
      <c r="M51" s="3" t="n"/>
      <c r="N51" s="3" t="n"/>
      <c r="O51" s="3" t="n"/>
      <c r="P51" s="3" t="n"/>
      <c r="Q51" s="3" t="n"/>
      <c r="R51" s="3" t="n"/>
      <c r="S51" s="3" t="n"/>
      <c r="T51" s="16">
        <f>IFERROR(SUM(O51:S51),"")</f>
        <v/>
      </c>
      <c r="U51" s="16" t="n"/>
      <c r="V51" s="3" t="n"/>
      <c r="W51" s="16" t="n"/>
      <c r="X51" s="3" t="n"/>
      <c r="Y51" s="15">
        <f>IF(J51="","",IF(OR(N51="",N51="IMPACTO"),H51,IF(T51&lt;=50,H51,IF(AND(T51&lt;=75,H51&lt;5),H51+1,IF(AND(T51&lt;=75,H51=5),H51,IF(AND(T51&lt;=100,H51&lt;4),H51+2,IF(AND(T51&lt;=100,H51=4),H51+1,IF(AND(T51&lt;=100,H51=5),H51,""))))))))</f>
        <v/>
      </c>
      <c r="Z51" s="15">
        <f>IF(J51="","",IF(OR(N51="",N51="PROBABILIDAD"),I51,IF(T51&lt;=50,I51,IF(AND(T51&lt;=75,I51&lt;5),I51+1,IF(AND(T51&lt;=75,I51=5),I51,IF(AND(T51&lt;=100,I51&lt;4),I51+2,IF(AND(T51&lt;=100,I51=4),I51+1,IF(AND(T51&lt;=100,I51=5),I51,""))))))))</f>
        <v/>
      </c>
      <c r="AA51" s="15">
        <f>IF(OR(Y51="",Z51=""),"",Y51*Z51)</f>
        <v/>
      </c>
      <c r="AB51" s="17">
        <f>IF(AA51="","",IF(AND(Y51=1,Z51=1),"BAJO",IF(AND(Y51=1,Z51=2),"MODERADO",IF(AND(Y51=1,Z51=3),"MODERADO",IF(AND(Y51=1,Z51=4),"MODERADO",IF(AND(Y51=1,Z51=5),"MODERADO",IF(AND(Y51=2,Z51=1),"BAJO",IF(AND(Y51=2,Z51=2),"MODERADO",IF(AND(Y51=2,Z51=3),"MODERADO",IF(AND(Y51=2,Z51=4),"FAVORABLE",IF(AND(Y51=2,Z51=5),"FAVORABLE",IF(AND(Y51=3,Z51=1),"BAJO",IF(AND(Y51=3,Z51=2),"MODERADO",IF(AND(Y51=3,Z51=3),"FAVORABLE",IF(AND(Y51=3,Z51=4),"FAVORABLE",IF(AND(Y51=3,Z51=5),"FAVORABLE",IF(AND(Y51=4,Z51=1),"BAJO",IF(AND(Y51=4,Z51=2),"MODERADO",IF(AND(Y51=4,Z51=3),"FAVORABLE",IF(AND(Y51=4,Z51=4),"FAVORABLE",IF(AND(Y51=4,Z51=5),"ALTO",IF(AND(Y51=5,Z51=1),"BAJO",IF(AND(Y51=5,Z51=2),"MODERADO",IF(AND(Y51=5,Z51=3),"FAVORABLE",IF(AND(Y51=5,Z51=4),"ALTO",IF(AND(Y51=5,Z51=5),"ALTO",""))))))))))))))))))))))))))</f>
        <v/>
      </c>
      <c r="AC51" s="21" t="n"/>
      <c r="AD51" s="23" t="n"/>
      <c r="AE51" s="21" t="n"/>
      <c r="AF51" s="23" t="n"/>
      <c r="AG51" s="21" t="n"/>
      <c r="AH51" s="23" t="n"/>
      <c r="AI51" s="21" t="n"/>
      <c r="AJ51" s="23" t="n"/>
      <c r="AK51" s="21" t="n"/>
      <c r="AL51" s="23" t="n"/>
      <c r="AM51" s="21" t="n"/>
      <c r="AN51" s="23" t="n"/>
      <c r="AO51" s="21" t="n"/>
      <c r="AP51" s="23" t="n"/>
      <c r="AQ51" s="394" t="n"/>
    </row>
    <row r="52" customFormat="1" s="35">
      <c r="A52" s="33">
        <f>IF(AND(Y52=1,Z52=1),1,IF(AND(Y52=1,Z52=2),2,IF(AND(Y52=1,Z52=3),3,IF(AND(Y52=1,Z52=4),4,IF(AND(Y52=1,Z52=5),5,IF(AND(Y52=2,Z52=1),6,IF(AND(Y52=2,Z52=2),7,IF(AND(Y52=2,Z52=3),8,IF(AND(Y52=2,Z52=4),9,IF(AND(Y52=2,Z52=5),10,IF(AND(Y52=3,Z52=1),11,IF(AND(Y52=3,Z52=2),12,IF(AND(Y52=3,Z52=3),13,IF(AND(Y52=3,Z52=4),14,IF(AND(Y52=3,Z52=5),15,IF(AND(Y52=4,Z52=1),16,IF(AND(Y52=4,Z52=2),17,IF(AND(Y52=4,Z52=3),18,IF(AND(Y52=4,Z52=4),19,IF(AND(Y52=4,Z52=5),20,IF(AND(Y52=5,Z52=1),21,IF(AND(Y52=5,Z52=2),22,IF(AND(Y52=5,Z52=3),23,IF(AND(Y52=5,Z52=4),24,IF(AND(Y52=5,Z52=5),25,"")))))))))))))))))))))))))</f>
        <v/>
      </c>
      <c r="B52" s="33">
        <f>IF(A52="","",(COUNTIF($A$10:A52,A52))/100)</f>
        <v/>
      </c>
      <c r="C52" s="33">
        <f>IFERROR(A52+B52,"")</f>
        <v/>
      </c>
      <c r="D52" s="39" t="n">
        <v>43</v>
      </c>
      <c r="E52" s="3" t="n"/>
      <c r="F52" s="3" t="n"/>
      <c r="G52" s="3" t="n"/>
      <c r="H52" s="4" t="n"/>
      <c r="I52" s="4" t="n"/>
      <c r="J52" s="15">
        <f>IF(OR(H52="",I52=""),"",H52*I52)</f>
        <v/>
      </c>
      <c r="K52" s="17">
        <f>IF(J52="","",IF(AND(H52=1,I52=1),"BAJO",IF(AND(H52=1,I52=2),"BAJO",IF(AND(H52=1,I52=3),"MODERADO",IF(AND(H52=1,I52=4),"FAVORABLE",IF(AND(H52=1,I52=5),"FAVORABLE",IF(AND(H52=2,I52=1),"BAJO",IF(AND(H52=2,I52=2),"BAJO",IF(AND(H52=2,I52=3),"MODERADO",IF(AND(H52=2,I52=4),"FAVORABLE",IF(AND(H52=2,I52=5),"ALTO",IF(AND(H52=3,I52=1),"BAJO",IF(AND(H52=3,I52=2),"MODERADO",IF(AND(H52=3,I52=3),"FAVORABLE",IF(AND(H52=3,I52=4),"ALTO",IF(AND(H52=3,I52=5),"ALTO",IF(AND(H52=4,I52=1),"MODERADO",IF(AND(H52=4,I52=2),"FAVORABLE",IF(AND(H52=4,I52=3),"FAVORABLE",IF(AND(H52=4,I52=4),"ALTO",IF(AND(H52=4,I52=5),"ALTO",IF(AND(H52=5,I52=1),"FAVORABLE",IF(AND(H52=5,I52=2),"FAVORABLE",IF(AND(H52=5,I52=3),"ALTO",IF(AND(H52=5,I52=4),"ALTO",IF(AND(H52=5,I52=5),"ALTO",""))))))))))))))))))))))))))</f>
        <v/>
      </c>
      <c r="L52" s="3" t="n"/>
      <c r="M52" s="3" t="n"/>
      <c r="N52" s="3" t="n"/>
      <c r="O52" s="3" t="n"/>
      <c r="P52" s="3" t="n"/>
      <c r="Q52" s="3" t="n"/>
      <c r="R52" s="3" t="n"/>
      <c r="S52" s="3" t="n"/>
      <c r="T52" s="16">
        <f>IFERROR(SUM(O52:S52),"")</f>
        <v/>
      </c>
      <c r="U52" s="16" t="n"/>
      <c r="V52" s="3" t="n"/>
      <c r="W52" s="16" t="n"/>
      <c r="X52" s="3" t="n"/>
      <c r="Y52" s="15">
        <f>IF(J52="","",IF(OR(N52="",N52="IMPACTO"),H52,IF(T52&lt;=50,H52,IF(AND(T52&lt;=75,H52&lt;5),H52+1,IF(AND(T52&lt;=75,H52=5),H52,IF(AND(T52&lt;=100,H52&lt;4),H52+2,IF(AND(T52&lt;=100,H52=4),H52+1,IF(AND(T52&lt;=100,H52=5),H52,""))))))))</f>
        <v/>
      </c>
      <c r="Z52" s="15">
        <f>IF(J52="","",IF(OR(N52="",N52="PROBABILIDAD"),I52,IF(T52&lt;=50,I52,IF(AND(T52&lt;=75,I52&lt;5),I52+1,IF(AND(T52&lt;=75,I52=5),I52,IF(AND(T52&lt;=100,I52&lt;4),I52+2,IF(AND(T52&lt;=100,I52=4),I52+1,IF(AND(T52&lt;=100,I52=5),I52,""))))))))</f>
        <v/>
      </c>
      <c r="AA52" s="15">
        <f>IF(OR(Y52="",Z52=""),"",Y52*Z52)</f>
        <v/>
      </c>
      <c r="AB52" s="17">
        <f>IF(AA52="","",IF(AND(Y52=1,Z52=1),"BAJO",IF(AND(Y52=1,Z52=2),"MODERADO",IF(AND(Y52=1,Z52=3),"MODERADO",IF(AND(Y52=1,Z52=4),"MODERADO",IF(AND(Y52=1,Z52=5),"MODERADO",IF(AND(Y52=2,Z52=1),"BAJO",IF(AND(Y52=2,Z52=2),"MODERADO",IF(AND(Y52=2,Z52=3),"MODERADO",IF(AND(Y52=2,Z52=4),"FAVORABLE",IF(AND(Y52=2,Z52=5),"FAVORABLE",IF(AND(Y52=3,Z52=1),"BAJO",IF(AND(Y52=3,Z52=2),"MODERADO",IF(AND(Y52=3,Z52=3),"FAVORABLE",IF(AND(Y52=3,Z52=4),"FAVORABLE",IF(AND(Y52=3,Z52=5),"FAVORABLE",IF(AND(Y52=4,Z52=1),"BAJO",IF(AND(Y52=4,Z52=2),"MODERADO",IF(AND(Y52=4,Z52=3),"FAVORABLE",IF(AND(Y52=4,Z52=4),"FAVORABLE",IF(AND(Y52=4,Z52=5),"ALTO",IF(AND(Y52=5,Z52=1),"BAJO",IF(AND(Y52=5,Z52=2),"MODERADO",IF(AND(Y52=5,Z52=3),"FAVORABLE",IF(AND(Y52=5,Z52=4),"ALTO",IF(AND(Y52=5,Z52=5),"ALTO",""))))))))))))))))))))))))))</f>
        <v/>
      </c>
      <c r="AC52" s="21" t="n"/>
      <c r="AD52" s="23" t="n"/>
      <c r="AE52" s="21" t="n"/>
      <c r="AF52" s="23" t="n"/>
      <c r="AG52" s="21" t="n"/>
      <c r="AH52" s="23" t="n"/>
      <c r="AI52" s="21" t="n"/>
      <c r="AJ52" s="23" t="n"/>
      <c r="AK52" s="21" t="n"/>
      <c r="AL52" s="23" t="n"/>
      <c r="AM52" s="21" t="n"/>
      <c r="AN52" s="23" t="n"/>
      <c r="AO52" s="21" t="n"/>
      <c r="AP52" s="23" t="n"/>
      <c r="AQ52" s="394" t="n"/>
    </row>
    <row r="53" customFormat="1" s="35">
      <c r="A53" s="33">
        <f>IF(AND(Y53=1,Z53=1),1,IF(AND(Y53=1,Z53=2),2,IF(AND(Y53=1,Z53=3),3,IF(AND(Y53=1,Z53=4),4,IF(AND(Y53=1,Z53=5),5,IF(AND(Y53=2,Z53=1),6,IF(AND(Y53=2,Z53=2),7,IF(AND(Y53=2,Z53=3),8,IF(AND(Y53=2,Z53=4),9,IF(AND(Y53=2,Z53=5),10,IF(AND(Y53=3,Z53=1),11,IF(AND(Y53=3,Z53=2),12,IF(AND(Y53=3,Z53=3),13,IF(AND(Y53=3,Z53=4),14,IF(AND(Y53=3,Z53=5),15,IF(AND(Y53=4,Z53=1),16,IF(AND(Y53=4,Z53=2),17,IF(AND(Y53=4,Z53=3),18,IF(AND(Y53=4,Z53=4),19,IF(AND(Y53=4,Z53=5),20,IF(AND(Y53=5,Z53=1),21,IF(AND(Y53=5,Z53=2),22,IF(AND(Y53=5,Z53=3),23,IF(AND(Y53=5,Z53=4),24,IF(AND(Y53=5,Z53=5),25,"")))))))))))))))))))))))))</f>
        <v/>
      </c>
      <c r="B53" s="33">
        <f>IF(A53="","",(COUNTIF($A$10:A53,A53))/100)</f>
        <v/>
      </c>
      <c r="C53" s="33">
        <f>IFERROR(A53+B53,"")</f>
        <v/>
      </c>
      <c r="D53" s="39" t="n">
        <v>44</v>
      </c>
      <c r="E53" s="3" t="n"/>
      <c r="F53" s="3" t="n"/>
      <c r="G53" s="3" t="n"/>
      <c r="H53" s="4" t="n"/>
      <c r="I53" s="4" t="n"/>
      <c r="J53" s="15">
        <f>IF(OR(H53="",I53=""),"",H53*I53)</f>
        <v/>
      </c>
      <c r="K53" s="17">
        <f>IF(J53="","",IF(AND(H53=1,I53=1),"BAJO",IF(AND(H53=1,I53=2),"BAJO",IF(AND(H53=1,I53=3),"MODERADO",IF(AND(H53=1,I53=4),"FAVORABLE",IF(AND(H53=1,I53=5),"FAVORABLE",IF(AND(H53=2,I53=1),"BAJO",IF(AND(H53=2,I53=2),"BAJO",IF(AND(H53=2,I53=3),"MODERADO",IF(AND(H53=2,I53=4),"FAVORABLE",IF(AND(H53=2,I53=5),"ALTO",IF(AND(H53=3,I53=1),"BAJO",IF(AND(H53=3,I53=2),"MODERADO",IF(AND(H53=3,I53=3),"FAVORABLE",IF(AND(H53=3,I53=4),"ALTO",IF(AND(H53=3,I53=5),"ALTO",IF(AND(H53=4,I53=1),"MODERADO",IF(AND(H53=4,I53=2),"FAVORABLE",IF(AND(H53=4,I53=3),"FAVORABLE",IF(AND(H53=4,I53=4),"ALTO",IF(AND(H53=4,I53=5),"ALTO",IF(AND(H53=5,I53=1),"FAVORABLE",IF(AND(H53=5,I53=2),"FAVORABLE",IF(AND(H53=5,I53=3),"ALTO",IF(AND(H53=5,I53=4),"ALTO",IF(AND(H53=5,I53=5),"ALTO",""))))))))))))))))))))))))))</f>
        <v/>
      </c>
      <c r="L53" s="3" t="n"/>
      <c r="M53" s="3" t="n"/>
      <c r="N53" s="3" t="n"/>
      <c r="O53" s="3" t="n"/>
      <c r="P53" s="3" t="n"/>
      <c r="Q53" s="3" t="n"/>
      <c r="R53" s="3" t="n"/>
      <c r="S53" s="3" t="n"/>
      <c r="T53" s="16">
        <f>IFERROR(SUM(O53:S53),"")</f>
        <v/>
      </c>
      <c r="U53" s="16" t="n"/>
      <c r="V53" s="3" t="n"/>
      <c r="W53" s="16" t="n"/>
      <c r="X53" s="3" t="n"/>
      <c r="Y53" s="15">
        <f>IF(J53="","",IF(OR(N53="",N53="IMPACTO"),H53,IF(T53&lt;=50,H53,IF(AND(T53&lt;=75,H53&lt;5),H53+1,IF(AND(T53&lt;=75,H53=5),H53,IF(AND(T53&lt;=100,H53&lt;4),H53+2,IF(AND(T53&lt;=100,H53=4),H53+1,IF(AND(T53&lt;=100,H53=5),H53,""))))))))</f>
        <v/>
      </c>
      <c r="Z53" s="15">
        <f>IF(J53="","",IF(OR(N53="",N53="PROBABILIDAD"),I53,IF(T53&lt;=50,I53,IF(AND(T53&lt;=75,I53&lt;5),I53+1,IF(AND(T53&lt;=75,I53=5),I53,IF(AND(T53&lt;=100,I53&lt;4),I53+2,IF(AND(T53&lt;=100,I53=4),I53+1,IF(AND(T53&lt;=100,I53=5),I53,""))))))))</f>
        <v/>
      </c>
      <c r="AA53" s="15">
        <f>IF(OR(Y53="",Z53=""),"",Y53*Z53)</f>
        <v/>
      </c>
      <c r="AB53" s="17">
        <f>IF(AA53="","",IF(AND(Y53=1,Z53=1),"BAJO",IF(AND(Y53=1,Z53=2),"MODERADO",IF(AND(Y53=1,Z53=3),"MODERADO",IF(AND(Y53=1,Z53=4),"MODERADO",IF(AND(Y53=1,Z53=5),"MODERADO",IF(AND(Y53=2,Z53=1),"BAJO",IF(AND(Y53=2,Z53=2),"MODERADO",IF(AND(Y53=2,Z53=3),"MODERADO",IF(AND(Y53=2,Z53=4),"FAVORABLE",IF(AND(Y53=2,Z53=5),"FAVORABLE",IF(AND(Y53=3,Z53=1),"BAJO",IF(AND(Y53=3,Z53=2),"MODERADO",IF(AND(Y53=3,Z53=3),"FAVORABLE",IF(AND(Y53=3,Z53=4),"FAVORABLE",IF(AND(Y53=3,Z53=5),"FAVORABLE",IF(AND(Y53=4,Z53=1),"BAJO",IF(AND(Y53=4,Z53=2),"MODERADO",IF(AND(Y53=4,Z53=3),"FAVORABLE",IF(AND(Y53=4,Z53=4),"FAVORABLE",IF(AND(Y53=4,Z53=5),"ALTO",IF(AND(Y53=5,Z53=1),"BAJO",IF(AND(Y53=5,Z53=2),"MODERADO",IF(AND(Y53=5,Z53=3),"FAVORABLE",IF(AND(Y53=5,Z53=4),"ALTO",IF(AND(Y53=5,Z53=5),"ALTO",""))))))))))))))))))))))))))</f>
        <v/>
      </c>
      <c r="AC53" s="21" t="n"/>
      <c r="AD53" s="23" t="n"/>
      <c r="AE53" s="21" t="n"/>
      <c r="AF53" s="23" t="n"/>
      <c r="AG53" s="21" t="n"/>
      <c r="AH53" s="23" t="n"/>
      <c r="AI53" s="21" t="n"/>
      <c r="AJ53" s="23" t="n"/>
      <c r="AK53" s="21" t="n"/>
      <c r="AL53" s="23" t="n"/>
      <c r="AM53" s="21" t="n"/>
      <c r="AN53" s="23" t="n"/>
      <c r="AO53" s="21" t="n"/>
      <c r="AP53" s="23" t="n"/>
      <c r="AQ53" s="394" t="n"/>
    </row>
    <row r="54" customFormat="1" s="35">
      <c r="A54" s="33">
        <f>IF(AND(Y54=1,Z54=1),1,IF(AND(Y54=1,Z54=2),2,IF(AND(Y54=1,Z54=3),3,IF(AND(Y54=1,Z54=4),4,IF(AND(Y54=1,Z54=5),5,IF(AND(Y54=2,Z54=1),6,IF(AND(Y54=2,Z54=2),7,IF(AND(Y54=2,Z54=3),8,IF(AND(Y54=2,Z54=4),9,IF(AND(Y54=2,Z54=5),10,IF(AND(Y54=3,Z54=1),11,IF(AND(Y54=3,Z54=2),12,IF(AND(Y54=3,Z54=3),13,IF(AND(Y54=3,Z54=4),14,IF(AND(Y54=3,Z54=5),15,IF(AND(Y54=4,Z54=1),16,IF(AND(Y54=4,Z54=2),17,IF(AND(Y54=4,Z54=3),18,IF(AND(Y54=4,Z54=4),19,IF(AND(Y54=4,Z54=5),20,IF(AND(Y54=5,Z54=1),21,IF(AND(Y54=5,Z54=2),22,IF(AND(Y54=5,Z54=3),23,IF(AND(Y54=5,Z54=4),24,IF(AND(Y54=5,Z54=5),25,"")))))))))))))))))))))))))</f>
        <v/>
      </c>
      <c r="B54" s="33">
        <f>IF(A54="","",(COUNTIF($A$10:A54,A54))/100)</f>
        <v/>
      </c>
      <c r="C54" s="33">
        <f>IFERROR(A54+B54,"")</f>
        <v/>
      </c>
      <c r="D54" s="39" t="n">
        <v>45</v>
      </c>
      <c r="E54" s="3" t="n"/>
      <c r="F54" s="3" t="n"/>
      <c r="G54" s="3" t="n"/>
      <c r="H54" s="4" t="n"/>
      <c r="I54" s="4" t="n"/>
      <c r="J54" s="15">
        <f>IF(OR(H54="",I54=""),"",H54*I54)</f>
        <v/>
      </c>
      <c r="K54" s="17">
        <f>IF(J54="","",IF(AND(H54=1,I54=1),"BAJO",IF(AND(H54=1,I54=2),"BAJO",IF(AND(H54=1,I54=3),"MODERADO",IF(AND(H54=1,I54=4),"FAVORABLE",IF(AND(H54=1,I54=5),"FAVORABLE",IF(AND(H54=2,I54=1),"BAJO",IF(AND(H54=2,I54=2),"BAJO",IF(AND(H54=2,I54=3),"MODERADO",IF(AND(H54=2,I54=4),"FAVORABLE",IF(AND(H54=2,I54=5),"ALTO",IF(AND(H54=3,I54=1),"BAJO",IF(AND(H54=3,I54=2),"MODERADO",IF(AND(H54=3,I54=3),"FAVORABLE",IF(AND(H54=3,I54=4),"ALTO",IF(AND(H54=3,I54=5),"ALTO",IF(AND(H54=4,I54=1),"MODERADO",IF(AND(H54=4,I54=2),"FAVORABLE",IF(AND(H54=4,I54=3),"FAVORABLE",IF(AND(H54=4,I54=4),"ALTO",IF(AND(H54=4,I54=5),"ALTO",IF(AND(H54=5,I54=1),"FAVORABLE",IF(AND(H54=5,I54=2),"FAVORABLE",IF(AND(H54=5,I54=3),"ALTO",IF(AND(H54=5,I54=4),"ALTO",IF(AND(H54=5,I54=5),"ALTO",""))))))))))))))))))))))))))</f>
        <v/>
      </c>
      <c r="L54" s="3" t="n"/>
      <c r="M54" s="3" t="n"/>
      <c r="N54" s="3" t="n"/>
      <c r="O54" s="3" t="n"/>
      <c r="P54" s="3" t="n"/>
      <c r="Q54" s="3" t="n"/>
      <c r="R54" s="3" t="n"/>
      <c r="S54" s="3" t="n"/>
      <c r="T54" s="16">
        <f>IFERROR(SUM(O54:S54),"")</f>
        <v/>
      </c>
      <c r="U54" s="16" t="n"/>
      <c r="V54" s="3" t="n"/>
      <c r="W54" s="16" t="n"/>
      <c r="X54" s="3" t="n"/>
      <c r="Y54" s="15">
        <f>IF(J54="","",IF(OR(N54="",N54="IMPACTO"),H54,IF(T54&lt;=50,H54,IF(AND(T54&lt;=75,H54&lt;5),H54+1,IF(AND(T54&lt;=75,H54=5),H54,IF(AND(T54&lt;=100,H54&lt;4),H54+2,IF(AND(T54&lt;=100,H54=4),H54+1,IF(AND(T54&lt;=100,H54=5),H54,""))))))))</f>
        <v/>
      </c>
      <c r="Z54" s="15">
        <f>IF(J54="","",IF(OR(N54="",N54="PROBABILIDAD"),I54,IF(T54&lt;=50,I54,IF(AND(T54&lt;=75,I54&lt;5),I54+1,IF(AND(T54&lt;=75,I54=5),I54,IF(AND(T54&lt;=100,I54&lt;4),I54+2,IF(AND(T54&lt;=100,I54=4),I54+1,IF(AND(T54&lt;=100,I54=5),I54,""))))))))</f>
        <v/>
      </c>
      <c r="AA54" s="15">
        <f>IF(OR(Y54="",Z54=""),"",Y54*Z54)</f>
        <v/>
      </c>
      <c r="AB54" s="17">
        <f>IF(AA54="","",IF(AND(Y54=1,Z54=1),"BAJO",IF(AND(Y54=1,Z54=2),"MODERADO",IF(AND(Y54=1,Z54=3),"MODERADO",IF(AND(Y54=1,Z54=4),"MODERADO",IF(AND(Y54=1,Z54=5),"MODERADO",IF(AND(Y54=2,Z54=1),"BAJO",IF(AND(Y54=2,Z54=2),"MODERADO",IF(AND(Y54=2,Z54=3),"MODERADO",IF(AND(Y54=2,Z54=4),"FAVORABLE",IF(AND(Y54=2,Z54=5),"FAVORABLE",IF(AND(Y54=3,Z54=1),"BAJO",IF(AND(Y54=3,Z54=2),"MODERADO",IF(AND(Y54=3,Z54=3),"FAVORABLE",IF(AND(Y54=3,Z54=4),"FAVORABLE",IF(AND(Y54=3,Z54=5),"FAVORABLE",IF(AND(Y54=4,Z54=1),"BAJO",IF(AND(Y54=4,Z54=2),"MODERADO",IF(AND(Y54=4,Z54=3),"FAVORABLE",IF(AND(Y54=4,Z54=4),"FAVORABLE",IF(AND(Y54=4,Z54=5),"ALTO",IF(AND(Y54=5,Z54=1),"BAJO",IF(AND(Y54=5,Z54=2),"MODERADO",IF(AND(Y54=5,Z54=3),"FAVORABLE",IF(AND(Y54=5,Z54=4),"ALTO",IF(AND(Y54=5,Z54=5),"ALTO",""))))))))))))))))))))))))))</f>
        <v/>
      </c>
      <c r="AC54" s="21" t="n"/>
      <c r="AD54" s="23" t="n"/>
      <c r="AE54" s="21" t="n"/>
      <c r="AF54" s="23" t="n"/>
      <c r="AG54" s="21" t="n"/>
      <c r="AH54" s="23" t="n"/>
      <c r="AI54" s="21" t="n"/>
      <c r="AJ54" s="23" t="n"/>
      <c r="AK54" s="21" t="n"/>
      <c r="AL54" s="23" t="n"/>
      <c r="AM54" s="21" t="n"/>
      <c r="AN54" s="23" t="n"/>
      <c r="AO54" s="21" t="n"/>
      <c r="AP54" s="23" t="n"/>
      <c r="AQ54" s="394" t="n"/>
    </row>
    <row r="55" customFormat="1" s="35">
      <c r="A55" s="33">
        <f>IF(AND(Y55=1,Z55=1),1,IF(AND(Y55=1,Z55=2),2,IF(AND(Y55=1,Z55=3),3,IF(AND(Y55=1,Z55=4),4,IF(AND(Y55=1,Z55=5),5,IF(AND(Y55=2,Z55=1),6,IF(AND(Y55=2,Z55=2),7,IF(AND(Y55=2,Z55=3),8,IF(AND(Y55=2,Z55=4),9,IF(AND(Y55=2,Z55=5),10,IF(AND(Y55=3,Z55=1),11,IF(AND(Y55=3,Z55=2),12,IF(AND(Y55=3,Z55=3),13,IF(AND(Y55=3,Z55=4),14,IF(AND(Y55=3,Z55=5),15,IF(AND(Y55=4,Z55=1),16,IF(AND(Y55=4,Z55=2),17,IF(AND(Y55=4,Z55=3),18,IF(AND(Y55=4,Z55=4),19,IF(AND(Y55=4,Z55=5),20,IF(AND(Y55=5,Z55=1),21,IF(AND(Y55=5,Z55=2),22,IF(AND(Y55=5,Z55=3),23,IF(AND(Y55=5,Z55=4),24,IF(AND(Y55=5,Z55=5),25,"")))))))))))))))))))))))))</f>
        <v/>
      </c>
      <c r="B55" s="33">
        <f>IF(A55="","",(COUNTIF($A$10:A55,A55))/100)</f>
        <v/>
      </c>
      <c r="C55" s="33">
        <f>IFERROR(A55+B55,"")</f>
        <v/>
      </c>
      <c r="D55" s="39" t="n">
        <v>46</v>
      </c>
      <c r="E55" s="3" t="n"/>
      <c r="F55" s="3" t="n"/>
      <c r="G55" s="3" t="n"/>
      <c r="H55" s="4" t="n"/>
      <c r="I55" s="4" t="n"/>
      <c r="J55" s="15">
        <f>IF(OR(H55="",I55=""),"",H55*I55)</f>
        <v/>
      </c>
      <c r="K55" s="17">
        <f>IF(J55="","",IF(AND(H55=1,I55=1),"BAJO",IF(AND(H55=1,I55=2),"BAJO",IF(AND(H55=1,I55=3),"MODERADO",IF(AND(H55=1,I55=4),"FAVORABLE",IF(AND(H55=1,I55=5),"FAVORABLE",IF(AND(H55=2,I55=1),"BAJO",IF(AND(H55=2,I55=2),"BAJO",IF(AND(H55=2,I55=3),"MODERADO",IF(AND(H55=2,I55=4),"FAVORABLE",IF(AND(H55=2,I55=5),"ALTO",IF(AND(H55=3,I55=1),"BAJO",IF(AND(H55=3,I55=2),"MODERADO",IF(AND(H55=3,I55=3),"FAVORABLE",IF(AND(H55=3,I55=4),"ALTO",IF(AND(H55=3,I55=5),"ALTO",IF(AND(H55=4,I55=1),"MODERADO",IF(AND(H55=4,I55=2),"FAVORABLE",IF(AND(H55=4,I55=3),"FAVORABLE",IF(AND(H55=4,I55=4),"ALTO",IF(AND(H55=4,I55=5),"ALTO",IF(AND(H55=5,I55=1),"FAVORABLE",IF(AND(H55=5,I55=2),"FAVORABLE",IF(AND(H55=5,I55=3),"ALTO",IF(AND(H55=5,I55=4),"ALTO",IF(AND(H55=5,I55=5),"ALTO",""))))))))))))))))))))))))))</f>
        <v/>
      </c>
      <c r="L55" s="3" t="n"/>
      <c r="M55" s="3" t="n"/>
      <c r="N55" s="3" t="n"/>
      <c r="O55" s="3" t="n"/>
      <c r="P55" s="3" t="n"/>
      <c r="Q55" s="3" t="n"/>
      <c r="R55" s="3" t="n"/>
      <c r="S55" s="3" t="n"/>
      <c r="T55" s="16">
        <f>IFERROR(SUM(O55:S55),"")</f>
        <v/>
      </c>
      <c r="U55" s="16" t="n"/>
      <c r="V55" s="3" t="n"/>
      <c r="W55" s="16" t="n"/>
      <c r="X55" s="3" t="n"/>
      <c r="Y55" s="15">
        <f>IF(J55="","",IF(OR(N55="",N55="IMPACTO"),H55,IF(T55&lt;=50,H55,IF(AND(T55&lt;=75,H55&lt;5),H55+1,IF(AND(T55&lt;=75,H55=5),H55,IF(AND(T55&lt;=100,H55&lt;4),H55+2,IF(AND(T55&lt;=100,H55=4),H55+1,IF(AND(T55&lt;=100,H55=5),H55,""))))))))</f>
        <v/>
      </c>
      <c r="Z55" s="15">
        <f>IF(J55="","",IF(OR(N55="",N55="PROBABILIDAD"),I55,IF(T55&lt;=50,I55,IF(AND(T55&lt;=75,I55&lt;5),I55+1,IF(AND(T55&lt;=75,I55=5),I55,IF(AND(T55&lt;=100,I55&lt;4),I55+2,IF(AND(T55&lt;=100,I55=4),I55+1,IF(AND(T55&lt;=100,I55=5),I55,""))))))))</f>
        <v/>
      </c>
      <c r="AA55" s="15">
        <f>IF(OR(Y55="",Z55=""),"",Y55*Z55)</f>
        <v/>
      </c>
      <c r="AB55" s="17">
        <f>IF(AA55="","",IF(AND(Y55=1,Z55=1),"BAJO",IF(AND(Y55=1,Z55=2),"MODERADO",IF(AND(Y55=1,Z55=3),"MODERADO",IF(AND(Y55=1,Z55=4),"MODERADO",IF(AND(Y55=1,Z55=5),"MODERADO",IF(AND(Y55=2,Z55=1),"BAJO",IF(AND(Y55=2,Z55=2),"MODERADO",IF(AND(Y55=2,Z55=3),"MODERADO",IF(AND(Y55=2,Z55=4),"FAVORABLE",IF(AND(Y55=2,Z55=5),"FAVORABLE",IF(AND(Y55=3,Z55=1),"BAJO",IF(AND(Y55=3,Z55=2),"MODERADO",IF(AND(Y55=3,Z55=3),"FAVORABLE",IF(AND(Y55=3,Z55=4),"FAVORABLE",IF(AND(Y55=3,Z55=5),"FAVORABLE",IF(AND(Y55=4,Z55=1),"BAJO",IF(AND(Y55=4,Z55=2),"MODERADO",IF(AND(Y55=4,Z55=3),"FAVORABLE",IF(AND(Y55=4,Z55=4),"FAVORABLE",IF(AND(Y55=4,Z55=5),"ALTO",IF(AND(Y55=5,Z55=1),"BAJO",IF(AND(Y55=5,Z55=2),"MODERADO",IF(AND(Y55=5,Z55=3),"FAVORABLE",IF(AND(Y55=5,Z55=4),"ALTO",IF(AND(Y55=5,Z55=5),"ALTO",""))))))))))))))))))))))))))</f>
        <v/>
      </c>
      <c r="AC55" s="21" t="n"/>
      <c r="AD55" s="23" t="n"/>
      <c r="AE55" s="21" t="n"/>
      <c r="AF55" s="23" t="n"/>
      <c r="AG55" s="21" t="n"/>
      <c r="AH55" s="23" t="n"/>
      <c r="AI55" s="21" t="n"/>
      <c r="AJ55" s="23" t="n"/>
      <c r="AK55" s="21" t="n"/>
      <c r="AL55" s="23" t="n"/>
      <c r="AM55" s="21" t="n"/>
      <c r="AN55" s="23" t="n"/>
      <c r="AO55" s="21" t="n"/>
      <c r="AP55" s="23" t="n"/>
      <c r="AQ55" s="394" t="n"/>
    </row>
    <row r="56" customFormat="1" s="35">
      <c r="A56" s="33">
        <f>IF(AND(Y56=1,Z56=1),1,IF(AND(Y56=1,Z56=2),2,IF(AND(Y56=1,Z56=3),3,IF(AND(Y56=1,Z56=4),4,IF(AND(Y56=1,Z56=5),5,IF(AND(Y56=2,Z56=1),6,IF(AND(Y56=2,Z56=2),7,IF(AND(Y56=2,Z56=3),8,IF(AND(Y56=2,Z56=4),9,IF(AND(Y56=2,Z56=5),10,IF(AND(Y56=3,Z56=1),11,IF(AND(Y56=3,Z56=2),12,IF(AND(Y56=3,Z56=3),13,IF(AND(Y56=3,Z56=4),14,IF(AND(Y56=3,Z56=5),15,IF(AND(Y56=4,Z56=1),16,IF(AND(Y56=4,Z56=2),17,IF(AND(Y56=4,Z56=3),18,IF(AND(Y56=4,Z56=4),19,IF(AND(Y56=4,Z56=5),20,IF(AND(Y56=5,Z56=1),21,IF(AND(Y56=5,Z56=2),22,IF(AND(Y56=5,Z56=3),23,IF(AND(Y56=5,Z56=4),24,IF(AND(Y56=5,Z56=5),25,"")))))))))))))))))))))))))</f>
        <v/>
      </c>
      <c r="B56" s="33">
        <f>IF(A56="","",(COUNTIF($A$10:A56,A56))/100)</f>
        <v/>
      </c>
      <c r="C56" s="33">
        <f>IFERROR(A56+B56,"")</f>
        <v/>
      </c>
      <c r="D56" s="39" t="n">
        <v>47</v>
      </c>
      <c r="E56" s="3" t="n"/>
      <c r="F56" s="3" t="n"/>
      <c r="G56" s="3" t="n"/>
      <c r="H56" s="4" t="n"/>
      <c r="I56" s="4" t="n"/>
      <c r="J56" s="15">
        <f>IF(OR(H56="",I56=""),"",H56*I56)</f>
        <v/>
      </c>
      <c r="K56" s="17">
        <f>IF(J56="","",IF(AND(H56=1,I56=1),"BAJO",IF(AND(H56=1,I56=2),"BAJO",IF(AND(H56=1,I56=3),"MODERADO",IF(AND(H56=1,I56=4),"FAVORABLE",IF(AND(H56=1,I56=5),"FAVORABLE",IF(AND(H56=2,I56=1),"BAJO",IF(AND(H56=2,I56=2),"BAJO",IF(AND(H56=2,I56=3),"MODERADO",IF(AND(H56=2,I56=4),"FAVORABLE",IF(AND(H56=2,I56=5),"ALTO",IF(AND(H56=3,I56=1),"BAJO",IF(AND(H56=3,I56=2),"MODERADO",IF(AND(H56=3,I56=3),"FAVORABLE",IF(AND(H56=3,I56=4),"ALTO",IF(AND(H56=3,I56=5),"ALTO",IF(AND(H56=4,I56=1),"MODERADO",IF(AND(H56=4,I56=2),"FAVORABLE",IF(AND(H56=4,I56=3),"FAVORABLE",IF(AND(H56=4,I56=4),"ALTO",IF(AND(H56=4,I56=5),"ALTO",IF(AND(H56=5,I56=1),"FAVORABLE",IF(AND(H56=5,I56=2),"FAVORABLE",IF(AND(H56=5,I56=3),"ALTO",IF(AND(H56=5,I56=4),"ALTO",IF(AND(H56=5,I56=5),"ALTO",""))))))))))))))))))))))))))</f>
        <v/>
      </c>
      <c r="L56" s="3" t="n"/>
      <c r="M56" s="3" t="n"/>
      <c r="N56" s="3" t="n"/>
      <c r="O56" s="3" t="n"/>
      <c r="P56" s="3" t="n"/>
      <c r="Q56" s="3" t="n"/>
      <c r="R56" s="3" t="n"/>
      <c r="S56" s="3" t="n"/>
      <c r="T56" s="16">
        <f>IFERROR(SUM(O56:S56),"")</f>
        <v/>
      </c>
      <c r="U56" s="16" t="n"/>
      <c r="V56" s="3" t="n"/>
      <c r="W56" s="16" t="n"/>
      <c r="X56" s="3" t="n"/>
      <c r="Y56" s="15">
        <f>IF(J56="","",IF(OR(N56="",N56="IMPACTO"),H56,IF(T56&lt;=50,H56,IF(AND(T56&lt;=75,H56&lt;5),H56+1,IF(AND(T56&lt;=75,H56=5),H56,IF(AND(T56&lt;=100,H56&lt;4),H56+2,IF(AND(T56&lt;=100,H56=4),H56+1,IF(AND(T56&lt;=100,H56=5),H56,""))))))))</f>
        <v/>
      </c>
      <c r="Z56" s="15">
        <f>IF(J56="","",IF(OR(N56="",N56="PROBABILIDAD"),I56,IF(T56&lt;=50,I56,IF(AND(T56&lt;=75,I56&lt;5),I56+1,IF(AND(T56&lt;=75,I56=5),I56,IF(AND(T56&lt;=100,I56&lt;4),I56+2,IF(AND(T56&lt;=100,I56=4),I56+1,IF(AND(T56&lt;=100,I56=5),I56,""))))))))</f>
        <v/>
      </c>
      <c r="AA56" s="15">
        <f>IF(OR(Y56="",Z56=""),"",Y56*Z56)</f>
        <v/>
      </c>
      <c r="AB56" s="17">
        <f>IF(AA56="","",IF(AND(Y56=1,Z56=1),"BAJO",IF(AND(Y56=1,Z56=2),"MODERADO",IF(AND(Y56=1,Z56=3),"MODERADO",IF(AND(Y56=1,Z56=4),"MODERADO",IF(AND(Y56=1,Z56=5),"MODERADO",IF(AND(Y56=2,Z56=1),"BAJO",IF(AND(Y56=2,Z56=2),"MODERADO",IF(AND(Y56=2,Z56=3),"MODERADO",IF(AND(Y56=2,Z56=4),"FAVORABLE",IF(AND(Y56=2,Z56=5),"FAVORABLE",IF(AND(Y56=3,Z56=1),"BAJO",IF(AND(Y56=3,Z56=2),"MODERADO",IF(AND(Y56=3,Z56=3),"FAVORABLE",IF(AND(Y56=3,Z56=4),"FAVORABLE",IF(AND(Y56=3,Z56=5),"FAVORABLE",IF(AND(Y56=4,Z56=1),"BAJO",IF(AND(Y56=4,Z56=2),"MODERADO",IF(AND(Y56=4,Z56=3),"FAVORABLE",IF(AND(Y56=4,Z56=4),"FAVORABLE",IF(AND(Y56=4,Z56=5),"ALTO",IF(AND(Y56=5,Z56=1),"BAJO",IF(AND(Y56=5,Z56=2),"MODERADO",IF(AND(Y56=5,Z56=3),"FAVORABLE",IF(AND(Y56=5,Z56=4),"ALTO",IF(AND(Y56=5,Z56=5),"ALTO",""))))))))))))))))))))))))))</f>
        <v/>
      </c>
      <c r="AC56" s="21" t="n"/>
      <c r="AD56" s="23" t="n"/>
      <c r="AE56" s="21" t="n"/>
      <c r="AF56" s="23" t="n"/>
      <c r="AG56" s="21" t="n"/>
      <c r="AH56" s="23" t="n"/>
      <c r="AI56" s="21" t="n"/>
      <c r="AJ56" s="23" t="n"/>
      <c r="AK56" s="21" t="n"/>
      <c r="AL56" s="23" t="n"/>
      <c r="AM56" s="21" t="n"/>
      <c r="AN56" s="23" t="n"/>
      <c r="AO56" s="21" t="n"/>
      <c r="AP56" s="23" t="n"/>
      <c r="AQ56" s="394" t="n"/>
    </row>
    <row r="57" customFormat="1" s="35">
      <c r="A57" s="33">
        <f>IF(AND(Y57=1,Z57=1),1,IF(AND(Y57=1,Z57=2),2,IF(AND(Y57=1,Z57=3),3,IF(AND(Y57=1,Z57=4),4,IF(AND(Y57=1,Z57=5),5,IF(AND(Y57=2,Z57=1),6,IF(AND(Y57=2,Z57=2),7,IF(AND(Y57=2,Z57=3),8,IF(AND(Y57=2,Z57=4),9,IF(AND(Y57=2,Z57=5),10,IF(AND(Y57=3,Z57=1),11,IF(AND(Y57=3,Z57=2),12,IF(AND(Y57=3,Z57=3),13,IF(AND(Y57=3,Z57=4),14,IF(AND(Y57=3,Z57=5),15,IF(AND(Y57=4,Z57=1),16,IF(AND(Y57=4,Z57=2),17,IF(AND(Y57=4,Z57=3),18,IF(AND(Y57=4,Z57=4),19,IF(AND(Y57=4,Z57=5),20,IF(AND(Y57=5,Z57=1),21,IF(AND(Y57=5,Z57=2),22,IF(AND(Y57=5,Z57=3),23,IF(AND(Y57=5,Z57=4),24,IF(AND(Y57=5,Z57=5),25,"")))))))))))))))))))))))))</f>
        <v/>
      </c>
      <c r="B57" s="33">
        <f>IF(A57="","",(COUNTIF($A$10:A57,A57))/100)</f>
        <v/>
      </c>
      <c r="C57" s="33">
        <f>IFERROR(A57+B57,"")</f>
        <v/>
      </c>
      <c r="D57" s="39" t="n">
        <v>48</v>
      </c>
      <c r="E57" s="3" t="n"/>
      <c r="F57" s="3" t="n"/>
      <c r="G57" s="3" t="n"/>
      <c r="H57" s="4" t="n"/>
      <c r="I57" s="4" t="n"/>
      <c r="J57" s="15">
        <f>IF(OR(H57="",I57=""),"",H57*I57)</f>
        <v/>
      </c>
      <c r="K57" s="17">
        <f>IF(J57="","",IF(AND(H57=1,I57=1),"BAJO",IF(AND(H57=1,I57=2),"BAJO",IF(AND(H57=1,I57=3),"MODERADO",IF(AND(H57=1,I57=4),"FAVORABLE",IF(AND(H57=1,I57=5),"FAVORABLE",IF(AND(H57=2,I57=1),"BAJO",IF(AND(H57=2,I57=2),"BAJO",IF(AND(H57=2,I57=3),"MODERADO",IF(AND(H57=2,I57=4),"FAVORABLE",IF(AND(H57=2,I57=5),"ALTO",IF(AND(H57=3,I57=1),"BAJO",IF(AND(H57=3,I57=2),"MODERADO",IF(AND(H57=3,I57=3),"FAVORABLE",IF(AND(H57=3,I57=4),"ALTO",IF(AND(H57=3,I57=5),"ALTO",IF(AND(H57=4,I57=1),"MODERADO",IF(AND(H57=4,I57=2),"FAVORABLE",IF(AND(H57=4,I57=3),"FAVORABLE",IF(AND(H57=4,I57=4),"ALTO",IF(AND(H57=4,I57=5),"ALTO",IF(AND(H57=5,I57=1),"FAVORABLE",IF(AND(H57=5,I57=2),"FAVORABLE",IF(AND(H57=5,I57=3),"ALTO",IF(AND(H57=5,I57=4),"ALTO",IF(AND(H57=5,I57=5),"ALTO",""))))))))))))))))))))))))))</f>
        <v/>
      </c>
      <c r="L57" s="3" t="n"/>
      <c r="M57" s="3" t="n"/>
      <c r="N57" s="3" t="n"/>
      <c r="O57" s="3" t="n"/>
      <c r="P57" s="3" t="n"/>
      <c r="Q57" s="3" t="n"/>
      <c r="R57" s="3" t="n"/>
      <c r="S57" s="3" t="n"/>
      <c r="T57" s="16">
        <f>IFERROR(SUM(O57:S57),"")</f>
        <v/>
      </c>
      <c r="U57" s="16" t="n"/>
      <c r="V57" s="3" t="n"/>
      <c r="W57" s="16" t="n"/>
      <c r="X57" s="3" t="n"/>
      <c r="Y57" s="15">
        <f>IF(J57="","",IF(OR(N57="",N57="IMPACTO"),H57,IF(T57&lt;=50,H57,IF(AND(T57&lt;=75,H57&lt;5),H57+1,IF(AND(T57&lt;=75,H57=5),H57,IF(AND(T57&lt;=100,H57&lt;4),H57+2,IF(AND(T57&lt;=100,H57=4),H57+1,IF(AND(T57&lt;=100,H57=5),H57,""))))))))</f>
        <v/>
      </c>
      <c r="Z57" s="15">
        <f>IF(J57="","",IF(OR(N57="",N57="PROBABILIDAD"),I57,IF(T57&lt;=50,I57,IF(AND(T57&lt;=75,I57&lt;5),I57+1,IF(AND(T57&lt;=75,I57=5),I57,IF(AND(T57&lt;=100,I57&lt;4),I57+2,IF(AND(T57&lt;=100,I57=4),I57+1,IF(AND(T57&lt;=100,I57=5),I57,""))))))))</f>
        <v/>
      </c>
      <c r="AA57" s="15">
        <f>IF(OR(Y57="",Z57=""),"",Y57*Z57)</f>
        <v/>
      </c>
      <c r="AB57" s="17">
        <f>IF(AA57="","",IF(AND(Y57=1,Z57=1),"BAJO",IF(AND(Y57=1,Z57=2),"MODERADO",IF(AND(Y57=1,Z57=3),"MODERADO",IF(AND(Y57=1,Z57=4),"MODERADO",IF(AND(Y57=1,Z57=5),"MODERADO",IF(AND(Y57=2,Z57=1),"BAJO",IF(AND(Y57=2,Z57=2),"MODERADO",IF(AND(Y57=2,Z57=3),"MODERADO",IF(AND(Y57=2,Z57=4),"FAVORABLE",IF(AND(Y57=2,Z57=5),"FAVORABLE",IF(AND(Y57=3,Z57=1),"BAJO",IF(AND(Y57=3,Z57=2),"MODERADO",IF(AND(Y57=3,Z57=3),"FAVORABLE",IF(AND(Y57=3,Z57=4),"FAVORABLE",IF(AND(Y57=3,Z57=5),"FAVORABLE",IF(AND(Y57=4,Z57=1),"BAJO",IF(AND(Y57=4,Z57=2),"MODERADO",IF(AND(Y57=4,Z57=3),"FAVORABLE",IF(AND(Y57=4,Z57=4),"FAVORABLE",IF(AND(Y57=4,Z57=5),"ALTO",IF(AND(Y57=5,Z57=1),"BAJO",IF(AND(Y57=5,Z57=2),"MODERADO",IF(AND(Y57=5,Z57=3),"FAVORABLE",IF(AND(Y57=5,Z57=4),"ALTO",IF(AND(Y57=5,Z57=5),"ALTO",""))))))))))))))))))))))))))</f>
        <v/>
      </c>
      <c r="AC57" s="21" t="n"/>
      <c r="AD57" s="23" t="n"/>
      <c r="AE57" s="21" t="n"/>
      <c r="AF57" s="23" t="n"/>
      <c r="AG57" s="21" t="n"/>
      <c r="AH57" s="23" t="n"/>
      <c r="AI57" s="21" t="n"/>
      <c r="AJ57" s="23" t="n"/>
      <c r="AK57" s="21" t="n"/>
      <c r="AL57" s="23" t="n"/>
      <c r="AM57" s="21" t="n"/>
      <c r="AN57" s="23" t="n"/>
      <c r="AO57" s="21" t="n"/>
      <c r="AP57" s="23" t="n"/>
      <c r="AQ57" s="394" t="n"/>
    </row>
    <row r="58" customFormat="1" s="35">
      <c r="A58" s="33">
        <f>IF(AND(Y58=1,Z58=1),1,IF(AND(Y58=1,Z58=2),2,IF(AND(Y58=1,Z58=3),3,IF(AND(Y58=1,Z58=4),4,IF(AND(Y58=1,Z58=5),5,IF(AND(Y58=2,Z58=1),6,IF(AND(Y58=2,Z58=2),7,IF(AND(Y58=2,Z58=3),8,IF(AND(Y58=2,Z58=4),9,IF(AND(Y58=2,Z58=5),10,IF(AND(Y58=3,Z58=1),11,IF(AND(Y58=3,Z58=2),12,IF(AND(Y58=3,Z58=3),13,IF(AND(Y58=3,Z58=4),14,IF(AND(Y58=3,Z58=5),15,IF(AND(Y58=4,Z58=1),16,IF(AND(Y58=4,Z58=2),17,IF(AND(Y58=4,Z58=3),18,IF(AND(Y58=4,Z58=4),19,IF(AND(Y58=4,Z58=5),20,IF(AND(Y58=5,Z58=1),21,IF(AND(Y58=5,Z58=2),22,IF(AND(Y58=5,Z58=3),23,IF(AND(Y58=5,Z58=4),24,IF(AND(Y58=5,Z58=5),25,"")))))))))))))))))))))))))</f>
        <v/>
      </c>
      <c r="B58" s="33">
        <f>IF(A58="","",(COUNTIF($A$10:A58,A58))/100)</f>
        <v/>
      </c>
      <c r="C58" s="33">
        <f>IFERROR(A58+B58,"")</f>
        <v/>
      </c>
      <c r="D58" s="39" t="n">
        <v>49</v>
      </c>
      <c r="E58" s="3" t="n"/>
      <c r="F58" s="3" t="n"/>
      <c r="G58" s="3" t="n"/>
      <c r="H58" s="4" t="n"/>
      <c r="I58" s="4" t="n"/>
      <c r="J58" s="15">
        <f>IF(OR(H58="",I58=""),"",H58*I58)</f>
        <v/>
      </c>
      <c r="K58" s="17">
        <f>IF(J58="","",IF(AND(H58=1,I58=1),"BAJO",IF(AND(H58=1,I58=2),"BAJO",IF(AND(H58=1,I58=3),"MODERADO",IF(AND(H58=1,I58=4),"FAVORABLE",IF(AND(H58=1,I58=5),"FAVORABLE",IF(AND(H58=2,I58=1),"BAJO",IF(AND(H58=2,I58=2),"BAJO",IF(AND(H58=2,I58=3),"MODERADO",IF(AND(H58=2,I58=4),"FAVORABLE",IF(AND(H58=2,I58=5),"ALTO",IF(AND(H58=3,I58=1),"BAJO",IF(AND(H58=3,I58=2),"MODERADO",IF(AND(H58=3,I58=3),"FAVORABLE",IF(AND(H58=3,I58=4),"ALTO",IF(AND(H58=3,I58=5),"ALTO",IF(AND(H58=4,I58=1),"MODERADO",IF(AND(H58=4,I58=2),"FAVORABLE",IF(AND(H58=4,I58=3),"FAVORABLE",IF(AND(H58=4,I58=4),"ALTO",IF(AND(H58=4,I58=5),"ALTO",IF(AND(H58=5,I58=1),"FAVORABLE",IF(AND(H58=5,I58=2),"FAVORABLE",IF(AND(H58=5,I58=3),"ALTO",IF(AND(H58=5,I58=4),"ALTO",IF(AND(H58=5,I58=5),"ALTO",""))))))))))))))))))))))))))</f>
        <v/>
      </c>
      <c r="L58" s="3" t="n"/>
      <c r="M58" s="3" t="n"/>
      <c r="N58" s="3" t="n"/>
      <c r="O58" s="3" t="n"/>
      <c r="P58" s="3" t="n"/>
      <c r="Q58" s="3" t="n"/>
      <c r="R58" s="3" t="n"/>
      <c r="S58" s="3" t="n"/>
      <c r="T58" s="16">
        <f>IFERROR(SUM(O58:S58),"")</f>
        <v/>
      </c>
      <c r="U58" s="16" t="n"/>
      <c r="V58" s="3" t="n"/>
      <c r="W58" s="16" t="n"/>
      <c r="X58" s="3" t="n"/>
      <c r="Y58" s="15">
        <f>IF(J58="","",IF(OR(N58="",N58="IMPACTO"),H58,IF(T58&lt;=50,H58,IF(AND(T58&lt;=75,H58&lt;5),H58+1,IF(AND(T58&lt;=75,H58=5),H58,IF(AND(T58&lt;=100,H58&lt;4),H58+2,IF(AND(T58&lt;=100,H58=4),H58+1,IF(AND(T58&lt;=100,H58=5),H58,""))))))))</f>
        <v/>
      </c>
      <c r="Z58" s="15">
        <f>IF(J58="","",IF(OR(N58="",N58="PROBABILIDAD"),I58,IF(T58&lt;=50,I58,IF(AND(T58&lt;=75,I58&lt;5),I58+1,IF(AND(T58&lt;=75,I58=5),I58,IF(AND(T58&lt;=100,I58&lt;4),I58+2,IF(AND(T58&lt;=100,I58=4),I58+1,IF(AND(T58&lt;=100,I58=5),I58,""))))))))</f>
        <v/>
      </c>
      <c r="AA58" s="15">
        <f>IF(OR(Y58="",Z58=""),"",Y58*Z58)</f>
        <v/>
      </c>
      <c r="AB58" s="17">
        <f>IF(AA58="","",IF(AND(Y58=1,Z58=1),"BAJO",IF(AND(Y58=1,Z58=2),"MODERADO",IF(AND(Y58=1,Z58=3),"MODERADO",IF(AND(Y58=1,Z58=4),"MODERADO",IF(AND(Y58=1,Z58=5),"MODERADO",IF(AND(Y58=2,Z58=1),"BAJO",IF(AND(Y58=2,Z58=2),"MODERADO",IF(AND(Y58=2,Z58=3),"MODERADO",IF(AND(Y58=2,Z58=4),"FAVORABLE",IF(AND(Y58=2,Z58=5),"FAVORABLE",IF(AND(Y58=3,Z58=1),"BAJO",IF(AND(Y58=3,Z58=2),"MODERADO",IF(AND(Y58=3,Z58=3),"FAVORABLE",IF(AND(Y58=3,Z58=4),"FAVORABLE",IF(AND(Y58=3,Z58=5),"FAVORABLE",IF(AND(Y58=4,Z58=1),"BAJO",IF(AND(Y58=4,Z58=2),"MODERADO",IF(AND(Y58=4,Z58=3),"FAVORABLE",IF(AND(Y58=4,Z58=4),"FAVORABLE",IF(AND(Y58=4,Z58=5),"ALTO",IF(AND(Y58=5,Z58=1),"BAJO",IF(AND(Y58=5,Z58=2),"MODERADO",IF(AND(Y58=5,Z58=3),"FAVORABLE",IF(AND(Y58=5,Z58=4),"ALTO",IF(AND(Y58=5,Z58=5),"ALTO",""))))))))))))))))))))))))))</f>
        <v/>
      </c>
      <c r="AC58" s="21" t="n"/>
      <c r="AD58" s="23" t="n"/>
      <c r="AE58" s="21" t="n"/>
      <c r="AF58" s="23" t="n"/>
      <c r="AG58" s="21" t="n"/>
      <c r="AH58" s="23" t="n"/>
      <c r="AI58" s="21" t="n"/>
      <c r="AJ58" s="23" t="n"/>
      <c r="AK58" s="21" t="n"/>
      <c r="AL58" s="23" t="n"/>
      <c r="AM58" s="21" t="n"/>
      <c r="AN58" s="23" t="n"/>
      <c r="AO58" s="21" t="n"/>
      <c r="AP58" s="23" t="n"/>
      <c r="AQ58" s="394" t="n"/>
    </row>
    <row r="59" customFormat="1" s="35">
      <c r="A59" s="33">
        <f>IF(AND(Y59=1,Z59=1),1,IF(AND(Y59=1,Z59=2),2,IF(AND(Y59=1,Z59=3),3,IF(AND(Y59=1,Z59=4),4,IF(AND(Y59=1,Z59=5),5,IF(AND(Y59=2,Z59=1),6,IF(AND(Y59=2,Z59=2),7,IF(AND(Y59=2,Z59=3),8,IF(AND(Y59=2,Z59=4),9,IF(AND(Y59=2,Z59=5),10,IF(AND(Y59=3,Z59=1),11,IF(AND(Y59=3,Z59=2),12,IF(AND(Y59=3,Z59=3),13,IF(AND(Y59=3,Z59=4),14,IF(AND(Y59=3,Z59=5),15,IF(AND(Y59=4,Z59=1),16,IF(AND(Y59=4,Z59=2),17,IF(AND(Y59=4,Z59=3),18,IF(AND(Y59=4,Z59=4),19,IF(AND(Y59=4,Z59=5),20,IF(AND(Y59=5,Z59=1),21,IF(AND(Y59=5,Z59=2),22,IF(AND(Y59=5,Z59=3),23,IF(AND(Y59=5,Z59=4),24,IF(AND(Y59=5,Z59=5),25,"")))))))))))))))))))))))))</f>
        <v/>
      </c>
      <c r="B59" s="33">
        <f>IF(A59="","",(COUNTIF($A$10:A59,A59))/100)</f>
        <v/>
      </c>
      <c r="C59" s="33">
        <f>IFERROR(A59+B59,"")</f>
        <v/>
      </c>
      <c r="D59" s="39" t="n">
        <v>50</v>
      </c>
      <c r="E59" s="3" t="n"/>
      <c r="F59" s="3" t="n"/>
      <c r="G59" s="3" t="n"/>
      <c r="H59" s="4" t="n"/>
      <c r="I59" s="4" t="n"/>
      <c r="J59" s="15">
        <f>IF(OR(H59="",I59=""),"",H59*I59)</f>
        <v/>
      </c>
      <c r="K59" s="17">
        <f>IF(J59="","",IF(AND(H59=1,I59=1),"BAJO",IF(AND(H59=1,I59=2),"BAJO",IF(AND(H59=1,I59=3),"MODERADO",IF(AND(H59=1,I59=4),"FAVORABLE",IF(AND(H59=1,I59=5),"FAVORABLE",IF(AND(H59=2,I59=1),"BAJO",IF(AND(H59=2,I59=2),"BAJO",IF(AND(H59=2,I59=3),"MODERADO",IF(AND(H59=2,I59=4),"FAVORABLE",IF(AND(H59=2,I59=5),"ALTO",IF(AND(H59=3,I59=1),"BAJO",IF(AND(H59=3,I59=2),"MODERADO",IF(AND(H59=3,I59=3),"FAVORABLE",IF(AND(H59=3,I59=4),"ALTO",IF(AND(H59=3,I59=5),"ALTO",IF(AND(H59=4,I59=1),"MODERADO",IF(AND(H59=4,I59=2),"FAVORABLE",IF(AND(H59=4,I59=3),"FAVORABLE",IF(AND(H59=4,I59=4),"ALTO",IF(AND(H59=4,I59=5),"ALTO",IF(AND(H59=5,I59=1),"FAVORABLE",IF(AND(H59=5,I59=2),"FAVORABLE",IF(AND(H59=5,I59=3),"ALTO",IF(AND(H59=5,I59=4),"ALTO",IF(AND(H59=5,I59=5),"ALTO",""))))))))))))))))))))))))))</f>
        <v/>
      </c>
      <c r="L59" s="3" t="n"/>
      <c r="M59" s="3" t="n"/>
      <c r="N59" s="3" t="n"/>
      <c r="O59" s="3" t="n"/>
      <c r="P59" s="3" t="n"/>
      <c r="Q59" s="3" t="n"/>
      <c r="R59" s="3" t="n"/>
      <c r="S59" s="3" t="n"/>
      <c r="T59" s="16">
        <f>IFERROR(SUM(O59:S59),"")</f>
        <v/>
      </c>
      <c r="U59" s="16" t="n"/>
      <c r="V59" s="3" t="n"/>
      <c r="W59" s="16" t="n"/>
      <c r="X59" s="3" t="n"/>
      <c r="Y59" s="15">
        <f>IF(J59="","",IF(OR(N59="",N59="IMPACTO"),H59,IF(T59&lt;=50,H59,IF(AND(T59&lt;=75,H59&lt;5),H59+1,IF(AND(T59&lt;=75,H59=5),H59,IF(AND(T59&lt;=100,H59&lt;4),H59+2,IF(AND(T59&lt;=100,H59=4),H59+1,IF(AND(T59&lt;=100,H59=5),H59,""))))))))</f>
        <v/>
      </c>
      <c r="Z59" s="15">
        <f>IF(J59="","",IF(OR(N59="",N59="PROBABILIDAD"),I59,IF(T59&lt;=50,I59,IF(AND(T59&lt;=75,I59&lt;5),I59+1,IF(AND(T59&lt;=75,I59=5),I59,IF(AND(T59&lt;=100,I59&lt;4),I59+2,IF(AND(T59&lt;=100,I59=4),I59+1,IF(AND(T59&lt;=100,I59=5),I59,""))))))))</f>
        <v/>
      </c>
      <c r="AA59" s="15">
        <f>IF(OR(Y59="",Z59=""),"",Y59*Z59)</f>
        <v/>
      </c>
      <c r="AB59" s="17">
        <f>IF(AA59="","",IF(AND(Y59=1,Z59=1),"BAJO",IF(AND(Y59=1,Z59=2),"MODERADO",IF(AND(Y59=1,Z59=3),"MODERADO",IF(AND(Y59=1,Z59=4),"MODERADO",IF(AND(Y59=1,Z59=5),"MODERADO",IF(AND(Y59=2,Z59=1),"BAJO",IF(AND(Y59=2,Z59=2),"MODERADO",IF(AND(Y59=2,Z59=3),"MODERADO",IF(AND(Y59=2,Z59=4),"FAVORABLE",IF(AND(Y59=2,Z59=5),"FAVORABLE",IF(AND(Y59=3,Z59=1),"BAJO",IF(AND(Y59=3,Z59=2),"MODERADO",IF(AND(Y59=3,Z59=3),"FAVORABLE",IF(AND(Y59=3,Z59=4),"FAVORABLE",IF(AND(Y59=3,Z59=5),"FAVORABLE",IF(AND(Y59=4,Z59=1),"BAJO",IF(AND(Y59=4,Z59=2),"MODERADO",IF(AND(Y59=4,Z59=3),"FAVORABLE",IF(AND(Y59=4,Z59=4),"FAVORABLE",IF(AND(Y59=4,Z59=5),"ALTO",IF(AND(Y59=5,Z59=1),"BAJO",IF(AND(Y59=5,Z59=2),"MODERADO",IF(AND(Y59=5,Z59=3),"FAVORABLE",IF(AND(Y59=5,Z59=4),"ALTO",IF(AND(Y59=5,Z59=5),"ALTO",""))))))))))))))))))))))))))</f>
        <v/>
      </c>
      <c r="AC59" s="21" t="n"/>
      <c r="AD59" s="23" t="n"/>
      <c r="AE59" s="21" t="n"/>
      <c r="AF59" s="23" t="n"/>
      <c r="AG59" s="21" t="n"/>
      <c r="AH59" s="23" t="n"/>
      <c r="AI59" s="21" t="n"/>
      <c r="AJ59" s="23" t="n"/>
      <c r="AK59" s="21" t="n"/>
      <c r="AL59" s="23" t="n"/>
      <c r="AM59" s="21" t="n"/>
      <c r="AN59" s="23" t="n"/>
      <c r="AO59" s="21" t="n"/>
      <c r="AP59" s="23" t="n"/>
      <c r="AQ59" s="394" t="n"/>
    </row>
    <row r="60" customFormat="1" s="35">
      <c r="A60" s="33">
        <f>IF(AND(Y60=1,Z60=1),1,IF(AND(Y60=1,Z60=2),2,IF(AND(Y60=1,Z60=3),3,IF(AND(Y60=1,Z60=4),4,IF(AND(Y60=1,Z60=5),5,IF(AND(Y60=2,Z60=1),6,IF(AND(Y60=2,Z60=2),7,IF(AND(Y60=2,Z60=3),8,IF(AND(Y60=2,Z60=4),9,IF(AND(Y60=2,Z60=5),10,IF(AND(Y60=3,Z60=1),11,IF(AND(Y60=3,Z60=2),12,IF(AND(Y60=3,Z60=3),13,IF(AND(Y60=3,Z60=4),14,IF(AND(Y60=3,Z60=5),15,IF(AND(Y60=4,Z60=1),16,IF(AND(Y60=4,Z60=2),17,IF(AND(Y60=4,Z60=3),18,IF(AND(Y60=4,Z60=4),19,IF(AND(Y60=4,Z60=5),20,IF(AND(Y60=5,Z60=1),21,IF(AND(Y60=5,Z60=2),22,IF(AND(Y60=5,Z60=3),23,IF(AND(Y60=5,Z60=4),24,IF(AND(Y60=5,Z60=5),25,"")))))))))))))))))))))))))</f>
        <v/>
      </c>
      <c r="B60" s="33">
        <f>IF(A60="","",(COUNTIF($A$10:A60,A60))/100)</f>
        <v/>
      </c>
      <c r="C60" s="33">
        <f>IFERROR(A60+B60,"")</f>
        <v/>
      </c>
      <c r="D60" s="39" t="n">
        <v>51</v>
      </c>
      <c r="E60" s="3" t="n"/>
      <c r="F60" s="3" t="n"/>
      <c r="G60" s="3" t="n"/>
      <c r="H60" s="4" t="n"/>
      <c r="I60" s="4" t="n"/>
      <c r="J60" s="15">
        <f>IF(OR(H60="",I60=""),"",H60*I60)</f>
        <v/>
      </c>
      <c r="K60" s="17">
        <f>IF(J60="","",IF(AND(H60=1,I60=1),"BAJO",IF(AND(H60=1,I60=2),"BAJO",IF(AND(H60=1,I60=3),"MODERADO",IF(AND(H60=1,I60=4),"FAVORABLE",IF(AND(H60=1,I60=5),"FAVORABLE",IF(AND(H60=2,I60=1),"BAJO",IF(AND(H60=2,I60=2),"BAJO",IF(AND(H60=2,I60=3),"MODERADO",IF(AND(H60=2,I60=4),"FAVORABLE",IF(AND(H60=2,I60=5),"ALTO",IF(AND(H60=3,I60=1),"BAJO",IF(AND(H60=3,I60=2),"MODERADO",IF(AND(H60=3,I60=3),"FAVORABLE",IF(AND(H60=3,I60=4),"ALTO",IF(AND(H60=3,I60=5),"ALTO",IF(AND(H60=4,I60=1),"MODERADO",IF(AND(H60=4,I60=2),"FAVORABLE",IF(AND(H60=4,I60=3),"FAVORABLE",IF(AND(H60=4,I60=4),"ALTO",IF(AND(H60=4,I60=5),"ALTO",IF(AND(H60=5,I60=1),"FAVORABLE",IF(AND(H60=5,I60=2),"FAVORABLE",IF(AND(H60=5,I60=3),"ALTO",IF(AND(H60=5,I60=4),"ALTO",IF(AND(H60=5,I60=5),"ALTO",""))))))))))))))))))))))))))</f>
        <v/>
      </c>
      <c r="L60" s="3" t="n"/>
      <c r="M60" s="3" t="n"/>
      <c r="N60" s="3" t="n"/>
      <c r="O60" s="3" t="n"/>
      <c r="P60" s="3" t="n"/>
      <c r="Q60" s="3" t="n"/>
      <c r="R60" s="3" t="n"/>
      <c r="S60" s="3" t="n"/>
      <c r="T60" s="16">
        <f>IFERROR(SUM(O60:S60),"")</f>
        <v/>
      </c>
      <c r="U60" s="16" t="n"/>
      <c r="V60" s="3" t="n"/>
      <c r="W60" s="16" t="n"/>
      <c r="X60" s="3" t="n"/>
      <c r="Y60" s="15">
        <f>IF(J60="","",IF(OR(N60="",N60="IMPACTO"),H60,IF(T60&lt;=50,H60,IF(AND(T60&lt;=75,H60&lt;5),H60+1,IF(AND(T60&lt;=75,H60=5),H60,IF(AND(T60&lt;=100,H60&lt;4),H60+2,IF(AND(T60&lt;=100,H60=4),H60+1,IF(AND(T60&lt;=100,H60=5),H60,""))))))))</f>
        <v/>
      </c>
      <c r="Z60" s="15">
        <f>IF(J60="","",IF(OR(N60="",N60="PROBABILIDAD"),I60,IF(T60&lt;=50,I60,IF(AND(T60&lt;=75,I60&lt;5),I60+1,IF(AND(T60&lt;=75,I60=5),I60,IF(AND(T60&lt;=100,I60&lt;4),I60+2,IF(AND(T60&lt;=100,I60=4),I60+1,IF(AND(T60&lt;=100,I60=5),I60,""))))))))</f>
        <v/>
      </c>
      <c r="AA60" s="15">
        <f>IF(OR(Y60="",Z60=""),"",Y60*Z60)</f>
        <v/>
      </c>
      <c r="AB60" s="17">
        <f>IF(AA60="","",IF(AND(Y60=1,Z60=1),"BAJO",IF(AND(Y60=1,Z60=2),"MODERADO",IF(AND(Y60=1,Z60=3),"MODERADO",IF(AND(Y60=1,Z60=4),"MODERADO",IF(AND(Y60=1,Z60=5),"MODERADO",IF(AND(Y60=2,Z60=1),"BAJO",IF(AND(Y60=2,Z60=2),"MODERADO",IF(AND(Y60=2,Z60=3),"MODERADO",IF(AND(Y60=2,Z60=4),"FAVORABLE",IF(AND(Y60=2,Z60=5),"FAVORABLE",IF(AND(Y60=3,Z60=1),"BAJO",IF(AND(Y60=3,Z60=2),"MODERADO",IF(AND(Y60=3,Z60=3),"FAVORABLE",IF(AND(Y60=3,Z60=4),"FAVORABLE",IF(AND(Y60=3,Z60=5),"FAVORABLE",IF(AND(Y60=4,Z60=1),"BAJO",IF(AND(Y60=4,Z60=2),"MODERADO",IF(AND(Y60=4,Z60=3),"FAVORABLE",IF(AND(Y60=4,Z60=4),"FAVORABLE",IF(AND(Y60=4,Z60=5),"ALTO",IF(AND(Y60=5,Z60=1),"BAJO",IF(AND(Y60=5,Z60=2),"MODERADO",IF(AND(Y60=5,Z60=3),"FAVORABLE",IF(AND(Y60=5,Z60=4),"ALTO",IF(AND(Y60=5,Z60=5),"ALTO",""))))))))))))))))))))))))))</f>
        <v/>
      </c>
      <c r="AC60" s="21" t="n"/>
      <c r="AD60" s="23" t="n"/>
      <c r="AE60" s="21" t="n"/>
      <c r="AF60" s="23" t="n"/>
      <c r="AG60" s="21" t="n"/>
      <c r="AH60" s="23" t="n"/>
      <c r="AI60" s="21" t="n"/>
      <c r="AJ60" s="23" t="n"/>
      <c r="AK60" s="21" t="n"/>
      <c r="AL60" s="23" t="n"/>
      <c r="AM60" s="21" t="n"/>
      <c r="AN60" s="23" t="n"/>
      <c r="AO60" s="21" t="n"/>
      <c r="AP60" s="23" t="n"/>
      <c r="AQ60" s="394" t="n"/>
    </row>
    <row r="61" customFormat="1" s="35">
      <c r="A61" s="33">
        <f>IF(AND(Y61=1,Z61=1),1,IF(AND(Y61=1,Z61=2),2,IF(AND(Y61=1,Z61=3),3,IF(AND(Y61=1,Z61=4),4,IF(AND(Y61=1,Z61=5),5,IF(AND(Y61=2,Z61=1),6,IF(AND(Y61=2,Z61=2),7,IF(AND(Y61=2,Z61=3),8,IF(AND(Y61=2,Z61=4),9,IF(AND(Y61=2,Z61=5),10,IF(AND(Y61=3,Z61=1),11,IF(AND(Y61=3,Z61=2),12,IF(AND(Y61=3,Z61=3),13,IF(AND(Y61=3,Z61=4),14,IF(AND(Y61=3,Z61=5),15,IF(AND(Y61=4,Z61=1),16,IF(AND(Y61=4,Z61=2),17,IF(AND(Y61=4,Z61=3),18,IF(AND(Y61=4,Z61=4),19,IF(AND(Y61=4,Z61=5),20,IF(AND(Y61=5,Z61=1),21,IF(AND(Y61=5,Z61=2),22,IF(AND(Y61=5,Z61=3),23,IF(AND(Y61=5,Z61=4),24,IF(AND(Y61=5,Z61=5),25,"")))))))))))))))))))))))))</f>
        <v/>
      </c>
      <c r="B61" s="33">
        <f>IF(A61="","",(COUNTIF($A$10:A61,A61))/100)</f>
        <v/>
      </c>
      <c r="C61" s="33">
        <f>IFERROR(A61+B61,"")</f>
        <v/>
      </c>
      <c r="D61" s="39" t="n">
        <v>52</v>
      </c>
      <c r="E61" s="3" t="n"/>
      <c r="F61" s="3" t="n"/>
      <c r="G61" s="3" t="n"/>
      <c r="H61" s="4" t="n"/>
      <c r="I61" s="4" t="n"/>
      <c r="J61" s="15">
        <f>IF(OR(H61="",I61=""),"",H61*I61)</f>
        <v/>
      </c>
      <c r="K61" s="17">
        <f>IF(J61="","",IF(AND(H61=1,I61=1),"BAJO",IF(AND(H61=1,I61=2),"BAJO",IF(AND(H61=1,I61=3),"MODERADO",IF(AND(H61=1,I61=4),"FAVORABLE",IF(AND(H61=1,I61=5),"FAVORABLE",IF(AND(H61=2,I61=1),"BAJO",IF(AND(H61=2,I61=2),"BAJO",IF(AND(H61=2,I61=3),"MODERADO",IF(AND(H61=2,I61=4),"FAVORABLE",IF(AND(H61=2,I61=5),"ALTO",IF(AND(H61=3,I61=1),"BAJO",IF(AND(H61=3,I61=2),"MODERADO",IF(AND(H61=3,I61=3),"FAVORABLE",IF(AND(H61=3,I61=4),"ALTO",IF(AND(H61=3,I61=5),"ALTO",IF(AND(H61=4,I61=1),"MODERADO",IF(AND(H61=4,I61=2),"FAVORABLE",IF(AND(H61=4,I61=3),"FAVORABLE",IF(AND(H61=4,I61=4),"ALTO",IF(AND(H61=4,I61=5),"ALTO",IF(AND(H61=5,I61=1),"FAVORABLE",IF(AND(H61=5,I61=2),"FAVORABLE",IF(AND(H61=5,I61=3),"ALTO",IF(AND(H61=5,I61=4),"ALTO",IF(AND(H61=5,I61=5),"ALTO",""))))))))))))))))))))))))))</f>
        <v/>
      </c>
      <c r="L61" s="3" t="n"/>
      <c r="M61" s="3" t="n"/>
      <c r="N61" s="3" t="n"/>
      <c r="O61" s="3" t="n"/>
      <c r="P61" s="3" t="n"/>
      <c r="Q61" s="3" t="n"/>
      <c r="R61" s="3" t="n"/>
      <c r="S61" s="3" t="n"/>
      <c r="T61" s="16">
        <f>IFERROR(SUM(O61:S61),"")</f>
        <v/>
      </c>
      <c r="U61" s="16" t="n"/>
      <c r="V61" s="3" t="n"/>
      <c r="W61" s="16" t="n"/>
      <c r="X61" s="3" t="n"/>
      <c r="Y61" s="15">
        <f>IF(J61="","",IF(OR(N61="",N61="IMPACTO"),H61,IF(T61&lt;=50,H61,IF(AND(T61&lt;=75,H61&lt;5),H61+1,IF(AND(T61&lt;=75,H61=5),H61,IF(AND(T61&lt;=100,H61&lt;4),H61+2,IF(AND(T61&lt;=100,H61=4),H61+1,IF(AND(T61&lt;=100,H61=5),H61,""))))))))</f>
        <v/>
      </c>
      <c r="Z61" s="15">
        <f>IF(J61="","",IF(OR(N61="",N61="PROBABILIDAD"),I61,IF(T61&lt;=50,I61,IF(AND(T61&lt;=75,I61&lt;5),I61+1,IF(AND(T61&lt;=75,I61=5),I61,IF(AND(T61&lt;=100,I61&lt;4),I61+2,IF(AND(T61&lt;=100,I61=4),I61+1,IF(AND(T61&lt;=100,I61=5),I61,""))))))))</f>
        <v/>
      </c>
      <c r="AA61" s="15">
        <f>IF(OR(Y61="",Z61=""),"",Y61*Z61)</f>
        <v/>
      </c>
      <c r="AB61" s="17">
        <f>IF(AA61="","",IF(AND(Y61=1,Z61=1),"BAJO",IF(AND(Y61=1,Z61=2),"MODERADO",IF(AND(Y61=1,Z61=3),"MODERADO",IF(AND(Y61=1,Z61=4),"MODERADO",IF(AND(Y61=1,Z61=5),"MODERADO",IF(AND(Y61=2,Z61=1),"BAJO",IF(AND(Y61=2,Z61=2),"MODERADO",IF(AND(Y61=2,Z61=3),"MODERADO",IF(AND(Y61=2,Z61=4),"FAVORABLE",IF(AND(Y61=2,Z61=5),"FAVORABLE",IF(AND(Y61=3,Z61=1),"BAJO",IF(AND(Y61=3,Z61=2),"MODERADO",IF(AND(Y61=3,Z61=3),"FAVORABLE",IF(AND(Y61=3,Z61=4),"FAVORABLE",IF(AND(Y61=3,Z61=5),"FAVORABLE",IF(AND(Y61=4,Z61=1),"BAJO",IF(AND(Y61=4,Z61=2),"MODERADO",IF(AND(Y61=4,Z61=3),"FAVORABLE",IF(AND(Y61=4,Z61=4),"FAVORABLE",IF(AND(Y61=4,Z61=5),"ALTO",IF(AND(Y61=5,Z61=1),"BAJO",IF(AND(Y61=5,Z61=2),"MODERADO",IF(AND(Y61=5,Z61=3),"FAVORABLE",IF(AND(Y61=5,Z61=4),"ALTO",IF(AND(Y61=5,Z61=5),"ALTO",""))))))))))))))))))))))))))</f>
        <v/>
      </c>
      <c r="AC61" s="21" t="n"/>
      <c r="AD61" s="23" t="n"/>
      <c r="AE61" s="21" t="n"/>
      <c r="AF61" s="23" t="n"/>
      <c r="AG61" s="21" t="n"/>
      <c r="AH61" s="23" t="n"/>
      <c r="AI61" s="21" t="n"/>
      <c r="AJ61" s="23" t="n"/>
      <c r="AK61" s="21" t="n"/>
      <c r="AL61" s="23" t="n"/>
      <c r="AM61" s="21" t="n"/>
      <c r="AN61" s="23" t="n"/>
      <c r="AO61" s="21" t="n"/>
      <c r="AP61" s="23" t="n"/>
      <c r="AQ61" s="394" t="n"/>
    </row>
    <row r="62" customFormat="1" s="35">
      <c r="A62" s="33">
        <f>IF(AND(Y62=1,Z62=1),1,IF(AND(Y62=1,Z62=2),2,IF(AND(Y62=1,Z62=3),3,IF(AND(Y62=1,Z62=4),4,IF(AND(Y62=1,Z62=5),5,IF(AND(Y62=2,Z62=1),6,IF(AND(Y62=2,Z62=2),7,IF(AND(Y62=2,Z62=3),8,IF(AND(Y62=2,Z62=4),9,IF(AND(Y62=2,Z62=5),10,IF(AND(Y62=3,Z62=1),11,IF(AND(Y62=3,Z62=2),12,IF(AND(Y62=3,Z62=3),13,IF(AND(Y62=3,Z62=4),14,IF(AND(Y62=3,Z62=5),15,IF(AND(Y62=4,Z62=1),16,IF(AND(Y62=4,Z62=2),17,IF(AND(Y62=4,Z62=3),18,IF(AND(Y62=4,Z62=4),19,IF(AND(Y62=4,Z62=5),20,IF(AND(Y62=5,Z62=1),21,IF(AND(Y62=5,Z62=2),22,IF(AND(Y62=5,Z62=3),23,IF(AND(Y62=5,Z62=4),24,IF(AND(Y62=5,Z62=5),25,"")))))))))))))))))))))))))</f>
        <v/>
      </c>
      <c r="B62" s="33">
        <f>IF(A62="","",(COUNTIF($A$10:A62,A62))/100)</f>
        <v/>
      </c>
      <c r="C62" s="33">
        <f>IFERROR(A62+B62,"")</f>
        <v/>
      </c>
      <c r="D62" s="39" t="n">
        <v>53</v>
      </c>
      <c r="E62" s="3" t="n"/>
      <c r="F62" s="3" t="n"/>
      <c r="G62" s="3" t="n"/>
      <c r="H62" s="4" t="n"/>
      <c r="I62" s="4" t="n"/>
      <c r="J62" s="15">
        <f>IF(OR(H62="",I62=""),"",H62*I62)</f>
        <v/>
      </c>
      <c r="K62" s="17">
        <f>IF(J62="","",IF(AND(H62=1,I62=1),"BAJO",IF(AND(H62=1,I62=2),"BAJO",IF(AND(H62=1,I62=3),"MODERADO",IF(AND(H62=1,I62=4),"FAVORABLE",IF(AND(H62=1,I62=5),"FAVORABLE",IF(AND(H62=2,I62=1),"BAJO",IF(AND(H62=2,I62=2),"BAJO",IF(AND(H62=2,I62=3),"MODERADO",IF(AND(H62=2,I62=4),"FAVORABLE",IF(AND(H62=2,I62=5),"ALTO",IF(AND(H62=3,I62=1),"BAJO",IF(AND(H62=3,I62=2),"MODERADO",IF(AND(H62=3,I62=3),"FAVORABLE",IF(AND(H62=3,I62=4),"ALTO",IF(AND(H62=3,I62=5),"ALTO",IF(AND(H62=4,I62=1),"MODERADO",IF(AND(H62=4,I62=2),"FAVORABLE",IF(AND(H62=4,I62=3),"FAVORABLE",IF(AND(H62=4,I62=4),"ALTO",IF(AND(H62=4,I62=5),"ALTO",IF(AND(H62=5,I62=1),"FAVORABLE",IF(AND(H62=5,I62=2),"FAVORABLE",IF(AND(H62=5,I62=3),"ALTO",IF(AND(H62=5,I62=4),"ALTO",IF(AND(H62=5,I62=5),"ALTO",""))))))))))))))))))))))))))</f>
        <v/>
      </c>
      <c r="L62" s="3" t="n"/>
      <c r="M62" s="3" t="n"/>
      <c r="N62" s="3" t="n"/>
      <c r="O62" s="3" t="n"/>
      <c r="P62" s="3" t="n"/>
      <c r="Q62" s="3" t="n"/>
      <c r="R62" s="3" t="n"/>
      <c r="S62" s="3" t="n"/>
      <c r="T62" s="16">
        <f>IFERROR(SUM(O62:S62),"")</f>
        <v/>
      </c>
      <c r="U62" s="16" t="n"/>
      <c r="V62" s="3" t="n"/>
      <c r="W62" s="16" t="n"/>
      <c r="X62" s="3" t="n"/>
      <c r="Y62" s="15">
        <f>IF(J62="","",IF(OR(N62="",N62="IMPACTO"),H62,IF(T62&lt;=50,H62,IF(AND(T62&lt;=75,H62&lt;5),H62+1,IF(AND(T62&lt;=75,H62=5),H62,IF(AND(T62&lt;=100,H62&lt;4),H62+2,IF(AND(T62&lt;=100,H62=4),H62+1,IF(AND(T62&lt;=100,H62=5),H62,""))))))))</f>
        <v/>
      </c>
      <c r="Z62" s="15">
        <f>IF(J62="","",IF(OR(N62="",N62="PROBABILIDAD"),I62,IF(T62&lt;=50,I62,IF(AND(T62&lt;=75,I62&lt;5),I62+1,IF(AND(T62&lt;=75,I62=5),I62,IF(AND(T62&lt;=100,I62&lt;4),I62+2,IF(AND(T62&lt;=100,I62=4),I62+1,IF(AND(T62&lt;=100,I62=5),I62,""))))))))</f>
        <v/>
      </c>
      <c r="AA62" s="15">
        <f>IF(OR(Y62="",Z62=""),"",Y62*Z62)</f>
        <v/>
      </c>
      <c r="AB62" s="17">
        <f>IF(AA62="","",IF(AND(Y62=1,Z62=1),"BAJO",IF(AND(Y62=1,Z62=2),"MODERADO",IF(AND(Y62=1,Z62=3),"MODERADO",IF(AND(Y62=1,Z62=4),"MODERADO",IF(AND(Y62=1,Z62=5),"MODERADO",IF(AND(Y62=2,Z62=1),"BAJO",IF(AND(Y62=2,Z62=2),"MODERADO",IF(AND(Y62=2,Z62=3),"MODERADO",IF(AND(Y62=2,Z62=4),"FAVORABLE",IF(AND(Y62=2,Z62=5),"FAVORABLE",IF(AND(Y62=3,Z62=1),"BAJO",IF(AND(Y62=3,Z62=2),"MODERADO",IF(AND(Y62=3,Z62=3),"FAVORABLE",IF(AND(Y62=3,Z62=4),"FAVORABLE",IF(AND(Y62=3,Z62=5),"FAVORABLE",IF(AND(Y62=4,Z62=1),"BAJO",IF(AND(Y62=4,Z62=2),"MODERADO",IF(AND(Y62=4,Z62=3),"FAVORABLE",IF(AND(Y62=4,Z62=4),"FAVORABLE",IF(AND(Y62=4,Z62=5),"ALTO",IF(AND(Y62=5,Z62=1),"BAJO",IF(AND(Y62=5,Z62=2),"MODERADO",IF(AND(Y62=5,Z62=3),"FAVORABLE",IF(AND(Y62=5,Z62=4),"ALTO",IF(AND(Y62=5,Z62=5),"ALTO",""))))))))))))))))))))))))))</f>
        <v/>
      </c>
      <c r="AC62" s="21" t="n"/>
      <c r="AD62" s="23" t="n"/>
      <c r="AE62" s="21" t="n"/>
      <c r="AF62" s="23" t="n"/>
      <c r="AG62" s="21" t="n"/>
      <c r="AH62" s="23" t="n"/>
      <c r="AI62" s="21" t="n"/>
      <c r="AJ62" s="23" t="n"/>
      <c r="AK62" s="21" t="n"/>
      <c r="AL62" s="23" t="n"/>
      <c r="AM62" s="21" t="n"/>
      <c r="AN62" s="23" t="n"/>
      <c r="AO62" s="21" t="n"/>
      <c r="AP62" s="23" t="n"/>
      <c r="AQ62" s="394" t="n"/>
    </row>
    <row r="63" customFormat="1" s="35">
      <c r="A63" s="33">
        <f>IF(AND(Y63=1,Z63=1),1,IF(AND(Y63=1,Z63=2),2,IF(AND(Y63=1,Z63=3),3,IF(AND(Y63=1,Z63=4),4,IF(AND(Y63=1,Z63=5),5,IF(AND(Y63=2,Z63=1),6,IF(AND(Y63=2,Z63=2),7,IF(AND(Y63=2,Z63=3),8,IF(AND(Y63=2,Z63=4),9,IF(AND(Y63=2,Z63=5),10,IF(AND(Y63=3,Z63=1),11,IF(AND(Y63=3,Z63=2),12,IF(AND(Y63=3,Z63=3),13,IF(AND(Y63=3,Z63=4),14,IF(AND(Y63=3,Z63=5),15,IF(AND(Y63=4,Z63=1),16,IF(AND(Y63=4,Z63=2),17,IF(AND(Y63=4,Z63=3),18,IF(AND(Y63=4,Z63=4),19,IF(AND(Y63=4,Z63=5),20,IF(AND(Y63=5,Z63=1),21,IF(AND(Y63=5,Z63=2),22,IF(AND(Y63=5,Z63=3),23,IF(AND(Y63=5,Z63=4),24,IF(AND(Y63=5,Z63=5),25,"")))))))))))))))))))))))))</f>
        <v/>
      </c>
      <c r="B63" s="33">
        <f>IF(A63="","",(COUNTIF($A$10:A63,A63))/100)</f>
        <v/>
      </c>
      <c r="C63" s="33">
        <f>IFERROR(A63+B63,"")</f>
        <v/>
      </c>
      <c r="D63" s="39" t="n">
        <v>54</v>
      </c>
      <c r="E63" s="3" t="n"/>
      <c r="F63" s="3" t="n"/>
      <c r="G63" s="3" t="n"/>
      <c r="H63" s="4" t="n"/>
      <c r="I63" s="4" t="n"/>
      <c r="J63" s="15">
        <f>IF(OR(H63="",I63=""),"",H63*I63)</f>
        <v/>
      </c>
      <c r="K63" s="17">
        <f>IF(J63="","",IF(AND(H63=1,I63=1),"BAJO",IF(AND(H63=1,I63=2),"BAJO",IF(AND(H63=1,I63=3),"MODERADO",IF(AND(H63=1,I63=4),"FAVORABLE",IF(AND(H63=1,I63=5),"FAVORABLE",IF(AND(H63=2,I63=1),"BAJO",IF(AND(H63=2,I63=2),"BAJO",IF(AND(H63=2,I63=3),"MODERADO",IF(AND(H63=2,I63=4),"FAVORABLE",IF(AND(H63=2,I63=5),"ALTO",IF(AND(H63=3,I63=1),"BAJO",IF(AND(H63=3,I63=2),"MODERADO",IF(AND(H63=3,I63=3),"FAVORABLE",IF(AND(H63=3,I63=4),"ALTO",IF(AND(H63=3,I63=5),"ALTO",IF(AND(H63=4,I63=1),"MODERADO",IF(AND(H63=4,I63=2),"FAVORABLE",IF(AND(H63=4,I63=3),"FAVORABLE",IF(AND(H63=4,I63=4),"ALTO",IF(AND(H63=4,I63=5),"ALTO",IF(AND(H63=5,I63=1),"FAVORABLE",IF(AND(H63=5,I63=2),"FAVORABLE",IF(AND(H63=5,I63=3),"ALTO",IF(AND(H63=5,I63=4),"ALTO",IF(AND(H63=5,I63=5),"ALTO",""))))))))))))))))))))))))))</f>
        <v/>
      </c>
      <c r="L63" s="3" t="n"/>
      <c r="M63" s="3" t="n"/>
      <c r="N63" s="3" t="n"/>
      <c r="O63" s="3" t="n"/>
      <c r="P63" s="3" t="n"/>
      <c r="Q63" s="3" t="n"/>
      <c r="R63" s="3" t="n"/>
      <c r="S63" s="3" t="n"/>
      <c r="T63" s="16">
        <f>IFERROR(SUM(O63:S63),"")</f>
        <v/>
      </c>
      <c r="U63" s="16" t="n"/>
      <c r="V63" s="3" t="n"/>
      <c r="W63" s="16" t="n"/>
      <c r="X63" s="3" t="n"/>
      <c r="Y63" s="15">
        <f>IF(J63="","",IF(OR(N63="",N63="IMPACTO"),H63,IF(T63&lt;=50,H63,IF(AND(T63&lt;=75,H63&lt;5),H63+1,IF(AND(T63&lt;=75,H63=5),H63,IF(AND(T63&lt;=100,H63&lt;4),H63+2,IF(AND(T63&lt;=100,H63=4),H63+1,IF(AND(T63&lt;=100,H63=5),H63,""))))))))</f>
        <v/>
      </c>
      <c r="Z63" s="15">
        <f>IF(J63="","",IF(OR(N63="",N63="PROBABILIDAD"),I63,IF(T63&lt;=50,I63,IF(AND(T63&lt;=75,I63&lt;5),I63+1,IF(AND(T63&lt;=75,I63=5),I63,IF(AND(T63&lt;=100,I63&lt;4),I63+2,IF(AND(T63&lt;=100,I63=4),I63+1,IF(AND(T63&lt;=100,I63=5),I63,""))))))))</f>
        <v/>
      </c>
      <c r="AA63" s="15">
        <f>IF(OR(Y63="",Z63=""),"",Y63*Z63)</f>
        <v/>
      </c>
      <c r="AB63" s="17">
        <f>IF(AA63="","",IF(AND(Y63=1,Z63=1),"BAJO",IF(AND(Y63=1,Z63=2),"MODERADO",IF(AND(Y63=1,Z63=3),"MODERADO",IF(AND(Y63=1,Z63=4),"MODERADO",IF(AND(Y63=1,Z63=5),"MODERADO",IF(AND(Y63=2,Z63=1),"BAJO",IF(AND(Y63=2,Z63=2),"MODERADO",IF(AND(Y63=2,Z63=3),"MODERADO",IF(AND(Y63=2,Z63=4),"FAVORABLE",IF(AND(Y63=2,Z63=5),"FAVORABLE",IF(AND(Y63=3,Z63=1),"BAJO",IF(AND(Y63=3,Z63=2),"MODERADO",IF(AND(Y63=3,Z63=3),"FAVORABLE",IF(AND(Y63=3,Z63=4),"FAVORABLE",IF(AND(Y63=3,Z63=5),"FAVORABLE",IF(AND(Y63=4,Z63=1),"BAJO",IF(AND(Y63=4,Z63=2),"MODERADO",IF(AND(Y63=4,Z63=3),"FAVORABLE",IF(AND(Y63=4,Z63=4),"FAVORABLE",IF(AND(Y63=4,Z63=5),"ALTO",IF(AND(Y63=5,Z63=1),"BAJO",IF(AND(Y63=5,Z63=2),"MODERADO",IF(AND(Y63=5,Z63=3),"FAVORABLE",IF(AND(Y63=5,Z63=4),"ALTO",IF(AND(Y63=5,Z63=5),"ALTO",""))))))))))))))))))))))))))</f>
        <v/>
      </c>
      <c r="AC63" s="21" t="n"/>
      <c r="AD63" s="23" t="n"/>
      <c r="AE63" s="21" t="n"/>
      <c r="AF63" s="23" t="n"/>
      <c r="AG63" s="21" t="n"/>
      <c r="AH63" s="23" t="n"/>
      <c r="AI63" s="21" t="n"/>
      <c r="AJ63" s="23" t="n"/>
      <c r="AK63" s="21" t="n"/>
      <c r="AL63" s="23" t="n"/>
      <c r="AM63" s="21" t="n"/>
      <c r="AN63" s="23" t="n"/>
      <c r="AO63" s="21" t="n"/>
      <c r="AP63" s="23" t="n"/>
      <c r="AQ63" s="394" t="n"/>
    </row>
    <row r="64" customFormat="1" s="35">
      <c r="A64" s="33">
        <f>IF(AND(Y64=1,Z64=1),1,IF(AND(Y64=1,Z64=2),2,IF(AND(Y64=1,Z64=3),3,IF(AND(Y64=1,Z64=4),4,IF(AND(Y64=1,Z64=5),5,IF(AND(Y64=2,Z64=1),6,IF(AND(Y64=2,Z64=2),7,IF(AND(Y64=2,Z64=3),8,IF(AND(Y64=2,Z64=4),9,IF(AND(Y64=2,Z64=5),10,IF(AND(Y64=3,Z64=1),11,IF(AND(Y64=3,Z64=2),12,IF(AND(Y64=3,Z64=3),13,IF(AND(Y64=3,Z64=4),14,IF(AND(Y64=3,Z64=5),15,IF(AND(Y64=4,Z64=1),16,IF(AND(Y64=4,Z64=2),17,IF(AND(Y64=4,Z64=3),18,IF(AND(Y64=4,Z64=4),19,IF(AND(Y64=4,Z64=5),20,IF(AND(Y64=5,Z64=1),21,IF(AND(Y64=5,Z64=2),22,IF(AND(Y64=5,Z64=3),23,IF(AND(Y64=5,Z64=4),24,IF(AND(Y64=5,Z64=5),25,"")))))))))))))))))))))))))</f>
        <v/>
      </c>
      <c r="B64" s="33">
        <f>IF(A64="","",(COUNTIF($A$10:A64,A64))/100)</f>
        <v/>
      </c>
      <c r="C64" s="33">
        <f>IFERROR(A64+B64,"")</f>
        <v/>
      </c>
      <c r="D64" s="39" t="n">
        <v>55</v>
      </c>
      <c r="E64" s="3" t="n"/>
      <c r="F64" s="3" t="n"/>
      <c r="G64" s="3" t="n"/>
      <c r="H64" s="4" t="n"/>
      <c r="I64" s="4" t="n"/>
      <c r="J64" s="15">
        <f>IF(OR(H64="",I64=""),"",H64*I64)</f>
        <v/>
      </c>
      <c r="K64" s="17">
        <f>IF(J64="","",IF(AND(H64=1,I64=1),"BAJO",IF(AND(H64=1,I64=2),"BAJO",IF(AND(H64=1,I64=3),"MODERADO",IF(AND(H64=1,I64=4),"FAVORABLE",IF(AND(H64=1,I64=5),"FAVORABLE",IF(AND(H64=2,I64=1),"BAJO",IF(AND(H64=2,I64=2),"BAJO",IF(AND(H64=2,I64=3),"MODERADO",IF(AND(H64=2,I64=4),"FAVORABLE",IF(AND(H64=2,I64=5),"ALTO",IF(AND(H64=3,I64=1),"BAJO",IF(AND(H64=3,I64=2),"MODERADO",IF(AND(H64=3,I64=3),"FAVORABLE",IF(AND(H64=3,I64=4),"ALTO",IF(AND(H64=3,I64=5),"ALTO",IF(AND(H64=4,I64=1),"MODERADO",IF(AND(H64=4,I64=2),"FAVORABLE",IF(AND(H64=4,I64=3),"FAVORABLE",IF(AND(H64=4,I64=4),"ALTO",IF(AND(H64=4,I64=5),"ALTO",IF(AND(H64=5,I64=1),"FAVORABLE",IF(AND(H64=5,I64=2),"FAVORABLE",IF(AND(H64=5,I64=3),"ALTO",IF(AND(H64=5,I64=4),"ALTO",IF(AND(H64=5,I64=5),"ALTO",""))))))))))))))))))))))))))</f>
        <v/>
      </c>
      <c r="L64" s="3" t="n"/>
      <c r="M64" s="3" t="n"/>
      <c r="N64" s="3" t="n"/>
      <c r="O64" s="3" t="n"/>
      <c r="P64" s="3" t="n"/>
      <c r="Q64" s="3" t="n"/>
      <c r="R64" s="3" t="n"/>
      <c r="S64" s="3" t="n"/>
      <c r="T64" s="16">
        <f>IFERROR(SUM(O64:S64),"")</f>
        <v/>
      </c>
      <c r="U64" s="16" t="n"/>
      <c r="V64" s="3" t="n"/>
      <c r="W64" s="16" t="n"/>
      <c r="X64" s="3" t="n"/>
      <c r="Y64" s="15">
        <f>IF(J64="","",IF(OR(N64="",N64="IMPACTO"),H64,IF(T64&lt;=50,H64,IF(AND(T64&lt;=75,H64&lt;5),H64+1,IF(AND(T64&lt;=75,H64=5),H64,IF(AND(T64&lt;=100,H64&lt;4),H64+2,IF(AND(T64&lt;=100,H64=4),H64+1,IF(AND(T64&lt;=100,H64=5),H64,""))))))))</f>
        <v/>
      </c>
      <c r="Z64" s="15">
        <f>IF(J64="","",IF(OR(N64="",N64="PROBABILIDAD"),I64,IF(T64&lt;=50,I64,IF(AND(T64&lt;=75,I64&lt;5),I64+1,IF(AND(T64&lt;=75,I64=5),I64,IF(AND(T64&lt;=100,I64&lt;4),I64+2,IF(AND(T64&lt;=100,I64=4),I64+1,IF(AND(T64&lt;=100,I64=5),I64,""))))))))</f>
        <v/>
      </c>
      <c r="AA64" s="15">
        <f>IF(OR(Y64="",Z64=""),"",Y64*Z64)</f>
        <v/>
      </c>
      <c r="AB64" s="17">
        <f>IF(AA64="","",IF(AND(Y64=1,Z64=1),"BAJO",IF(AND(Y64=1,Z64=2),"MODERADO",IF(AND(Y64=1,Z64=3),"MODERADO",IF(AND(Y64=1,Z64=4),"MODERADO",IF(AND(Y64=1,Z64=5),"MODERADO",IF(AND(Y64=2,Z64=1),"BAJO",IF(AND(Y64=2,Z64=2),"MODERADO",IF(AND(Y64=2,Z64=3),"MODERADO",IF(AND(Y64=2,Z64=4),"FAVORABLE",IF(AND(Y64=2,Z64=5),"FAVORABLE",IF(AND(Y64=3,Z64=1),"BAJO",IF(AND(Y64=3,Z64=2),"MODERADO",IF(AND(Y64=3,Z64=3),"FAVORABLE",IF(AND(Y64=3,Z64=4),"FAVORABLE",IF(AND(Y64=3,Z64=5),"FAVORABLE",IF(AND(Y64=4,Z64=1),"BAJO",IF(AND(Y64=4,Z64=2),"MODERADO",IF(AND(Y64=4,Z64=3),"FAVORABLE",IF(AND(Y64=4,Z64=4),"FAVORABLE",IF(AND(Y64=4,Z64=5),"ALTO",IF(AND(Y64=5,Z64=1),"BAJO",IF(AND(Y64=5,Z64=2),"MODERADO",IF(AND(Y64=5,Z64=3),"FAVORABLE",IF(AND(Y64=5,Z64=4),"ALTO",IF(AND(Y64=5,Z64=5),"ALTO",""))))))))))))))))))))))))))</f>
        <v/>
      </c>
      <c r="AC64" s="21" t="n"/>
      <c r="AD64" s="23" t="n"/>
      <c r="AE64" s="21" t="n"/>
      <c r="AF64" s="23" t="n"/>
      <c r="AG64" s="21" t="n"/>
      <c r="AH64" s="23" t="n"/>
      <c r="AI64" s="21" t="n"/>
      <c r="AJ64" s="23" t="n"/>
      <c r="AK64" s="21" t="n"/>
      <c r="AL64" s="23" t="n"/>
      <c r="AM64" s="21" t="n"/>
      <c r="AN64" s="23" t="n"/>
      <c r="AO64" s="21" t="n"/>
      <c r="AP64" s="23" t="n"/>
      <c r="AQ64" s="394" t="n"/>
    </row>
    <row r="65" customFormat="1" s="35">
      <c r="A65" s="33">
        <f>IF(AND(Y65=1,Z65=1),1,IF(AND(Y65=1,Z65=2),2,IF(AND(Y65=1,Z65=3),3,IF(AND(Y65=1,Z65=4),4,IF(AND(Y65=1,Z65=5),5,IF(AND(Y65=2,Z65=1),6,IF(AND(Y65=2,Z65=2),7,IF(AND(Y65=2,Z65=3),8,IF(AND(Y65=2,Z65=4),9,IF(AND(Y65=2,Z65=5),10,IF(AND(Y65=3,Z65=1),11,IF(AND(Y65=3,Z65=2),12,IF(AND(Y65=3,Z65=3),13,IF(AND(Y65=3,Z65=4),14,IF(AND(Y65=3,Z65=5),15,IF(AND(Y65=4,Z65=1),16,IF(AND(Y65=4,Z65=2),17,IF(AND(Y65=4,Z65=3),18,IF(AND(Y65=4,Z65=4),19,IF(AND(Y65=4,Z65=5),20,IF(AND(Y65=5,Z65=1),21,IF(AND(Y65=5,Z65=2),22,IF(AND(Y65=5,Z65=3),23,IF(AND(Y65=5,Z65=4),24,IF(AND(Y65=5,Z65=5),25,"")))))))))))))))))))))))))</f>
        <v/>
      </c>
      <c r="B65" s="33">
        <f>IF(A65="","",(COUNTIF($A$10:A65,A65))/100)</f>
        <v/>
      </c>
      <c r="C65" s="33">
        <f>IFERROR(A65+B65,"")</f>
        <v/>
      </c>
      <c r="D65" s="39" t="n">
        <v>56</v>
      </c>
      <c r="E65" s="3" t="n"/>
      <c r="F65" s="3" t="n"/>
      <c r="G65" s="3" t="n"/>
      <c r="H65" s="4" t="n"/>
      <c r="I65" s="4" t="n"/>
      <c r="J65" s="15">
        <f>IF(OR(H65="",I65=""),"",H65*I65)</f>
        <v/>
      </c>
      <c r="K65" s="17">
        <f>IF(J65="","",IF(AND(H65=1,I65=1),"BAJO",IF(AND(H65=1,I65=2),"BAJO",IF(AND(H65=1,I65=3),"MODERADO",IF(AND(H65=1,I65=4),"FAVORABLE",IF(AND(H65=1,I65=5),"FAVORABLE",IF(AND(H65=2,I65=1),"BAJO",IF(AND(H65=2,I65=2),"BAJO",IF(AND(H65=2,I65=3),"MODERADO",IF(AND(H65=2,I65=4),"FAVORABLE",IF(AND(H65=2,I65=5),"ALTO",IF(AND(H65=3,I65=1),"BAJO",IF(AND(H65=3,I65=2),"MODERADO",IF(AND(H65=3,I65=3),"FAVORABLE",IF(AND(H65=3,I65=4),"ALTO",IF(AND(H65=3,I65=5),"ALTO",IF(AND(H65=4,I65=1),"MODERADO",IF(AND(H65=4,I65=2),"FAVORABLE",IF(AND(H65=4,I65=3),"FAVORABLE",IF(AND(H65=4,I65=4),"ALTO",IF(AND(H65=4,I65=5),"ALTO",IF(AND(H65=5,I65=1),"FAVORABLE",IF(AND(H65=5,I65=2),"FAVORABLE",IF(AND(H65=5,I65=3),"ALTO",IF(AND(H65=5,I65=4),"ALTO",IF(AND(H65=5,I65=5),"ALTO",""))))))))))))))))))))))))))</f>
        <v/>
      </c>
      <c r="L65" s="3" t="n"/>
      <c r="M65" s="3" t="n"/>
      <c r="N65" s="3" t="n"/>
      <c r="O65" s="3" t="n"/>
      <c r="P65" s="3" t="n"/>
      <c r="Q65" s="3" t="n"/>
      <c r="R65" s="3" t="n"/>
      <c r="S65" s="3" t="n"/>
      <c r="T65" s="16">
        <f>IFERROR(SUM(O65:S65),"")</f>
        <v/>
      </c>
      <c r="U65" s="16" t="n"/>
      <c r="V65" s="3" t="n"/>
      <c r="W65" s="16" t="n"/>
      <c r="X65" s="3" t="n"/>
      <c r="Y65" s="15">
        <f>IF(J65="","",IF(OR(N65="",N65="IMPACTO"),H65,IF(T65&lt;=50,H65,IF(AND(T65&lt;=75,H65&lt;5),H65+1,IF(AND(T65&lt;=75,H65=5),H65,IF(AND(T65&lt;=100,H65&lt;4),H65+2,IF(AND(T65&lt;=100,H65=4),H65+1,IF(AND(T65&lt;=100,H65=5),H65,""))))))))</f>
        <v/>
      </c>
      <c r="Z65" s="15">
        <f>IF(J65="","",IF(OR(N65="",N65="PROBABILIDAD"),I65,IF(T65&lt;=50,I65,IF(AND(T65&lt;=75,I65&lt;5),I65+1,IF(AND(T65&lt;=75,I65=5),I65,IF(AND(T65&lt;=100,I65&lt;4),I65+2,IF(AND(T65&lt;=100,I65=4),I65+1,IF(AND(T65&lt;=100,I65=5),I65,""))))))))</f>
        <v/>
      </c>
      <c r="AA65" s="15">
        <f>IF(OR(Y65="",Z65=""),"",Y65*Z65)</f>
        <v/>
      </c>
      <c r="AB65" s="17">
        <f>IF(AA65="","",IF(AND(Y65=1,Z65=1),"BAJO",IF(AND(Y65=1,Z65=2),"MODERADO",IF(AND(Y65=1,Z65=3),"MODERADO",IF(AND(Y65=1,Z65=4),"MODERADO",IF(AND(Y65=1,Z65=5),"MODERADO",IF(AND(Y65=2,Z65=1),"BAJO",IF(AND(Y65=2,Z65=2),"MODERADO",IF(AND(Y65=2,Z65=3),"MODERADO",IF(AND(Y65=2,Z65=4),"FAVORABLE",IF(AND(Y65=2,Z65=5),"FAVORABLE",IF(AND(Y65=3,Z65=1),"BAJO",IF(AND(Y65=3,Z65=2),"MODERADO",IF(AND(Y65=3,Z65=3),"FAVORABLE",IF(AND(Y65=3,Z65=4),"FAVORABLE",IF(AND(Y65=3,Z65=5),"FAVORABLE",IF(AND(Y65=4,Z65=1),"BAJO",IF(AND(Y65=4,Z65=2),"MODERADO",IF(AND(Y65=4,Z65=3),"FAVORABLE",IF(AND(Y65=4,Z65=4),"FAVORABLE",IF(AND(Y65=4,Z65=5),"ALTO",IF(AND(Y65=5,Z65=1),"BAJO",IF(AND(Y65=5,Z65=2),"MODERADO",IF(AND(Y65=5,Z65=3),"FAVORABLE",IF(AND(Y65=5,Z65=4),"ALTO",IF(AND(Y65=5,Z65=5),"ALTO",""))))))))))))))))))))))))))</f>
        <v/>
      </c>
      <c r="AC65" s="21" t="n"/>
      <c r="AD65" s="23" t="n"/>
      <c r="AE65" s="21" t="n"/>
      <c r="AF65" s="23" t="n"/>
      <c r="AG65" s="21" t="n"/>
      <c r="AH65" s="23" t="n"/>
      <c r="AI65" s="21" t="n"/>
      <c r="AJ65" s="23" t="n"/>
      <c r="AK65" s="21" t="n"/>
      <c r="AL65" s="23" t="n"/>
      <c r="AM65" s="21" t="n"/>
      <c r="AN65" s="23" t="n"/>
      <c r="AO65" s="21" t="n"/>
      <c r="AP65" s="23" t="n"/>
      <c r="AQ65" s="394" t="n"/>
    </row>
    <row r="66" customFormat="1" s="35">
      <c r="A66" s="33">
        <f>IF(AND(Y66=1,Z66=1),1,IF(AND(Y66=1,Z66=2),2,IF(AND(Y66=1,Z66=3),3,IF(AND(Y66=1,Z66=4),4,IF(AND(Y66=1,Z66=5),5,IF(AND(Y66=2,Z66=1),6,IF(AND(Y66=2,Z66=2),7,IF(AND(Y66=2,Z66=3),8,IF(AND(Y66=2,Z66=4),9,IF(AND(Y66=2,Z66=5),10,IF(AND(Y66=3,Z66=1),11,IF(AND(Y66=3,Z66=2),12,IF(AND(Y66=3,Z66=3),13,IF(AND(Y66=3,Z66=4),14,IF(AND(Y66=3,Z66=5),15,IF(AND(Y66=4,Z66=1),16,IF(AND(Y66=4,Z66=2),17,IF(AND(Y66=4,Z66=3),18,IF(AND(Y66=4,Z66=4),19,IF(AND(Y66=4,Z66=5),20,IF(AND(Y66=5,Z66=1),21,IF(AND(Y66=5,Z66=2),22,IF(AND(Y66=5,Z66=3),23,IF(AND(Y66=5,Z66=4),24,IF(AND(Y66=5,Z66=5),25,"")))))))))))))))))))))))))</f>
        <v/>
      </c>
      <c r="B66" s="33">
        <f>IF(A66="","",(COUNTIF($A$10:A66,A66))/100)</f>
        <v/>
      </c>
      <c r="C66" s="33">
        <f>IFERROR(A66+B66,"")</f>
        <v/>
      </c>
      <c r="D66" s="39" t="n">
        <v>57</v>
      </c>
      <c r="E66" s="3" t="n"/>
      <c r="F66" s="3" t="n"/>
      <c r="G66" s="3" t="n"/>
      <c r="H66" s="4" t="n"/>
      <c r="I66" s="4" t="n"/>
      <c r="J66" s="15">
        <f>IF(OR(H66="",I66=""),"",H66*I66)</f>
        <v/>
      </c>
      <c r="K66" s="17">
        <f>IF(J66="","",IF(AND(H66=1,I66=1),"BAJO",IF(AND(H66=1,I66=2),"BAJO",IF(AND(H66=1,I66=3),"MODERADO",IF(AND(H66=1,I66=4),"FAVORABLE",IF(AND(H66=1,I66=5),"FAVORABLE",IF(AND(H66=2,I66=1),"BAJO",IF(AND(H66=2,I66=2),"BAJO",IF(AND(H66=2,I66=3),"MODERADO",IF(AND(H66=2,I66=4),"FAVORABLE",IF(AND(H66=2,I66=5),"ALTO",IF(AND(H66=3,I66=1),"BAJO",IF(AND(H66=3,I66=2),"MODERADO",IF(AND(H66=3,I66=3),"FAVORABLE",IF(AND(H66=3,I66=4),"ALTO",IF(AND(H66=3,I66=5),"ALTO",IF(AND(H66=4,I66=1),"MODERADO",IF(AND(H66=4,I66=2),"FAVORABLE",IF(AND(H66=4,I66=3),"FAVORABLE",IF(AND(H66=4,I66=4),"ALTO",IF(AND(H66=4,I66=5),"ALTO",IF(AND(H66=5,I66=1),"FAVORABLE",IF(AND(H66=5,I66=2),"FAVORABLE",IF(AND(H66=5,I66=3),"ALTO",IF(AND(H66=5,I66=4),"ALTO",IF(AND(H66=5,I66=5),"ALTO",""))))))))))))))))))))))))))</f>
        <v/>
      </c>
      <c r="L66" s="3" t="n"/>
      <c r="M66" s="3" t="n"/>
      <c r="N66" s="3" t="n"/>
      <c r="O66" s="3" t="n"/>
      <c r="P66" s="3" t="n"/>
      <c r="Q66" s="3" t="n"/>
      <c r="R66" s="3" t="n"/>
      <c r="S66" s="3" t="n"/>
      <c r="T66" s="16">
        <f>IFERROR(SUM(O66:S66),"")</f>
        <v/>
      </c>
      <c r="U66" s="16" t="n"/>
      <c r="V66" s="3" t="n"/>
      <c r="W66" s="16" t="n"/>
      <c r="X66" s="3" t="n"/>
      <c r="Y66" s="15">
        <f>IF(J66="","",IF(OR(N66="",N66="IMPACTO"),H66,IF(T66&lt;=50,H66,IF(AND(T66&lt;=75,H66&lt;5),H66+1,IF(AND(T66&lt;=75,H66=5),H66,IF(AND(T66&lt;=100,H66&lt;4),H66+2,IF(AND(T66&lt;=100,H66=4),H66+1,IF(AND(T66&lt;=100,H66=5),H66,""))))))))</f>
        <v/>
      </c>
      <c r="Z66" s="15">
        <f>IF(J66="","",IF(OR(N66="",N66="PROBABILIDAD"),I66,IF(T66&lt;=50,I66,IF(AND(T66&lt;=75,I66&lt;5),I66+1,IF(AND(T66&lt;=75,I66=5),I66,IF(AND(T66&lt;=100,I66&lt;4),I66+2,IF(AND(T66&lt;=100,I66=4),I66+1,IF(AND(T66&lt;=100,I66=5),I66,""))))))))</f>
        <v/>
      </c>
      <c r="AA66" s="15">
        <f>IF(OR(Y66="",Z66=""),"",Y66*Z66)</f>
        <v/>
      </c>
      <c r="AB66" s="17">
        <f>IF(AA66="","",IF(AND(Y66=1,Z66=1),"BAJO",IF(AND(Y66=1,Z66=2),"MODERADO",IF(AND(Y66=1,Z66=3),"MODERADO",IF(AND(Y66=1,Z66=4),"MODERADO",IF(AND(Y66=1,Z66=5),"MODERADO",IF(AND(Y66=2,Z66=1),"BAJO",IF(AND(Y66=2,Z66=2),"MODERADO",IF(AND(Y66=2,Z66=3),"MODERADO",IF(AND(Y66=2,Z66=4),"FAVORABLE",IF(AND(Y66=2,Z66=5),"FAVORABLE",IF(AND(Y66=3,Z66=1),"BAJO",IF(AND(Y66=3,Z66=2),"MODERADO",IF(AND(Y66=3,Z66=3),"FAVORABLE",IF(AND(Y66=3,Z66=4),"FAVORABLE",IF(AND(Y66=3,Z66=5),"FAVORABLE",IF(AND(Y66=4,Z66=1),"BAJO",IF(AND(Y66=4,Z66=2),"MODERADO",IF(AND(Y66=4,Z66=3),"FAVORABLE",IF(AND(Y66=4,Z66=4),"FAVORABLE",IF(AND(Y66=4,Z66=5),"ALTO",IF(AND(Y66=5,Z66=1),"BAJO",IF(AND(Y66=5,Z66=2),"MODERADO",IF(AND(Y66=5,Z66=3),"FAVORABLE",IF(AND(Y66=5,Z66=4),"ALTO",IF(AND(Y66=5,Z66=5),"ALTO",""))))))))))))))))))))))))))</f>
        <v/>
      </c>
      <c r="AC66" s="21" t="n"/>
      <c r="AD66" s="23" t="n"/>
      <c r="AE66" s="21" t="n"/>
      <c r="AF66" s="23" t="n"/>
      <c r="AG66" s="21" t="n"/>
      <c r="AH66" s="23" t="n"/>
      <c r="AI66" s="21" t="n"/>
      <c r="AJ66" s="23" t="n"/>
      <c r="AK66" s="21" t="n"/>
      <c r="AL66" s="23" t="n"/>
      <c r="AM66" s="21" t="n"/>
      <c r="AN66" s="23" t="n"/>
      <c r="AO66" s="21" t="n"/>
      <c r="AP66" s="23" t="n"/>
      <c r="AQ66" s="394" t="n"/>
    </row>
    <row r="67" customFormat="1" s="35">
      <c r="A67" s="33">
        <f>IF(AND(Y67=1,Z67=1),1,IF(AND(Y67=1,Z67=2),2,IF(AND(Y67=1,Z67=3),3,IF(AND(Y67=1,Z67=4),4,IF(AND(Y67=1,Z67=5),5,IF(AND(Y67=2,Z67=1),6,IF(AND(Y67=2,Z67=2),7,IF(AND(Y67=2,Z67=3),8,IF(AND(Y67=2,Z67=4),9,IF(AND(Y67=2,Z67=5),10,IF(AND(Y67=3,Z67=1),11,IF(AND(Y67=3,Z67=2),12,IF(AND(Y67=3,Z67=3),13,IF(AND(Y67=3,Z67=4),14,IF(AND(Y67=3,Z67=5),15,IF(AND(Y67=4,Z67=1),16,IF(AND(Y67=4,Z67=2),17,IF(AND(Y67=4,Z67=3),18,IF(AND(Y67=4,Z67=4),19,IF(AND(Y67=4,Z67=5),20,IF(AND(Y67=5,Z67=1),21,IF(AND(Y67=5,Z67=2),22,IF(AND(Y67=5,Z67=3),23,IF(AND(Y67=5,Z67=4),24,IF(AND(Y67=5,Z67=5),25,"")))))))))))))))))))))))))</f>
        <v/>
      </c>
      <c r="B67" s="33">
        <f>IF(A67="","",(COUNTIF($A$10:A67,A67))/100)</f>
        <v/>
      </c>
      <c r="C67" s="33">
        <f>IFERROR(A67+B67,"")</f>
        <v/>
      </c>
      <c r="D67" s="39" t="n">
        <v>58</v>
      </c>
      <c r="E67" s="3" t="n"/>
      <c r="F67" s="3" t="n"/>
      <c r="G67" s="3" t="n"/>
      <c r="H67" s="4" t="n"/>
      <c r="I67" s="4" t="n"/>
      <c r="J67" s="15">
        <f>IF(OR(H67="",I67=""),"",H67*I67)</f>
        <v/>
      </c>
      <c r="K67" s="17">
        <f>IF(J67="","",IF(AND(H67=1,I67=1),"BAJO",IF(AND(H67=1,I67=2),"BAJO",IF(AND(H67=1,I67=3),"MODERADO",IF(AND(H67=1,I67=4),"FAVORABLE",IF(AND(H67=1,I67=5),"FAVORABLE",IF(AND(H67=2,I67=1),"BAJO",IF(AND(H67=2,I67=2),"BAJO",IF(AND(H67=2,I67=3),"MODERADO",IF(AND(H67=2,I67=4),"FAVORABLE",IF(AND(H67=2,I67=5),"ALTO",IF(AND(H67=3,I67=1),"BAJO",IF(AND(H67=3,I67=2),"MODERADO",IF(AND(H67=3,I67=3),"FAVORABLE",IF(AND(H67=3,I67=4),"ALTO",IF(AND(H67=3,I67=5),"ALTO",IF(AND(H67=4,I67=1),"MODERADO",IF(AND(H67=4,I67=2),"FAVORABLE",IF(AND(H67=4,I67=3),"FAVORABLE",IF(AND(H67=4,I67=4),"ALTO",IF(AND(H67=4,I67=5),"ALTO",IF(AND(H67=5,I67=1),"FAVORABLE",IF(AND(H67=5,I67=2),"FAVORABLE",IF(AND(H67=5,I67=3),"ALTO",IF(AND(H67=5,I67=4),"ALTO",IF(AND(H67=5,I67=5),"ALTO",""))))))))))))))))))))))))))</f>
        <v/>
      </c>
      <c r="L67" s="3" t="n"/>
      <c r="M67" s="3" t="n"/>
      <c r="N67" s="3" t="n"/>
      <c r="O67" s="3" t="n"/>
      <c r="P67" s="3" t="n"/>
      <c r="Q67" s="3" t="n"/>
      <c r="R67" s="3" t="n"/>
      <c r="S67" s="3" t="n"/>
      <c r="T67" s="16">
        <f>IFERROR(SUM(O67:S67),"")</f>
        <v/>
      </c>
      <c r="U67" s="16" t="n"/>
      <c r="V67" s="3" t="n"/>
      <c r="W67" s="16" t="n"/>
      <c r="X67" s="3" t="n"/>
      <c r="Y67" s="15">
        <f>IF(J67="","",IF(OR(N67="",N67="IMPACTO"),H67,IF(T67&lt;=50,H67,IF(AND(T67&lt;=75,H67&lt;5),H67+1,IF(AND(T67&lt;=75,H67=5),H67,IF(AND(T67&lt;=100,H67&lt;4),H67+2,IF(AND(T67&lt;=100,H67=4),H67+1,IF(AND(T67&lt;=100,H67=5),H67,""))))))))</f>
        <v/>
      </c>
      <c r="Z67" s="15">
        <f>IF(J67="","",IF(OR(N67="",N67="PROBABILIDAD"),I67,IF(T67&lt;=50,I67,IF(AND(T67&lt;=75,I67&lt;5),I67+1,IF(AND(T67&lt;=75,I67=5),I67,IF(AND(T67&lt;=100,I67&lt;4),I67+2,IF(AND(T67&lt;=100,I67=4),I67+1,IF(AND(T67&lt;=100,I67=5),I67,""))))))))</f>
        <v/>
      </c>
      <c r="AA67" s="15">
        <f>IF(OR(Y67="",Z67=""),"",Y67*Z67)</f>
        <v/>
      </c>
      <c r="AB67" s="17">
        <f>IF(AA67="","",IF(AND(Y67=1,Z67=1),"BAJO",IF(AND(Y67=1,Z67=2),"MODERADO",IF(AND(Y67=1,Z67=3),"MODERADO",IF(AND(Y67=1,Z67=4),"MODERADO",IF(AND(Y67=1,Z67=5),"MODERADO",IF(AND(Y67=2,Z67=1),"BAJO",IF(AND(Y67=2,Z67=2),"MODERADO",IF(AND(Y67=2,Z67=3),"MODERADO",IF(AND(Y67=2,Z67=4),"FAVORABLE",IF(AND(Y67=2,Z67=5),"FAVORABLE",IF(AND(Y67=3,Z67=1),"BAJO",IF(AND(Y67=3,Z67=2),"MODERADO",IF(AND(Y67=3,Z67=3),"FAVORABLE",IF(AND(Y67=3,Z67=4),"FAVORABLE",IF(AND(Y67=3,Z67=5),"FAVORABLE",IF(AND(Y67=4,Z67=1),"BAJO",IF(AND(Y67=4,Z67=2),"MODERADO",IF(AND(Y67=4,Z67=3),"FAVORABLE",IF(AND(Y67=4,Z67=4),"FAVORABLE",IF(AND(Y67=4,Z67=5),"ALTO",IF(AND(Y67=5,Z67=1),"BAJO",IF(AND(Y67=5,Z67=2),"MODERADO",IF(AND(Y67=5,Z67=3),"FAVORABLE",IF(AND(Y67=5,Z67=4),"ALTO",IF(AND(Y67=5,Z67=5),"ALTO",""))))))))))))))))))))))))))</f>
        <v/>
      </c>
      <c r="AC67" s="21" t="n"/>
      <c r="AD67" s="23" t="n"/>
      <c r="AE67" s="21" t="n"/>
      <c r="AF67" s="23" t="n"/>
      <c r="AG67" s="21" t="n"/>
      <c r="AH67" s="23" t="n"/>
      <c r="AI67" s="21" t="n"/>
      <c r="AJ67" s="23" t="n"/>
      <c r="AK67" s="21" t="n"/>
      <c r="AL67" s="23" t="n"/>
      <c r="AM67" s="21" t="n"/>
      <c r="AN67" s="23" t="n"/>
      <c r="AO67" s="21" t="n"/>
      <c r="AP67" s="23" t="n"/>
      <c r="AQ67" s="394" t="n"/>
    </row>
    <row r="68" customFormat="1" s="35">
      <c r="A68" s="33">
        <f>IF(AND(Y68=1,Z68=1),1,IF(AND(Y68=1,Z68=2),2,IF(AND(Y68=1,Z68=3),3,IF(AND(Y68=1,Z68=4),4,IF(AND(Y68=1,Z68=5),5,IF(AND(Y68=2,Z68=1),6,IF(AND(Y68=2,Z68=2),7,IF(AND(Y68=2,Z68=3),8,IF(AND(Y68=2,Z68=4),9,IF(AND(Y68=2,Z68=5),10,IF(AND(Y68=3,Z68=1),11,IF(AND(Y68=3,Z68=2),12,IF(AND(Y68=3,Z68=3),13,IF(AND(Y68=3,Z68=4),14,IF(AND(Y68=3,Z68=5),15,IF(AND(Y68=4,Z68=1),16,IF(AND(Y68=4,Z68=2),17,IF(AND(Y68=4,Z68=3),18,IF(AND(Y68=4,Z68=4),19,IF(AND(Y68=4,Z68=5),20,IF(AND(Y68=5,Z68=1),21,IF(AND(Y68=5,Z68=2),22,IF(AND(Y68=5,Z68=3),23,IF(AND(Y68=5,Z68=4),24,IF(AND(Y68=5,Z68=5),25,"")))))))))))))))))))))))))</f>
        <v/>
      </c>
      <c r="B68" s="33">
        <f>IF(A68="","",(COUNTIF($A$10:A68,A68))/100)</f>
        <v/>
      </c>
      <c r="C68" s="33">
        <f>IFERROR(A68+B68,"")</f>
        <v/>
      </c>
      <c r="D68" s="39" t="n">
        <v>59</v>
      </c>
      <c r="E68" s="3" t="n"/>
      <c r="F68" s="3" t="n"/>
      <c r="G68" s="3" t="n"/>
      <c r="H68" s="4" t="n"/>
      <c r="I68" s="4" t="n"/>
      <c r="J68" s="15">
        <f>IF(OR(H68="",I68=""),"",H68*I68)</f>
        <v/>
      </c>
      <c r="K68" s="17">
        <f>IF(J68="","",IF(AND(H68=1,I68=1),"BAJO",IF(AND(H68=1,I68=2),"BAJO",IF(AND(H68=1,I68=3),"MODERADO",IF(AND(H68=1,I68=4),"FAVORABLE",IF(AND(H68=1,I68=5),"FAVORABLE",IF(AND(H68=2,I68=1),"BAJO",IF(AND(H68=2,I68=2),"BAJO",IF(AND(H68=2,I68=3),"MODERADO",IF(AND(H68=2,I68=4),"FAVORABLE",IF(AND(H68=2,I68=5),"ALTO",IF(AND(H68=3,I68=1),"BAJO",IF(AND(H68=3,I68=2),"MODERADO",IF(AND(H68=3,I68=3),"FAVORABLE",IF(AND(H68=3,I68=4),"ALTO",IF(AND(H68=3,I68=5),"ALTO",IF(AND(H68=4,I68=1),"MODERADO",IF(AND(H68=4,I68=2),"FAVORABLE",IF(AND(H68=4,I68=3),"FAVORABLE",IF(AND(H68=4,I68=4),"ALTO",IF(AND(H68=4,I68=5),"ALTO",IF(AND(H68=5,I68=1),"FAVORABLE",IF(AND(H68=5,I68=2),"FAVORABLE",IF(AND(H68=5,I68=3),"ALTO",IF(AND(H68=5,I68=4),"ALTO",IF(AND(H68=5,I68=5),"ALTO",""))))))))))))))))))))))))))</f>
        <v/>
      </c>
      <c r="L68" s="3" t="n"/>
      <c r="M68" s="3" t="n"/>
      <c r="N68" s="3" t="n"/>
      <c r="O68" s="3" t="n"/>
      <c r="P68" s="3" t="n"/>
      <c r="Q68" s="3" t="n"/>
      <c r="R68" s="3" t="n"/>
      <c r="S68" s="3" t="n"/>
      <c r="T68" s="16">
        <f>IFERROR(SUM(O68:S68),"")</f>
        <v/>
      </c>
      <c r="U68" s="16" t="n"/>
      <c r="V68" s="3" t="n"/>
      <c r="W68" s="16" t="n"/>
      <c r="X68" s="3" t="n"/>
      <c r="Y68" s="15">
        <f>IF(J68="","",IF(OR(N68="",N68="IMPACTO"),H68,IF(T68&lt;=50,H68,IF(AND(T68&lt;=75,H68&lt;5),H68+1,IF(AND(T68&lt;=75,H68=5),H68,IF(AND(T68&lt;=100,H68&lt;4),H68+2,IF(AND(T68&lt;=100,H68=4),H68+1,IF(AND(T68&lt;=100,H68=5),H68,""))))))))</f>
        <v/>
      </c>
      <c r="Z68" s="15">
        <f>IF(J68="","",IF(OR(N68="",N68="PROBABILIDAD"),I68,IF(T68&lt;=50,I68,IF(AND(T68&lt;=75,I68&lt;5),I68+1,IF(AND(T68&lt;=75,I68=5),I68,IF(AND(T68&lt;=100,I68&lt;4),I68+2,IF(AND(T68&lt;=100,I68=4),I68+1,IF(AND(T68&lt;=100,I68=5),I68,""))))))))</f>
        <v/>
      </c>
      <c r="AA68" s="15">
        <f>IF(OR(Y68="",Z68=""),"",Y68*Z68)</f>
        <v/>
      </c>
      <c r="AB68" s="17">
        <f>IF(AA68="","",IF(AND(Y68=1,Z68=1),"BAJO",IF(AND(Y68=1,Z68=2),"MODERADO",IF(AND(Y68=1,Z68=3),"MODERADO",IF(AND(Y68=1,Z68=4),"MODERADO",IF(AND(Y68=1,Z68=5),"MODERADO",IF(AND(Y68=2,Z68=1),"BAJO",IF(AND(Y68=2,Z68=2),"MODERADO",IF(AND(Y68=2,Z68=3),"MODERADO",IF(AND(Y68=2,Z68=4),"FAVORABLE",IF(AND(Y68=2,Z68=5),"FAVORABLE",IF(AND(Y68=3,Z68=1),"BAJO",IF(AND(Y68=3,Z68=2),"MODERADO",IF(AND(Y68=3,Z68=3),"FAVORABLE",IF(AND(Y68=3,Z68=4),"FAVORABLE",IF(AND(Y68=3,Z68=5),"FAVORABLE",IF(AND(Y68=4,Z68=1),"BAJO",IF(AND(Y68=4,Z68=2),"MODERADO",IF(AND(Y68=4,Z68=3),"FAVORABLE",IF(AND(Y68=4,Z68=4),"FAVORABLE",IF(AND(Y68=4,Z68=5),"ALTO",IF(AND(Y68=5,Z68=1),"BAJO",IF(AND(Y68=5,Z68=2),"MODERADO",IF(AND(Y68=5,Z68=3),"FAVORABLE",IF(AND(Y68=5,Z68=4),"ALTO",IF(AND(Y68=5,Z68=5),"ALTO",""))))))))))))))))))))))))))</f>
        <v/>
      </c>
      <c r="AC68" s="21" t="n"/>
      <c r="AD68" s="23" t="n"/>
      <c r="AE68" s="21" t="n"/>
      <c r="AF68" s="23" t="n"/>
      <c r="AG68" s="21" t="n"/>
      <c r="AH68" s="23" t="n"/>
      <c r="AI68" s="21" t="n"/>
      <c r="AJ68" s="23" t="n"/>
      <c r="AK68" s="21" t="n"/>
      <c r="AL68" s="23" t="n"/>
      <c r="AM68" s="21" t="n"/>
      <c r="AN68" s="23" t="n"/>
      <c r="AO68" s="21" t="n"/>
      <c r="AP68" s="23" t="n"/>
      <c r="AQ68" s="394" t="n"/>
    </row>
    <row r="69" customFormat="1" s="35">
      <c r="A69" s="33">
        <f>IF(AND(Y69=1,Z69=1),1,IF(AND(Y69=1,Z69=2),2,IF(AND(Y69=1,Z69=3),3,IF(AND(Y69=1,Z69=4),4,IF(AND(Y69=1,Z69=5),5,IF(AND(Y69=2,Z69=1),6,IF(AND(Y69=2,Z69=2),7,IF(AND(Y69=2,Z69=3),8,IF(AND(Y69=2,Z69=4),9,IF(AND(Y69=2,Z69=5),10,IF(AND(Y69=3,Z69=1),11,IF(AND(Y69=3,Z69=2),12,IF(AND(Y69=3,Z69=3),13,IF(AND(Y69=3,Z69=4),14,IF(AND(Y69=3,Z69=5),15,IF(AND(Y69=4,Z69=1),16,IF(AND(Y69=4,Z69=2),17,IF(AND(Y69=4,Z69=3),18,IF(AND(Y69=4,Z69=4),19,IF(AND(Y69=4,Z69=5),20,IF(AND(Y69=5,Z69=1),21,IF(AND(Y69=5,Z69=2),22,IF(AND(Y69=5,Z69=3),23,IF(AND(Y69=5,Z69=4),24,IF(AND(Y69=5,Z69=5),25,"")))))))))))))))))))))))))</f>
        <v/>
      </c>
      <c r="B69" s="33">
        <f>IF(A69="","",(COUNTIF($A$10:A69,A69))/100)</f>
        <v/>
      </c>
      <c r="C69" s="33">
        <f>IFERROR(A69+B69,"")</f>
        <v/>
      </c>
      <c r="D69" s="39" t="n">
        <v>60</v>
      </c>
      <c r="E69" s="3" t="n"/>
      <c r="F69" s="3" t="n"/>
      <c r="G69" s="3" t="n"/>
      <c r="H69" s="4" t="n"/>
      <c r="I69" s="4" t="n"/>
      <c r="J69" s="15">
        <f>IF(OR(H69="",I69=""),"",H69*I69)</f>
        <v/>
      </c>
      <c r="K69" s="17">
        <f>IF(J69="","",IF(AND(H69=1,I69=1),"BAJO",IF(AND(H69=1,I69=2),"BAJO",IF(AND(H69=1,I69=3),"MODERADO",IF(AND(H69=1,I69=4),"FAVORABLE",IF(AND(H69=1,I69=5),"FAVORABLE",IF(AND(H69=2,I69=1),"BAJO",IF(AND(H69=2,I69=2),"BAJO",IF(AND(H69=2,I69=3),"MODERADO",IF(AND(H69=2,I69=4),"FAVORABLE",IF(AND(H69=2,I69=5),"ALTO",IF(AND(H69=3,I69=1),"BAJO",IF(AND(H69=3,I69=2),"MODERADO",IF(AND(H69=3,I69=3),"FAVORABLE",IF(AND(H69=3,I69=4),"ALTO",IF(AND(H69=3,I69=5),"ALTO",IF(AND(H69=4,I69=1),"MODERADO",IF(AND(H69=4,I69=2),"FAVORABLE",IF(AND(H69=4,I69=3),"FAVORABLE",IF(AND(H69=4,I69=4),"ALTO",IF(AND(H69=4,I69=5),"ALTO",IF(AND(H69=5,I69=1),"FAVORABLE",IF(AND(H69=5,I69=2),"FAVORABLE",IF(AND(H69=5,I69=3),"ALTO",IF(AND(H69=5,I69=4),"ALTO",IF(AND(H69=5,I69=5),"ALTO",""))))))))))))))))))))))))))</f>
        <v/>
      </c>
      <c r="L69" s="3" t="n"/>
      <c r="M69" s="3" t="n"/>
      <c r="N69" s="3" t="n"/>
      <c r="O69" s="3" t="n"/>
      <c r="P69" s="3" t="n"/>
      <c r="Q69" s="3" t="n"/>
      <c r="R69" s="3" t="n"/>
      <c r="S69" s="3" t="n"/>
      <c r="T69" s="16">
        <f>IFERROR(SUM(O69:S69),"")</f>
        <v/>
      </c>
      <c r="U69" s="16" t="n"/>
      <c r="V69" s="3" t="n"/>
      <c r="W69" s="16" t="n"/>
      <c r="X69" s="3" t="n"/>
      <c r="Y69" s="15">
        <f>IF(J69="","",IF(OR(N69="",N69="IMPACTO"),H69,IF(T69&lt;=50,H69,IF(AND(T69&lt;=75,H69&lt;5),H69+1,IF(AND(T69&lt;=75,H69=5),H69,IF(AND(T69&lt;=100,H69&lt;4),H69+2,IF(AND(T69&lt;=100,H69=4),H69+1,IF(AND(T69&lt;=100,H69=5),H69,""))))))))</f>
        <v/>
      </c>
      <c r="Z69" s="15">
        <f>IF(J69="","",IF(OR(N69="",N69="PROBABILIDAD"),I69,IF(T69&lt;=50,I69,IF(AND(T69&lt;=75,I69&lt;5),I69+1,IF(AND(T69&lt;=75,I69=5),I69,IF(AND(T69&lt;=100,I69&lt;4),I69+2,IF(AND(T69&lt;=100,I69=4),I69+1,IF(AND(T69&lt;=100,I69=5),I69,""))))))))</f>
        <v/>
      </c>
      <c r="AA69" s="15">
        <f>IF(OR(Y69="",Z69=""),"",Y69*Z69)</f>
        <v/>
      </c>
      <c r="AB69" s="17">
        <f>IF(AA69="","",IF(AND(Y69=1,Z69=1),"BAJO",IF(AND(Y69=1,Z69=2),"MODERADO",IF(AND(Y69=1,Z69=3),"MODERADO",IF(AND(Y69=1,Z69=4),"MODERADO",IF(AND(Y69=1,Z69=5),"MODERADO",IF(AND(Y69=2,Z69=1),"BAJO",IF(AND(Y69=2,Z69=2),"MODERADO",IF(AND(Y69=2,Z69=3),"MODERADO",IF(AND(Y69=2,Z69=4),"FAVORABLE",IF(AND(Y69=2,Z69=5),"FAVORABLE",IF(AND(Y69=3,Z69=1),"BAJO",IF(AND(Y69=3,Z69=2),"MODERADO",IF(AND(Y69=3,Z69=3),"FAVORABLE",IF(AND(Y69=3,Z69=4),"FAVORABLE",IF(AND(Y69=3,Z69=5),"FAVORABLE",IF(AND(Y69=4,Z69=1),"BAJO",IF(AND(Y69=4,Z69=2),"MODERADO",IF(AND(Y69=4,Z69=3),"FAVORABLE",IF(AND(Y69=4,Z69=4),"FAVORABLE",IF(AND(Y69=4,Z69=5),"ALTO",IF(AND(Y69=5,Z69=1),"BAJO",IF(AND(Y69=5,Z69=2),"MODERADO",IF(AND(Y69=5,Z69=3),"FAVORABLE",IF(AND(Y69=5,Z69=4),"ALTO",IF(AND(Y69=5,Z69=5),"ALTO",""))))))))))))))))))))))))))</f>
        <v/>
      </c>
      <c r="AC69" s="21" t="n"/>
      <c r="AD69" s="23" t="n"/>
      <c r="AE69" s="21" t="n"/>
      <c r="AF69" s="23" t="n"/>
      <c r="AG69" s="21" t="n"/>
      <c r="AH69" s="23" t="n"/>
      <c r="AI69" s="21" t="n"/>
      <c r="AJ69" s="23" t="n"/>
      <c r="AK69" s="21" t="n"/>
      <c r="AL69" s="23" t="n"/>
      <c r="AM69" s="21" t="n"/>
      <c r="AN69" s="23" t="n"/>
      <c r="AO69" s="21" t="n"/>
      <c r="AP69" s="23" t="n"/>
      <c r="AQ69" s="394" t="n"/>
    </row>
    <row r="70" customFormat="1" s="35">
      <c r="A70" s="33">
        <f>IF(AND(Y70=1,Z70=1),1,IF(AND(Y70=1,Z70=2),2,IF(AND(Y70=1,Z70=3),3,IF(AND(Y70=1,Z70=4),4,IF(AND(Y70=1,Z70=5),5,IF(AND(Y70=2,Z70=1),6,IF(AND(Y70=2,Z70=2),7,IF(AND(Y70=2,Z70=3),8,IF(AND(Y70=2,Z70=4),9,IF(AND(Y70=2,Z70=5),10,IF(AND(Y70=3,Z70=1),11,IF(AND(Y70=3,Z70=2),12,IF(AND(Y70=3,Z70=3),13,IF(AND(Y70=3,Z70=4),14,IF(AND(Y70=3,Z70=5),15,IF(AND(Y70=4,Z70=1),16,IF(AND(Y70=4,Z70=2),17,IF(AND(Y70=4,Z70=3),18,IF(AND(Y70=4,Z70=4),19,IF(AND(Y70=4,Z70=5),20,IF(AND(Y70=5,Z70=1),21,IF(AND(Y70=5,Z70=2),22,IF(AND(Y70=5,Z70=3),23,IF(AND(Y70=5,Z70=4),24,IF(AND(Y70=5,Z70=5),25,"")))))))))))))))))))))))))</f>
        <v/>
      </c>
      <c r="B70" s="33">
        <f>IF(A70="","",(COUNTIF($A$10:A70,A70))/100)</f>
        <v/>
      </c>
      <c r="C70" s="33">
        <f>IFERROR(A70+B70,"")</f>
        <v/>
      </c>
      <c r="D70" s="39" t="n">
        <v>61</v>
      </c>
      <c r="E70" s="3" t="n"/>
      <c r="F70" s="3" t="n"/>
      <c r="G70" s="3" t="n"/>
      <c r="H70" s="4" t="n"/>
      <c r="I70" s="4" t="n"/>
      <c r="J70" s="15">
        <f>IF(OR(H70="",I70=""),"",H70*I70)</f>
        <v/>
      </c>
      <c r="K70" s="17">
        <f>IF(J70="","",IF(AND(H70=1,I70=1),"BAJO",IF(AND(H70=1,I70=2),"BAJO",IF(AND(H70=1,I70=3),"MODERADO",IF(AND(H70=1,I70=4),"FAVORABLE",IF(AND(H70=1,I70=5),"FAVORABLE",IF(AND(H70=2,I70=1),"BAJO",IF(AND(H70=2,I70=2),"BAJO",IF(AND(H70=2,I70=3),"MODERADO",IF(AND(H70=2,I70=4),"FAVORABLE",IF(AND(H70=2,I70=5),"ALTO",IF(AND(H70=3,I70=1),"BAJO",IF(AND(H70=3,I70=2),"MODERADO",IF(AND(H70=3,I70=3),"FAVORABLE",IF(AND(H70=3,I70=4),"ALTO",IF(AND(H70=3,I70=5),"ALTO",IF(AND(H70=4,I70=1),"MODERADO",IF(AND(H70=4,I70=2),"FAVORABLE",IF(AND(H70=4,I70=3),"FAVORABLE",IF(AND(H70=4,I70=4),"ALTO",IF(AND(H70=4,I70=5),"ALTO",IF(AND(H70=5,I70=1),"FAVORABLE",IF(AND(H70=5,I70=2),"FAVORABLE",IF(AND(H70=5,I70=3),"ALTO",IF(AND(H70=5,I70=4),"ALTO",IF(AND(H70=5,I70=5),"ALTO",""))))))))))))))))))))))))))</f>
        <v/>
      </c>
      <c r="L70" s="3" t="n"/>
      <c r="M70" s="3" t="n"/>
      <c r="N70" s="3" t="n"/>
      <c r="O70" s="3" t="n"/>
      <c r="P70" s="3" t="n"/>
      <c r="Q70" s="3" t="n"/>
      <c r="R70" s="3" t="n"/>
      <c r="S70" s="3" t="n"/>
      <c r="T70" s="16">
        <f>IFERROR(SUM(O70:S70),"")</f>
        <v/>
      </c>
      <c r="U70" s="16" t="n"/>
      <c r="V70" s="3" t="n"/>
      <c r="W70" s="16" t="n"/>
      <c r="X70" s="3" t="n"/>
      <c r="Y70" s="15">
        <f>IF(J70="","",IF(OR(N70="",N70="IMPACTO"),H70,IF(T70&lt;=50,H70,IF(AND(T70&lt;=75,H70&lt;5),H70+1,IF(AND(T70&lt;=75,H70=5),H70,IF(AND(T70&lt;=100,H70&lt;4),H70+2,IF(AND(T70&lt;=100,H70=4),H70+1,IF(AND(T70&lt;=100,H70=5),H70,""))))))))</f>
        <v/>
      </c>
      <c r="Z70" s="15">
        <f>IF(J70="","",IF(OR(N70="",N70="PROBABILIDAD"),I70,IF(T70&lt;=50,I70,IF(AND(T70&lt;=75,I70&lt;5),I70+1,IF(AND(T70&lt;=75,I70=5),I70,IF(AND(T70&lt;=100,I70&lt;4),I70+2,IF(AND(T70&lt;=100,I70=4),I70+1,IF(AND(T70&lt;=100,I70=5),I70,""))))))))</f>
        <v/>
      </c>
      <c r="AA70" s="15">
        <f>IF(OR(Y70="",Z70=""),"",Y70*Z70)</f>
        <v/>
      </c>
      <c r="AB70" s="17">
        <f>IF(AA70="","",IF(AND(Y70=1,Z70=1),"BAJO",IF(AND(Y70=1,Z70=2),"MODERADO",IF(AND(Y70=1,Z70=3),"MODERADO",IF(AND(Y70=1,Z70=4),"MODERADO",IF(AND(Y70=1,Z70=5),"MODERADO",IF(AND(Y70=2,Z70=1),"BAJO",IF(AND(Y70=2,Z70=2),"MODERADO",IF(AND(Y70=2,Z70=3),"MODERADO",IF(AND(Y70=2,Z70=4),"FAVORABLE",IF(AND(Y70=2,Z70=5),"FAVORABLE",IF(AND(Y70=3,Z70=1),"BAJO",IF(AND(Y70=3,Z70=2),"MODERADO",IF(AND(Y70=3,Z70=3),"FAVORABLE",IF(AND(Y70=3,Z70=4),"FAVORABLE",IF(AND(Y70=3,Z70=5),"FAVORABLE",IF(AND(Y70=4,Z70=1),"BAJO",IF(AND(Y70=4,Z70=2),"MODERADO",IF(AND(Y70=4,Z70=3),"FAVORABLE",IF(AND(Y70=4,Z70=4),"FAVORABLE",IF(AND(Y70=4,Z70=5),"ALTO",IF(AND(Y70=5,Z70=1),"BAJO",IF(AND(Y70=5,Z70=2),"MODERADO",IF(AND(Y70=5,Z70=3),"FAVORABLE",IF(AND(Y70=5,Z70=4),"ALTO",IF(AND(Y70=5,Z70=5),"ALTO",""))))))))))))))))))))))))))</f>
        <v/>
      </c>
      <c r="AC70" s="21" t="n"/>
      <c r="AD70" s="23" t="n"/>
      <c r="AE70" s="21" t="n"/>
      <c r="AF70" s="23" t="n"/>
      <c r="AG70" s="21" t="n"/>
      <c r="AH70" s="23" t="n"/>
      <c r="AI70" s="21" t="n"/>
      <c r="AJ70" s="23" t="n"/>
      <c r="AK70" s="21" t="n"/>
      <c r="AL70" s="23" t="n"/>
      <c r="AM70" s="21" t="n"/>
      <c r="AN70" s="23" t="n"/>
      <c r="AO70" s="21" t="n"/>
      <c r="AP70" s="23" t="n"/>
      <c r="AQ70" s="394" t="n"/>
    </row>
    <row r="71" customFormat="1" s="35">
      <c r="A71" s="33">
        <f>IF(AND(Y71=1,Z71=1),1,IF(AND(Y71=1,Z71=2),2,IF(AND(Y71=1,Z71=3),3,IF(AND(Y71=1,Z71=4),4,IF(AND(Y71=1,Z71=5),5,IF(AND(Y71=2,Z71=1),6,IF(AND(Y71=2,Z71=2),7,IF(AND(Y71=2,Z71=3),8,IF(AND(Y71=2,Z71=4),9,IF(AND(Y71=2,Z71=5),10,IF(AND(Y71=3,Z71=1),11,IF(AND(Y71=3,Z71=2),12,IF(AND(Y71=3,Z71=3),13,IF(AND(Y71=3,Z71=4),14,IF(AND(Y71=3,Z71=5),15,IF(AND(Y71=4,Z71=1),16,IF(AND(Y71=4,Z71=2),17,IF(AND(Y71=4,Z71=3),18,IF(AND(Y71=4,Z71=4),19,IF(AND(Y71=4,Z71=5),20,IF(AND(Y71=5,Z71=1),21,IF(AND(Y71=5,Z71=2),22,IF(AND(Y71=5,Z71=3),23,IF(AND(Y71=5,Z71=4),24,IF(AND(Y71=5,Z71=5),25,"")))))))))))))))))))))))))</f>
        <v/>
      </c>
      <c r="B71" s="33">
        <f>IF(A71="","",(COUNTIF($A$10:A71,A71))/100)</f>
        <v/>
      </c>
      <c r="C71" s="33">
        <f>IFERROR(A71+B71,"")</f>
        <v/>
      </c>
      <c r="D71" s="39" t="n">
        <v>62</v>
      </c>
      <c r="E71" s="3" t="n"/>
      <c r="F71" s="3" t="n"/>
      <c r="G71" s="3" t="n"/>
      <c r="H71" s="4" t="n"/>
      <c r="I71" s="4" t="n"/>
      <c r="J71" s="15">
        <f>IF(OR(H71="",I71=""),"",H71*I71)</f>
        <v/>
      </c>
      <c r="K71" s="17">
        <f>IF(J71="","",IF(AND(H71=1,I71=1),"BAJO",IF(AND(H71=1,I71=2),"BAJO",IF(AND(H71=1,I71=3),"MODERADO",IF(AND(H71=1,I71=4),"FAVORABLE",IF(AND(H71=1,I71=5),"FAVORABLE",IF(AND(H71=2,I71=1),"BAJO",IF(AND(H71=2,I71=2),"BAJO",IF(AND(H71=2,I71=3),"MODERADO",IF(AND(H71=2,I71=4),"FAVORABLE",IF(AND(H71=2,I71=5),"ALTO",IF(AND(H71=3,I71=1),"BAJO",IF(AND(H71=3,I71=2),"MODERADO",IF(AND(H71=3,I71=3),"FAVORABLE",IF(AND(H71=3,I71=4),"ALTO",IF(AND(H71=3,I71=5),"ALTO",IF(AND(H71=4,I71=1),"MODERADO",IF(AND(H71=4,I71=2),"FAVORABLE",IF(AND(H71=4,I71=3),"FAVORABLE",IF(AND(H71=4,I71=4),"ALTO",IF(AND(H71=4,I71=5),"ALTO",IF(AND(H71=5,I71=1),"FAVORABLE",IF(AND(H71=5,I71=2),"FAVORABLE",IF(AND(H71=5,I71=3),"ALTO",IF(AND(H71=5,I71=4),"ALTO",IF(AND(H71=5,I71=5),"ALTO",""))))))))))))))))))))))))))</f>
        <v/>
      </c>
      <c r="L71" s="3" t="n"/>
      <c r="M71" s="3" t="n"/>
      <c r="N71" s="3" t="n"/>
      <c r="O71" s="3" t="n"/>
      <c r="P71" s="3" t="n"/>
      <c r="Q71" s="3" t="n"/>
      <c r="R71" s="3" t="n"/>
      <c r="S71" s="3" t="n"/>
      <c r="T71" s="16">
        <f>IFERROR(SUM(O71:S71),"")</f>
        <v/>
      </c>
      <c r="U71" s="16" t="n"/>
      <c r="V71" s="3" t="n"/>
      <c r="W71" s="16" t="n"/>
      <c r="X71" s="3" t="n"/>
      <c r="Y71" s="15">
        <f>IF(J71="","",IF(OR(N71="",N71="IMPACTO"),H71,IF(T71&lt;=50,H71,IF(AND(T71&lt;=75,H71&lt;5),H71+1,IF(AND(T71&lt;=75,H71=5),H71,IF(AND(T71&lt;=100,H71&lt;4),H71+2,IF(AND(T71&lt;=100,H71=4),H71+1,IF(AND(T71&lt;=100,H71=5),H71,""))))))))</f>
        <v/>
      </c>
      <c r="Z71" s="15">
        <f>IF(J71="","",IF(OR(N71="",N71="PROBABILIDAD"),I71,IF(T71&lt;=50,I71,IF(AND(T71&lt;=75,I71&lt;5),I71+1,IF(AND(T71&lt;=75,I71=5),I71,IF(AND(T71&lt;=100,I71&lt;4),I71+2,IF(AND(T71&lt;=100,I71=4),I71+1,IF(AND(T71&lt;=100,I71=5),I71,""))))))))</f>
        <v/>
      </c>
      <c r="AA71" s="15">
        <f>IF(OR(Y71="",Z71=""),"",Y71*Z71)</f>
        <v/>
      </c>
      <c r="AB71" s="17">
        <f>IF(AA71="","",IF(AND(Y71=1,Z71=1),"BAJO",IF(AND(Y71=1,Z71=2),"MODERADO",IF(AND(Y71=1,Z71=3),"MODERADO",IF(AND(Y71=1,Z71=4),"MODERADO",IF(AND(Y71=1,Z71=5),"MODERADO",IF(AND(Y71=2,Z71=1),"BAJO",IF(AND(Y71=2,Z71=2),"MODERADO",IF(AND(Y71=2,Z71=3),"MODERADO",IF(AND(Y71=2,Z71=4),"FAVORABLE",IF(AND(Y71=2,Z71=5),"FAVORABLE",IF(AND(Y71=3,Z71=1),"BAJO",IF(AND(Y71=3,Z71=2),"MODERADO",IF(AND(Y71=3,Z71=3),"FAVORABLE",IF(AND(Y71=3,Z71=4),"FAVORABLE",IF(AND(Y71=3,Z71=5),"FAVORABLE",IF(AND(Y71=4,Z71=1),"BAJO",IF(AND(Y71=4,Z71=2),"MODERADO",IF(AND(Y71=4,Z71=3),"FAVORABLE",IF(AND(Y71=4,Z71=4),"FAVORABLE",IF(AND(Y71=4,Z71=5),"ALTO",IF(AND(Y71=5,Z71=1),"BAJO",IF(AND(Y71=5,Z71=2),"MODERADO",IF(AND(Y71=5,Z71=3),"FAVORABLE",IF(AND(Y71=5,Z71=4),"ALTO",IF(AND(Y71=5,Z71=5),"ALTO",""))))))))))))))))))))))))))</f>
        <v/>
      </c>
      <c r="AC71" s="21" t="n"/>
      <c r="AD71" s="23" t="n"/>
      <c r="AE71" s="21" t="n"/>
      <c r="AF71" s="23" t="n"/>
      <c r="AG71" s="21" t="n"/>
      <c r="AH71" s="23" t="n"/>
      <c r="AI71" s="21" t="n"/>
      <c r="AJ71" s="23" t="n"/>
      <c r="AK71" s="21" t="n"/>
      <c r="AL71" s="23" t="n"/>
      <c r="AM71" s="21" t="n"/>
      <c r="AN71" s="23" t="n"/>
      <c r="AO71" s="21" t="n"/>
      <c r="AP71" s="23" t="n"/>
      <c r="AQ71" s="394" t="n"/>
    </row>
    <row r="72" customFormat="1" s="35">
      <c r="A72" s="33">
        <f>IF(AND(Y72=1,Z72=1),1,IF(AND(Y72=1,Z72=2),2,IF(AND(Y72=1,Z72=3),3,IF(AND(Y72=1,Z72=4),4,IF(AND(Y72=1,Z72=5),5,IF(AND(Y72=2,Z72=1),6,IF(AND(Y72=2,Z72=2),7,IF(AND(Y72=2,Z72=3),8,IF(AND(Y72=2,Z72=4),9,IF(AND(Y72=2,Z72=5),10,IF(AND(Y72=3,Z72=1),11,IF(AND(Y72=3,Z72=2),12,IF(AND(Y72=3,Z72=3),13,IF(AND(Y72=3,Z72=4),14,IF(AND(Y72=3,Z72=5),15,IF(AND(Y72=4,Z72=1),16,IF(AND(Y72=4,Z72=2),17,IF(AND(Y72=4,Z72=3),18,IF(AND(Y72=4,Z72=4),19,IF(AND(Y72=4,Z72=5),20,IF(AND(Y72=5,Z72=1),21,IF(AND(Y72=5,Z72=2),22,IF(AND(Y72=5,Z72=3),23,IF(AND(Y72=5,Z72=4),24,IF(AND(Y72=5,Z72=5),25,"")))))))))))))))))))))))))</f>
        <v/>
      </c>
      <c r="B72" s="33">
        <f>IF(A72="","",(COUNTIF($A$10:A72,A72))/100)</f>
        <v/>
      </c>
      <c r="C72" s="33">
        <f>IFERROR(A72+B72,"")</f>
        <v/>
      </c>
      <c r="D72" s="39" t="n">
        <v>63</v>
      </c>
      <c r="E72" s="3" t="n"/>
      <c r="F72" s="3" t="n"/>
      <c r="G72" s="3" t="n"/>
      <c r="H72" s="4" t="n"/>
      <c r="I72" s="4" t="n"/>
      <c r="J72" s="15">
        <f>IF(OR(H72="",I72=""),"",H72*I72)</f>
        <v/>
      </c>
      <c r="K72" s="17">
        <f>IF(J72="","",IF(AND(H72=1,I72=1),"BAJO",IF(AND(H72=1,I72=2),"BAJO",IF(AND(H72=1,I72=3),"MODERADO",IF(AND(H72=1,I72=4),"FAVORABLE",IF(AND(H72=1,I72=5),"FAVORABLE",IF(AND(H72=2,I72=1),"BAJO",IF(AND(H72=2,I72=2),"BAJO",IF(AND(H72=2,I72=3),"MODERADO",IF(AND(H72=2,I72=4),"FAVORABLE",IF(AND(H72=2,I72=5),"ALTO",IF(AND(H72=3,I72=1),"BAJO",IF(AND(H72=3,I72=2),"MODERADO",IF(AND(H72=3,I72=3),"FAVORABLE",IF(AND(H72=3,I72=4),"ALTO",IF(AND(H72=3,I72=5),"ALTO",IF(AND(H72=4,I72=1),"MODERADO",IF(AND(H72=4,I72=2),"FAVORABLE",IF(AND(H72=4,I72=3),"FAVORABLE",IF(AND(H72=4,I72=4),"ALTO",IF(AND(H72=4,I72=5),"ALTO",IF(AND(H72=5,I72=1),"FAVORABLE",IF(AND(H72=5,I72=2),"FAVORABLE",IF(AND(H72=5,I72=3),"ALTO",IF(AND(H72=5,I72=4),"ALTO",IF(AND(H72=5,I72=5),"ALTO",""))))))))))))))))))))))))))</f>
        <v/>
      </c>
      <c r="L72" s="3" t="n"/>
      <c r="M72" s="3" t="n"/>
      <c r="N72" s="3" t="n"/>
      <c r="O72" s="3" t="n"/>
      <c r="P72" s="3" t="n"/>
      <c r="Q72" s="3" t="n"/>
      <c r="R72" s="3" t="n"/>
      <c r="S72" s="3" t="n"/>
      <c r="T72" s="16">
        <f>IFERROR(SUM(O72:S72),"")</f>
        <v/>
      </c>
      <c r="U72" s="16" t="n"/>
      <c r="V72" s="3" t="n"/>
      <c r="W72" s="16" t="n"/>
      <c r="X72" s="3" t="n"/>
      <c r="Y72" s="15">
        <f>IF(J72="","",IF(OR(N72="",N72="IMPACTO"),H72,IF(T72&lt;=50,H72,IF(AND(T72&lt;=75,H72&lt;5),H72+1,IF(AND(T72&lt;=75,H72=5),H72,IF(AND(T72&lt;=100,H72&lt;4),H72+2,IF(AND(T72&lt;=100,H72=4),H72+1,IF(AND(T72&lt;=100,H72=5),H72,""))))))))</f>
        <v/>
      </c>
      <c r="Z72" s="15">
        <f>IF(J72="","",IF(OR(N72="",N72="PROBABILIDAD"),I72,IF(T72&lt;=50,I72,IF(AND(T72&lt;=75,I72&lt;5),I72+1,IF(AND(T72&lt;=75,I72=5),I72,IF(AND(T72&lt;=100,I72&lt;4),I72+2,IF(AND(T72&lt;=100,I72=4),I72+1,IF(AND(T72&lt;=100,I72=5),I72,""))))))))</f>
        <v/>
      </c>
      <c r="AA72" s="15">
        <f>IF(OR(Y72="",Z72=""),"",Y72*Z72)</f>
        <v/>
      </c>
      <c r="AB72" s="17">
        <f>IF(AA72="","",IF(AND(Y72=1,Z72=1),"BAJO",IF(AND(Y72=1,Z72=2),"MODERADO",IF(AND(Y72=1,Z72=3),"MODERADO",IF(AND(Y72=1,Z72=4),"MODERADO",IF(AND(Y72=1,Z72=5),"MODERADO",IF(AND(Y72=2,Z72=1),"BAJO",IF(AND(Y72=2,Z72=2),"MODERADO",IF(AND(Y72=2,Z72=3),"MODERADO",IF(AND(Y72=2,Z72=4),"FAVORABLE",IF(AND(Y72=2,Z72=5),"FAVORABLE",IF(AND(Y72=3,Z72=1),"BAJO",IF(AND(Y72=3,Z72=2),"MODERADO",IF(AND(Y72=3,Z72=3),"FAVORABLE",IF(AND(Y72=3,Z72=4),"FAVORABLE",IF(AND(Y72=3,Z72=5),"FAVORABLE",IF(AND(Y72=4,Z72=1),"BAJO",IF(AND(Y72=4,Z72=2),"MODERADO",IF(AND(Y72=4,Z72=3),"FAVORABLE",IF(AND(Y72=4,Z72=4),"FAVORABLE",IF(AND(Y72=4,Z72=5),"ALTO",IF(AND(Y72=5,Z72=1),"BAJO",IF(AND(Y72=5,Z72=2),"MODERADO",IF(AND(Y72=5,Z72=3),"FAVORABLE",IF(AND(Y72=5,Z72=4),"ALTO",IF(AND(Y72=5,Z72=5),"ALTO",""))))))))))))))))))))))))))</f>
        <v/>
      </c>
      <c r="AC72" s="21" t="n"/>
      <c r="AD72" s="23" t="n"/>
      <c r="AE72" s="21" t="n"/>
      <c r="AF72" s="23" t="n"/>
      <c r="AG72" s="21" t="n"/>
      <c r="AH72" s="23" t="n"/>
      <c r="AI72" s="21" t="n"/>
      <c r="AJ72" s="23" t="n"/>
      <c r="AK72" s="21" t="n"/>
      <c r="AL72" s="23" t="n"/>
      <c r="AM72" s="21" t="n"/>
      <c r="AN72" s="23" t="n"/>
      <c r="AO72" s="21" t="n"/>
      <c r="AP72" s="23" t="n"/>
      <c r="AQ72" s="394" t="n"/>
    </row>
    <row r="73" customFormat="1" s="35">
      <c r="A73" s="33">
        <f>IF(AND(Y73=1,Z73=1),1,IF(AND(Y73=1,Z73=2),2,IF(AND(Y73=1,Z73=3),3,IF(AND(Y73=1,Z73=4),4,IF(AND(Y73=1,Z73=5),5,IF(AND(Y73=2,Z73=1),6,IF(AND(Y73=2,Z73=2),7,IF(AND(Y73=2,Z73=3),8,IF(AND(Y73=2,Z73=4),9,IF(AND(Y73=2,Z73=5),10,IF(AND(Y73=3,Z73=1),11,IF(AND(Y73=3,Z73=2),12,IF(AND(Y73=3,Z73=3),13,IF(AND(Y73=3,Z73=4),14,IF(AND(Y73=3,Z73=5),15,IF(AND(Y73=4,Z73=1),16,IF(AND(Y73=4,Z73=2),17,IF(AND(Y73=4,Z73=3),18,IF(AND(Y73=4,Z73=4),19,IF(AND(Y73=4,Z73=5),20,IF(AND(Y73=5,Z73=1),21,IF(AND(Y73=5,Z73=2),22,IF(AND(Y73=5,Z73=3),23,IF(AND(Y73=5,Z73=4),24,IF(AND(Y73=5,Z73=5),25,"")))))))))))))))))))))))))</f>
        <v/>
      </c>
      <c r="B73" s="33">
        <f>IF(A73="","",(COUNTIF($A$10:A73,A73))/100)</f>
        <v/>
      </c>
      <c r="C73" s="33">
        <f>IFERROR(A73+B73,"")</f>
        <v/>
      </c>
      <c r="D73" s="39" t="n">
        <v>64</v>
      </c>
      <c r="E73" s="3" t="n"/>
      <c r="F73" s="3" t="n"/>
      <c r="G73" s="3" t="n"/>
      <c r="H73" s="4" t="n"/>
      <c r="I73" s="4" t="n"/>
      <c r="J73" s="15">
        <f>IF(OR(H73="",I73=""),"",H73*I73)</f>
        <v/>
      </c>
      <c r="K73" s="17">
        <f>IF(J73="","",IF(AND(H73=1,I73=1),"BAJO",IF(AND(H73=1,I73=2),"BAJO",IF(AND(H73=1,I73=3),"MODERADO",IF(AND(H73=1,I73=4),"FAVORABLE",IF(AND(H73=1,I73=5),"FAVORABLE",IF(AND(H73=2,I73=1),"BAJO",IF(AND(H73=2,I73=2),"BAJO",IF(AND(H73=2,I73=3),"MODERADO",IF(AND(H73=2,I73=4),"FAVORABLE",IF(AND(H73=2,I73=5),"ALTO",IF(AND(H73=3,I73=1),"BAJO",IF(AND(H73=3,I73=2),"MODERADO",IF(AND(H73=3,I73=3),"FAVORABLE",IF(AND(H73=3,I73=4),"ALTO",IF(AND(H73=3,I73=5),"ALTO",IF(AND(H73=4,I73=1),"MODERADO",IF(AND(H73=4,I73=2),"FAVORABLE",IF(AND(H73=4,I73=3),"FAVORABLE",IF(AND(H73=4,I73=4),"ALTO",IF(AND(H73=4,I73=5),"ALTO",IF(AND(H73=5,I73=1),"FAVORABLE",IF(AND(H73=5,I73=2),"FAVORABLE",IF(AND(H73=5,I73=3),"ALTO",IF(AND(H73=5,I73=4),"ALTO",IF(AND(H73=5,I73=5),"ALTO",""))))))))))))))))))))))))))</f>
        <v/>
      </c>
      <c r="L73" s="3" t="n"/>
      <c r="M73" s="3" t="n"/>
      <c r="N73" s="3" t="n"/>
      <c r="O73" s="3" t="n"/>
      <c r="P73" s="3" t="n"/>
      <c r="Q73" s="3" t="n"/>
      <c r="R73" s="3" t="n"/>
      <c r="S73" s="3" t="n"/>
      <c r="T73" s="16">
        <f>IFERROR(SUM(O73:S73),"")</f>
        <v/>
      </c>
      <c r="U73" s="16" t="n"/>
      <c r="V73" s="3" t="n"/>
      <c r="W73" s="16" t="n"/>
      <c r="X73" s="3" t="n"/>
      <c r="Y73" s="15">
        <f>IF(J73="","",IF(OR(N73="",N73="IMPACTO"),H73,IF(T73&lt;=50,H73,IF(AND(T73&lt;=75,H73&lt;5),H73+1,IF(AND(T73&lt;=75,H73=5),H73,IF(AND(T73&lt;=100,H73&lt;4),H73+2,IF(AND(T73&lt;=100,H73=4),H73+1,IF(AND(T73&lt;=100,H73=5),H73,""))))))))</f>
        <v/>
      </c>
      <c r="Z73" s="15">
        <f>IF(J73="","",IF(OR(N73="",N73="PROBABILIDAD"),I73,IF(T73&lt;=50,I73,IF(AND(T73&lt;=75,I73&lt;5),I73+1,IF(AND(T73&lt;=75,I73=5),I73,IF(AND(T73&lt;=100,I73&lt;4),I73+2,IF(AND(T73&lt;=100,I73=4),I73+1,IF(AND(T73&lt;=100,I73=5),I73,""))))))))</f>
        <v/>
      </c>
      <c r="AA73" s="15">
        <f>IF(OR(Y73="",Z73=""),"",Y73*Z73)</f>
        <v/>
      </c>
      <c r="AB73" s="17">
        <f>IF(AA73="","",IF(AND(Y73=1,Z73=1),"BAJO",IF(AND(Y73=1,Z73=2),"MODERADO",IF(AND(Y73=1,Z73=3),"MODERADO",IF(AND(Y73=1,Z73=4),"MODERADO",IF(AND(Y73=1,Z73=5),"MODERADO",IF(AND(Y73=2,Z73=1),"BAJO",IF(AND(Y73=2,Z73=2),"MODERADO",IF(AND(Y73=2,Z73=3),"MODERADO",IF(AND(Y73=2,Z73=4),"FAVORABLE",IF(AND(Y73=2,Z73=5),"FAVORABLE",IF(AND(Y73=3,Z73=1),"BAJO",IF(AND(Y73=3,Z73=2),"MODERADO",IF(AND(Y73=3,Z73=3),"FAVORABLE",IF(AND(Y73=3,Z73=4),"FAVORABLE",IF(AND(Y73=3,Z73=5),"FAVORABLE",IF(AND(Y73=4,Z73=1),"BAJO",IF(AND(Y73=4,Z73=2),"MODERADO",IF(AND(Y73=4,Z73=3),"FAVORABLE",IF(AND(Y73=4,Z73=4),"FAVORABLE",IF(AND(Y73=4,Z73=5),"ALTO",IF(AND(Y73=5,Z73=1),"BAJO",IF(AND(Y73=5,Z73=2),"MODERADO",IF(AND(Y73=5,Z73=3),"FAVORABLE",IF(AND(Y73=5,Z73=4),"ALTO",IF(AND(Y73=5,Z73=5),"ALTO",""))))))))))))))))))))))))))</f>
        <v/>
      </c>
      <c r="AC73" s="21" t="n"/>
      <c r="AD73" s="23" t="n"/>
      <c r="AE73" s="21" t="n"/>
      <c r="AF73" s="23" t="n"/>
      <c r="AG73" s="21" t="n"/>
      <c r="AH73" s="23" t="n"/>
      <c r="AI73" s="21" t="n"/>
      <c r="AJ73" s="23" t="n"/>
      <c r="AK73" s="21" t="n"/>
      <c r="AL73" s="23" t="n"/>
      <c r="AM73" s="21" t="n"/>
      <c r="AN73" s="23" t="n"/>
      <c r="AO73" s="21" t="n"/>
      <c r="AP73" s="23" t="n"/>
      <c r="AQ73" s="394" t="n"/>
    </row>
    <row r="74" customFormat="1" s="35">
      <c r="A74" s="33">
        <f>IF(AND(Y74=1,Z74=1),1,IF(AND(Y74=1,Z74=2),2,IF(AND(Y74=1,Z74=3),3,IF(AND(Y74=1,Z74=4),4,IF(AND(Y74=1,Z74=5),5,IF(AND(Y74=2,Z74=1),6,IF(AND(Y74=2,Z74=2),7,IF(AND(Y74=2,Z74=3),8,IF(AND(Y74=2,Z74=4),9,IF(AND(Y74=2,Z74=5),10,IF(AND(Y74=3,Z74=1),11,IF(AND(Y74=3,Z74=2),12,IF(AND(Y74=3,Z74=3),13,IF(AND(Y74=3,Z74=4),14,IF(AND(Y74=3,Z74=5),15,IF(AND(Y74=4,Z74=1),16,IF(AND(Y74=4,Z74=2),17,IF(AND(Y74=4,Z74=3),18,IF(AND(Y74=4,Z74=4),19,IF(AND(Y74=4,Z74=5),20,IF(AND(Y74=5,Z74=1),21,IF(AND(Y74=5,Z74=2),22,IF(AND(Y74=5,Z74=3),23,IF(AND(Y74=5,Z74=4),24,IF(AND(Y74=5,Z74=5),25,"")))))))))))))))))))))))))</f>
        <v/>
      </c>
      <c r="B74" s="33">
        <f>IF(A74="","",(COUNTIF($A$10:A74,A74))/100)</f>
        <v/>
      </c>
      <c r="C74" s="33">
        <f>IFERROR(A74+B74,"")</f>
        <v/>
      </c>
      <c r="D74" s="39" t="n">
        <v>65</v>
      </c>
      <c r="E74" s="3" t="n"/>
      <c r="F74" s="3" t="n"/>
      <c r="G74" s="3" t="n"/>
      <c r="H74" s="4" t="n"/>
      <c r="I74" s="4" t="n"/>
      <c r="J74" s="15">
        <f>IF(OR(H74="",I74=""),"",H74*I74)</f>
        <v/>
      </c>
      <c r="K74" s="17">
        <f>IF(J74="","",IF(AND(H74=1,I74=1),"BAJO",IF(AND(H74=1,I74=2),"BAJO",IF(AND(H74=1,I74=3),"MODERADO",IF(AND(H74=1,I74=4),"FAVORABLE",IF(AND(H74=1,I74=5),"FAVORABLE",IF(AND(H74=2,I74=1),"BAJO",IF(AND(H74=2,I74=2),"BAJO",IF(AND(H74=2,I74=3),"MODERADO",IF(AND(H74=2,I74=4),"FAVORABLE",IF(AND(H74=2,I74=5),"ALTO",IF(AND(H74=3,I74=1),"BAJO",IF(AND(H74=3,I74=2),"MODERADO",IF(AND(H74=3,I74=3),"FAVORABLE",IF(AND(H74=3,I74=4),"ALTO",IF(AND(H74=3,I74=5),"ALTO",IF(AND(H74=4,I74=1),"MODERADO",IF(AND(H74=4,I74=2),"FAVORABLE",IF(AND(H74=4,I74=3),"FAVORABLE",IF(AND(H74=4,I74=4),"ALTO",IF(AND(H74=4,I74=5),"ALTO",IF(AND(H74=5,I74=1),"FAVORABLE",IF(AND(H74=5,I74=2),"FAVORABLE",IF(AND(H74=5,I74=3),"ALTO",IF(AND(H74=5,I74=4),"ALTO",IF(AND(H74=5,I74=5),"ALTO",""))))))))))))))))))))))))))</f>
        <v/>
      </c>
      <c r="L74" s="3" t="n"/>
      <c r="M74" s="3" t="n"/>
      <c r="N74" s="3" t="n"/>
      <c r="O74" s="3" t="n"/>
      <c r="P74" s="3" t="n"/>
      <c r="Q74" s="3" t="n"/>
      <c r="R74" s="3" t="n"/>
      <c r="S74" s="3" t="n"/>
      <c r="T74" s="16">
        <f>IFERROR(SUM(O74:S74),"")</f>
        <v/>
      </c>
      <c r="U74" s="16" t="n"/>
      <c r="V74" s="3" t="n"/>
      <c r="W74" s="16" t="n"/>
      <c r="X74" s="3" t="n"/>
      <c r="Y74" s="15">
        <f>IF(J74="","",IF(OR(N74="",N74="IMPACTO"),H74,IF(T74&lt;=50,H74,IF(AND(T74&lt;=75,H74&lt;5),H74+1,IF(AND(T74&lt;=75,H74=5),H74,IF(AND(T74&lt;=100,H74&lt;4),H74+2,IF(AND(T74&lt;=100,H74=4),H74+1,IF(AND(T74&lt;=100,H74=5),H74,""))))))))</f>
        <v/>
      </c>
      <c r="Z74" s="15">
        <f>IF(J74="","",IF(OR(N74="",N74="PROBABILIDAD"),I74,IF(T74&lt;=50,I74,IF(AND(T74&lt;=75,I74&lt;5),I74+1,IF(AND(T74&lt;=75,I74=5),I74,IF(AND(T74&lt;=100,I74&lt;4),I74+2,IF(AND(T74&lt;=100,I74=4),I74+1,IF(AND(T74&lt;=100,I74=5),I74,""))))))))</f>
        <v/>
      </c>
      <c r="AA74" s="15">
        <f>IF(OR(Y74="",Z74=""),"",Y74*Z74)</f>
        <v/>
      </c>
      <c r="AB74" s="17">
        <f>IF(AA74="","",IF(AND(Y74=1,Z74=1),"BAJO",IF(AND(Y74=1,Z74=2),"MODERADO",IF(AND(Y74=1,Z74=3),"MODERADO",IF(AND(Y74=1,Z74=4),"MODERADO",IF(AND(Y74=1,Z74=5),"MODERADO",IF(AND(Y74=2,Z74=1),"BAJO",IF(AND(Y74=2,Z74=2),"MODERADO",IF(AND(Y74=2,Z74=3),"MODERADO",IF(AND(Y74=2,Z74=4),"FAVORABLE",IF(AND(Y74=2,Z74=5),"FAVORABLE",IF(AND(Y74=3,Z74=1),"BAJO",IF(AND(Y74=3,Z74=2),"MODERADO",IF(AND(Y74=3,Z74=3),"FAVORABLE",IF(AND(Y74=3,Z74=4),"FAVORABLE",IF(AND(Y74=3,Z74=5),"FAVORABLE",IF(AND(Y74=4,Z74=1),"BAJO",IF(AND(Y74=4,Z74=2),"MODERADO",IF(AND(Y74=4,Z74=3),"FAVORABLE",IF(AND(Y74=4,Z74=4),"FAVORABLE",IF(AND(Y74=4,Z74=5),"ALTO",IF(AND(Y74=5,Z74=1),"BAJO",IF(AND(Y74=5,Z74=2),"MODERADO",IF(AND(Y74=5,Z74=3),"FAVORABLE",IF(AND(Y74=5,Z74=4),"ALTO",IF(AND(Y74=5,Z74=5),"ALTO",""))))))))))))))))))))))))))</f>
        <v/>
      </c>
      <c r="AC74" s="21" t="n"/>
      <c r="AD74" s="23" t="n"/>
      <c r="AE74" s="21" t="n"/>
      <c r="AF74" s="23" t="n"/>
      <c r="AG74" s="21" t="n"/>
      <c r="AH74" s="23" t="n"/>
      <c r="AI74" s="21" t="n"/>
      <c r="AJ74" s="23" t="n"/>
      <c r="AK74" s="21" t="n"/>
      <c r="AL74" s="23" t="n"/>
      <c r="AM74" s="21" t="n"/>
      <c r="AN74" s="23" t="n"/>
      <c r="AO74" s="21" t="n"/>
      <c r="AP74" s="23" t="n"/>
      <c r="AQ74" s="394" t="n"/>
    </row>
    <row r="75" customFormat="1" s="35">
      <c r="A75" s="33">
        <f>IF(AND(Y75=1,Z75=1),1,IF(AND(Y75=1,Z75=2),2,IF(AND(Y75=1,Z75=3),3,IF(AND(Y75=1,Z75=4),4,IF(AND(Y75=1,Z75=5),5,IF(AND(Y75=2,Z75=1),6,IF(AND(Y75=2,Z75=2),7,IF(AND(Y75=2,Z75=3),8,IF(AND(Y75=2,Z75=4),9,IF(AND(Y75=2,Z75=5),10,IF(AND(Y75=3,Z75=1),11,IF(AND(Y75=3,Z75=2),12,IF(AND(Y75=3,Z75=3),13,IF(AND(Y75=3,Z75=4),14,IF(AND(Y75=3,Z75=5),15,IF(AND(Y75=4,Z75=1),16,IF(AND(Y75=4,Z75=2),17,IF(AND(Y75=4,Z75=3),18,IF(AND(Y75=4,Z75=4),19,IF(AND(Y75=4,Z75=5),20,IF(AND(Y75=5,Z75=1),21,IF(AND(Y75=5,Z75=2),22,IF(AND(Y75=5,Z75=3),23,IF(AND(Y75=5,Z75=4),24,IF(AND(Y75=5,Z75=5),25,"")))))))))))))))))))))))))</f>
        <v/>
      </c>
      <c r="B75" s="33">
        <f>IF(A75="","",(COUNTIF($A$10:A75,A75))/100)</f>
        <v/>
      </c>
      <c r="C75" s="33">
        <f>IFERROR(A75+B75,"")</f>
        <v/>
      </c>
      <c r="D75" s="39" t="n">
        <v>66</v>
      </c>
      <c r="E75" s="3" t="n"/>
      <c r="F75" s="3" t="n"/>
      <c r="G75" s="3" t="n"/>
      <c r="H75" s="4" t="n"/>
      <c r="I75" s="4" t="n"/>
      <c r="J75" s="15">
        <f>IF(OR(H75="",I75=""),"",H75*I75)</f>
        <v/>
      </c>
      <c r="K75" s="17">
        <f>IF(J75="","",IF(AND(H75=1,I75=1),"BAJO",IF(AND(H75=1,I75=2),"BAJO",IF(AND(H75=1,I75=3),"MODERADO",IF(AND(H75=1,I75=4),"FAVORABLE",IF(AND(H75=1,I75=5),"FAVORABLE",IF(AND(H75=2,I75=1),"BAJO",IF(AND(H75=2,I75=2),"BAJO",IF(AND(H75=2,I75=3),"MODERADO",IF(AND(H75=2,I75=4),"FAVORABLE",IF(AND(H75=2,I75=5),"ALTO",IF(AND(H75=3,I75=1),"BAJO",IF(AND(H75=3,I75=2),"MODERADO",IF(AND(H75=3,I75=3),"FAVORABLE",IF(AND(H75=3,I75=4),"ALTO",IF(AND(H75=3,I75=5),"ALTO",IF(AND(H75=4,I75=1),"MODERADO",IF(AND(H75=4,I75=2),"FAVORABLE",IF(AND(H75=4,I75=3),"FAVORABLE",IF(AND(H75=4,I75=4),"ALTO",IF(AND(H75=4,I75=5),"ALTO",IF(AND(H75=5,I75=1),"FAVORABLE",IF(AND(H75=5,I75=2),"FAVORABLE",IF(AND(H75=5,I75=3),"ALTO",IF(AND(H75=5,I75=4),"ALTO",IF(AND(H75=5,I75=5),"ALTO",""))))))))))))))))))))))))))</f>
        <v/>
      </c>
      <c r="L75" s="3" t="n"/>
      <c r="M75" s="3" t="n"/>
      <c r="N75" s="3" t="n"/>
      <c r="O75" s="3" t="n"/>
      <c r="P75" s="3" t="n"/>
      <c r="Q75" s="3" t="n"/>
      <c r="R75" s="3" t="n"/>
      <c r="S75" s="3" t="n"/>
      <c r="T75" s="16">
        <f>IFERROR(SUM(O75:S75),"")</f>
        <v/>
      </c>
      <c r="U75" s="16" t="n"/>
      <c r="V75" s="3" t="n"/>
      <c r="W75" s="16" t="n"/>
      <c r="X75" s="3" t="n"/>
      <c r="Y75" s="15">
        <f>IF(J75="","",IF(OR(N75="",N75="IMPACTO"),H75,IF(T75&lt;=50,H75,IF(AND(T75&lt;=75,H75&lt;5),H75+1,IF(AND(T75&lt;=75,H75=5),H75,IF(AND(T75&lt;=100,H75&lt;4),H75+2,IF(AND(T75&lt;=100,H75=4),H75+1,IF(AND(T75&lt;=100,H75=5),H75,""))))))))</f>
        <v/>
      </c>
      <c r="Z75" s="15">
        <f>IF(J75="","",IF(OR(N75="",N75="PROBABILIDAD"),I75,IF(T75&lt;=50,I75,IF(AND(T75&lt;=75,I75&lt;5),I75+1,IF(AND(T75&lt;=75,I75=5),I75,IF(AND(T75&lt;=100,I75&lt;4),I75+2,IF(AND(T75&lt;=100,I75=4),I75+1,IF(AND(T75&lt;=100,I75=5),I75,""))))))))</f>
        <v/>
      </c>
      <c r="AA75" s="15">
        <f>IF(OR(Y75="",Z75=""),"",Y75*Z75)</f>
        <v/>
      </c>
      <c r="AB75" s="17">
        <f>IF(AA75="","",IF(AND(Y75=1,Z75=1),"BAJO",IF(AND(Y75=1,Z75=2),"MODERADO",IF(AND(Y75=1,Z75=3),"MODERADO",IF(AND(Y75=1,Z75=4),"MODERADO",IF(AND(Y75=1,Z75=5),"MODERADO",IF(AND(Y75=2,Z75=1),"BAJO",IF(AND(Y75=2,Z75=2),"MODERADO",IF(AND(Y75=2,Z75=3),"MODERADO",IF(AND(Y75=2,Z75=4),"FAVORABLE",IF(AND(Y75=2,Z75=5),"FAVORABLE",IF(AND(Y75=3,Z75=1),"BAJO",IF(AND(Y75=3,Z75=2),"MODERADO",IF(AND(Y75=3,Z75=3),"FAVORABLE",IF(AND(Y75=3,Z75=4),"FAVORABLE",IF(AND(Y75=3,Z75=5),"FAVORABLE",IF(AND(Y75=4,Z75=1),"BAJO",IF(AND(Y75=4,Z75=2),"MODERADO",IF(AND(Y75=4,Z75=3),"FAVORABLE",IF(AND(Y75=4,Z75=4),"FAVORABLE",IF(AND(Y75=4,Z75=5),"ALTO",IF(AND(Y75=5,Z75=1),"BAJO",IF(AND(Y75=5,Z75=2),"MODERADO",IF(AND(Y75=5,Z75=3),"FAVORABLE",IF(AND(Y75=5,Z75=4),"ALTO",IF(AND(Y75=5,Z75=5),"ALTO",""))))))))))))))))))))))))))</f>
        <v/>
      </c>
      <c r="AC75" s="21" t="n"/>
      <c r="AD75" s="23" t="n"/>
      <c r="AE75" s="21" t="n"/>
      <c r="AF75" s="23" t="n"/>
      <c r="AG75" s="21" t="n"/>
      <c r="AH75" s="23" t="n"/>
      <c r="AI75" s="21" t="n"/>
      <c r="AJ75" s="23" t="n"/>
      <c r="AK75" s="21" t="n"/>
      <c r="AL75" s="23" t="n"/>
      <c r="AM75" s="21" t="n"/>
      <c r="AN75" s="23" t="n"/>
      <c r="AO75" s="21" t="n"/>
      <c r="AP75" s="23" t="n"/>
      <c r="AQ75" s="394" t="n"/>
    </row>
    <row r="76" customFormat="1" s="35">
      <c r="A76" s="33">
        <f>IF(AND(Y76=1,Z76=1),1,IF(AND(Y76=1,Z76=2),2,IF(AND(Y76=1,Z76=3),3,IF(AND(Y76=1,Z76=4),4,IF(AND(Y76=1,Z76=5),5,IF(AND(Y76=2,Z76=1),6,IF(AND(Y76=2,Z76=2),7,IF(AND(Y76=2,Z76=3),8,IF(AND(Y76=2,Z76=4),9,IF(AND(Y76=2,Z76=5),10,IF(AND(Y76=3,Z76=1),11,IF(AND(Y76=3,Z76=2),12,IF(AND(Y76=3,Z76=3),13,IF(AND(Y76=3,Z76=4),14,IF(AND(Y76=3,Z76=5),15,IF(AND(Y76=4,Z76=1),16,IF(AND(Y76=4,Z76=2),17,IF(AND(Y76=4,Z76=3),18,IF(AND(Y76=4,Z76=4),19,IF(AND(Y76=4,Z76=5),20,IF(AND(Y76=5,Z76=1),21,IF(AND(Y76=5,Z76=2),22,IF(AND(Y76=5,Z76=3),23,IF(AND(Y76=5,Z76=4),24,IF(AND(Y76=5,Z76=5),25,"")))))))))))))))))))))))))</f>
        <v/>
      </c>
      <c r="B76" s="33">
        <f>IF(A76="","",(COUNTIF($A$10:A76,A76))/100)</f>
        <v/>
      </c>
      <c r="C76" s="33">
        <f>IFERROR(A76+B76,"")</f>
        <v/>
      </c>
      <c r="D76" s="39" t="n">
        <v>67</v>
      </c>
      <c r="E76" s="3" t="n"/>
      <c r="F76" s="3" t="n"/>
      <c r="G76" s="3" t="n"/>
      <c r="H76" s="4" t="n"/>
      <c r="I76" s="4" t="n"/>
      <c r="J76" s="15">
        <f>IF(OR(H76="",I76=""),"",H76*I76)</f>
        <v/>
      </c>
      <c r="K76" s="17">
        <f>IF(J76="","",IF(AND(H76=1,I76=1),"BAJO",IF(AND(H76=1,I76=2),"BAJO",IF(AND(H76=1,I76=3),"MODERADO",IF(AND(H76=1,I76=4),"FAVORABLE",IF(AND(H76=1,I76=5),"FAVORABLE",IF(AND(H76=2,I76=1),"BAJO",IF(AND(H76=2,I76=2),"BAJO",IF(AND(H76=2,I76=3),"MODERADO",IF(AND(H76=2,I76=4),"FAVORABLE",IF(AND(H76=2,I76=5),"ALTO",IF(AND(H76=3,I76=1),"BAJO",IF(AND(H76=3,I76=2),"MODERADO",IF(AND(H76=3,I76=3),"FAVORABLE",IF(AND(H76=3,I76=4),"ALTO",IF(AND(H76=3,I76=5),"ALTO",IF(AND(H76=4,I76=1),"MODERADO",IF(AND(H76=4,I76=2),"FAVORABLE",IF(AND(H76=4,I76=3),"FAVORABLE",IF(AND(H76=4,I76=4),"ALTO",IF(AND(H76=4,I76=5),"ALTO",IF(AND(H76=5,I76=1),"FAVORABLE",IF(AND(H76=5,I76=2),"FAVORABLE",IF(AND(H76=5,I76=3),"ALTO",IF(AND(H76=5,I76=4),"ALTO",IF(AND(H76=5,I76=5),"ALTO",""))))))))))))))))))))))))))</f>
        <v/>
      </c>
      <c r="L76" s="3" t="n"/>
      <c r="M76" s="3" t="n"/>
      <c r="N76" s="3" t="n"/>
      <c r="O76" s="3" t="n"/>
      <c r="P76" s="3" t="n"/>
      <c r="Q76" s="3" t="n"/>
      <c r="R76" s="3" t="n"/>
      <c r="S76" s="3" t="n"/>
      <c r="T76" s="16">
        <f>IFERROR(SUM(O76:S76),"")</f>
        <v/>
      </c>
      <c r="U76" s="16" t="n"/>
      <c r="V76" s="3" t="n"/>
      <c r="W76" s="16" t="n"/>
      <c r="X76" s="3" t="n"/>
      <c r="Y76" s="15">
        <f>IF(J76="","",IF(OR(N76="",N76="IMPACTO"),H76,IF(T76&lt;=50,H76,IF(AND(T76&lt;=75,H76&lt;5),H76+1,IF(AND(T76&lt;=75,H76=5),H76,IF(AND(T76&lt;=100,H76&lt;4),H76+2,IF(AND(T76&lt;=100,H76=4),H76+1,IF(AND(T76&lt;=100,H76=5),H76,""))))))))</f>
        <v/>
      </c>
      <c r="Z76" s="15">
        <f>IF(J76="","",IF(OR(N76="",N76="PROBABILIDAD"),I76,IF(T76&lt;=50,I76,IF(AND(T76&lt;=75,I76&lt;5),I76+1,IF(AND(T76&lt;=75,I76=5),I76,IF(AND(T76&lt;=100,I76&lt;4),I76+2,IF(AND(T76&lt;=100,I76=4),I76+1,IF(AND(T76&lt;=100,I76=5),I76,""))))))))</f>
        <v/>
      </c>
      <c r="AA76" s="15">
        <f>IF(OR(Y76="",Z76=""),"",Y76*Z76)</f>
        <v/>
      </c>
      <c r="AB76" s="17">
        <f>IF(AA76="","",IF(AND(Y76=1,Z76=1),"BAJO",IF(AND(Y76=1,Z76=2),"MODERADO",IF(AND(Y76=1,Z76=3),"MODERADO",IF(AND(Y76=1,Z76=4),"MODERADO",IF(AND(Y76=1,Z76=5),"MODERADO",IF(AND(Y76=2,Z76=1),"BAJO",IF(AND(Y76=2,Z76=2),"MODERADO",IF(AND(Y76=2,Z76=3),"MODERADO",IF(AND(Y76=2,Z76=4),"FAVORABLE",IF(AND(Y76=2,Z76=5),"FAVORABLE",IF(AND(Y76=3,Z76=1),"BAJO",IF(AND(Y76=3,Z76=2),"MODERADO",IF(AND(Y76=3,Z76=3),"FAVORABLE",IF(AND(Y76=3,Z76=4),"FAVORABLE",IF(AND(Y76=3,Z76=5),"FAVORABLE",IF(AND(Y76=4,Z76=1),"BAJO",IF(AND(Y76=4,Z76=2),"MODERADO",IF(AND(Y76=4,Z76=3),"FAVORABLE",IF(AND(Y76=4,Z76=4),"FAVORABLE",IF(AND(Y76=4,Z76=5),"ALTO",IF(AND(Y76=5,Z76=1),"BAJO",IF(AND(Y76=5,Z76=2),"MODERADO",IF(AND(Y76=5,Z76=3),"FAVORABLE",IF(AND(Y76=5,Z76=4),"ALTO",IF(AND(Y76=5,Z76=5),"ALTO",""))))))))))))))))))))))))))</f>
        <v/>
      </c>
      <c r="AC76" s="21" t="n"/>
      <c r="AD76" s="23" t="n"/>
      <c r="AE76" s="21" t="n"/>
      <c r="AF76" s="23" t="n"/>
      <c r="AG76" s="21" t="n"/>
      <c r="AH76" s="23" t="n"/>
      <c r="AI76" s="21" t="n"/>
      <c r="AJ76" s="23" t="n"/>
      <c r="AK76" s="21" t="n"/>
      <c r="AL76" s="23" t="n"/>
      <c r="AM76" s="21" t="n"/>
      <c r="AN76" s="23" t="n"/>
      <c r="AO76" s="21" t="n"/>
      <c r="AP76" s="23" t="n"/>
      <c r="AQ76" s="394" t="n"/>
    </row>
    <row r="77" customFormat="1" s="35">
      <c r="A77" s="33">
        <f>IF(AND(Y77=1,Z77=1),1,IF(AND(Y77=1,Z77=2),2,IF(AND(Y77=1,Z77=3),3,IF(AND(Y77=1,Z77=4),4,IF(AND(Y77=1,Z77=5),5,IF(AND(Y77=2,Z77=1),6,IF(AND(Y77=2,Z77=2),7,IF(AND(Y77=2,Z77=3),8,IF(AND(Y77=2,Z77=4),9,IF(AND(Y77=2,Z77=5),10,IF(AND(Y77=3,Z77=1),11,IF(AND(Y77=3,Z77=2),12,IF(AND(Y77=3,Z77=3),13,IF(AND(Y77=3,Z77=4),14,IF(AND(Y77=3,Z77=5),15,IF(AND(Y77=4,Z77=1),16,IF(AND(Y77=4,Z77=2),17,IF(AND(Y77=4,Z77=3),18,IF(AND(Y77=4,Z77=4),19,IF(AND(Y77=4,Z77=5),20,IF(AND(Y77=5,Z77=1),21,IF(AND(Y77=5,Z77=2),22,IF(AND(Y77=5,Z77=3),23,IF(AND(Y77=5,Z77=4),24,IF(AND(Y77=5,Z77=5),25,"")))))))))))))))))))))))))</f>
        <v/>
      </c>
      <c r="B77" s="33">
        <f>IF(A77="","",(COUNTIF($A$10:A77,A77))/100)</f>
        <v/>
      </c>
      <c r="C77" s="33">
        <f>IFERROR(A77+B77,"")</f>
        <v/>
      </c>
      <c r="D77" s="39" t="n">
        <v>68</v>
      </c>
      <c r="E77" s="3" t="n"/>
      <c r="F77" s="3" t="n"/>
      <c r="G77" s="3" t="n"/>
      <c r="H77" s="4" t="n"/>
      <c r="I77" s="4" t="n"/>
      <c r="J77" s="15">
        <f>IF(OR(H77="",I77=""),"",H77*I77)</f>
        <v/>
      </c>
      <c r="K77" s="17">
        <f>IF(J77="","",IF(AND(H77=1,I77=1),"BAJO",IF(AND(H77=1,I77=2),"BAJO",IF(AND(H77=1,I77=3),"MODERADO",IF(AND(H77=1,I77=4),"FAVORABLE",IF(AND(H77=1,I77=5),"FAVORABLE",IF(AND(H77=2,I77=1),"BAJO",IF(AND(H77=2,I77=2),"BAJO",IF(AND(H77=2,I77=3),"MODERADO",IF(AND(H77=2,I77=4),"FAVORABLE",IF(AND(H77=2,I77=5),"ALTO",IF(AND(H77=3,I77=1),"BAJO",IF(AND(H77=3,I77=2),"MODERADO",IF(AND(H77=3,I77=3),"FAVORABLE",IF(AND(H77=3,I77=4),"ALTO",IF(AND(H77=3,I77=5),"ALTO",IF(AND(H77=4,I77=1),"MODERADO",IF(AND(H77=4,I77=2),"FAVORABLE",IF(AND(H77=4,I77=3),"FAVORABLE",IF(AND(H77=4,I77=4),"ALTO",IF(AND(H77=4,I77=5),"ALTO",IF(AND(H77=5,I77=1),"FAVORABLE",IF(AND(H77=5,I77=2),"FAVORABLE",IF(AND(H77=5,I77=3),"ALTO",IF(AND(H77=5,I77=4),"ALTO",IF(AND(H77=5,I77=5),"ALTO",""))))))))))))))))))))))))))</f>
        <v/>
      </c>
      <c r="L77" s="3" t="n"/>
      <c r="M77" s="3" t="n"/>
      <c r="N77" s="3" t="n"/>
      <c r="O77" s="3" t="n"/>
      <c r="P77" s="3" t="n"/>
      <c r="Q77" s="3" t="n"/>
      <c r="R77" s="3" t="n"/>
      <c r="S77" s="3" t="n"/>
      <c r="T77" s="16">
        <f>IFERROR(SUM(O77:S77),"")</f>
        <v/>
      </c>
      <c r="U77" s="16" t="n"/>
      <c r="V77" s="3" t="n"/>
      <c r="W77" s="16" t="n"/>
      <c r="X77" s="3" t="n"/>
      <c r="Y77" s="15">
        <f>IF(J77="","",IF(OR(N77="",N77="IMPACTO"),H77,IF(T77&lt;=50,H77,IF(AND(T77&lt;=75,H77&lt;5),H77+1,IF(AND(T77&lt;=75,H77=5),H77,IF(AND(T77&lt;=100,H77&lt;4),H77+2,IF(AND(T77&lt;=100,H77=4),H77+1,IF(AND(T77&lt;=100,H77=5),H77,""))))))))</f>
        <v/>
      </c>
      <c r="Z77" s="15">
        <f>IF(J77="","",IF(OR(N77="",N77="PROBABILIDAD"),I77,IF(T77&lt;=50,I77,IF(AND(T77&lt;=75,I77&lt;5),I77+1,IF(AND(T77&lt;=75,I77=5),I77,IF(AND(T77&lt;=100,I77&lt;4),I77+2,IF(AND(T77&lt;=100,I77=4),I77+1,IF(AND(T77&lt;=100,I77=5),I77,""))))))))</f>
        <v/>
      </c>
      <c r="AA77" s="15">
        <f>IF(OR(Y77="",Z77=""),"",Y77*Z77)</f>
        <v/>
      </c>
      <c r="AB77" s="17">
        <f>IF(AA77="","",IF(AND(Y77=1,Z77=1),"BAJO",IF(AND(Y77=1,Z77=2),"MODERADO",IF(AND(Y77=1,Z77=3),"MODERADO",IF(AND(Y77=1,Z77=4),"MODERADO",IF(AND(Y77=1,Z77=5),"MODERADO",IF(AND(Y77=2,Z77=1),"BAJO",IF(AND(Y77=2,Z77=2),"MODERADO",IF(AND(Y77=2,Z77=3),"MODERADO",IF(AND(Y77=2,Z77=4),"FAVORABLE",IF(AND(Y77=2,Z77=5),"FAVORABLE",IF(AND(Y77=3,Z77=1),"BAJO",IF(AND(Y77=3,Z77=2),"MODERADO",IF(AND(Y77=3,Z77=3),"FAVORABLE",IF(AND(Y77=3,Z77=4),"FAVORABLE",IF(AND(Y77=3,Z77=5),"FAVORABLE",IF(AND(Y77=4,Z77=1),"BAJO",IF(AND(Y77=4,Z77=2),"MODERADO",IF(AND(Y77=4,Z77=3),"FAVORABLE",IF(AND(Y77=4,Z77=4),"FAVORABLE",IF(AND(Y77=4,Z77=5),"ALTO",IF(AND(Y77=5,Z77=1),"BAJO",IF(AND(Y77=5,Z77=2),"MODERADO",IF(AND(Y77=5,Z77=3),"FAVORABLE",IF(AND(Y77=5,Z77=4),"ALTO",IF(AND(Y77=5,Z77=5),"ALTO",""))))))))))))))))))))))))))</f>
        <v/>
      </c>
      <c r="AC77" s="21" t="n"/>
      <c r="AD77" s="23" t="n"/>
      <c r="AE77" s="21" t="n"/>
      <c r="AF77" s="23" t="n"/>
      <c r="AG77" s="21" t="n"/>
      <c r="AH77" s="23" t="n"/>
      <c r="AI77" s="21" t="n"/>
      <c r="AJ77" s="23" t="n"/>
      <c r="AK77" s="21" t="n"/>
      <c r="AL77" s="23" t="n"/>
      <c r="AM77" s="21" t="n"/>
      <c r="AN77" s="23" t="n"/>
      <c r="AO77" s="21" t="n"/>
      <c r="AP77" s="23" t="n"/>
      <c r="AQ77" s="394" t="n"/>
    </row>
    <row r="78" customFormat="1" s="35">
      <c r="A78" s="33">
        <f>IF(AND(Y78=1,Z78=1),1,IF(AND(Y78=1,Z78=2),2,IF(AND(Y78=1,Z78=3),3,IF(AND(Y78=1,Z78=4),4,IF(AND(Y78=1,Z78=5),5,IF(AND(Y78=2,Z78=1),6,IF(AND(Y78=2,Z78=2),7,IF(AND(Y78=2,Z78=3),8,IF(AND(Y78=2,Z78=4),9,IF(AND(Y78=2,Z78=5),10,IF(AND(Y78=3,Z78=1),11,IF(AND(Y78=3,Z78=2),12,IF(AND(Y78=3,Z78=3),13,IF(AND(Y78=3,Z78=4),14,IF(AND(Y78=3,Z78=5),15,IF(AND(Y78=4,Z78=1),16,IF(AND(Y78=4,Z78=2),17,IF(AND(Y78=4,Z78=3),18,IF(AND(Y78=4,Z78=4),19,IF(AND(Y78=4,Z78=5),20,IF(AND(Y78=5,Z78=1),21,IF(AND(Y78=5,Z78=2),22,IF(AND(Y78=5,Z78=3),23,IF(AND(Y78=5,Z78=4),24,IF(AND(Y78=5,Z78=5),25,"")))))))))))))))))))))))))</f>
        <v/>
      </c>
      <c r="B78" s="33">
        <f>IF(A78="","",(COUNTIF($A$10:A78,A78))/100)</f>
        <v/>
      </c>
      <c r="C78" s="33">
        <f>IFERROR(A78+B78,"")</f>
        <v/>
      </c>
      <c r="D78" s="39" t="n">
        <v>69</v>
      </c>
      <c r="E78" s="3" t="n"/>
      <c r="F78" s="3" t="n"/>
      <c r="G78" s="3" t="n"/>
      <c r="H78" s="4" t="n"/>
      <c r="I78" s="4" t="n"/>
      <c r="J78" s="15">
        <f>IF(OR(H78="",I78=""),"",H78*I78)</f>
        <v/>
      </c>
      <c r="K78" s="17">
        <f>IF(J78="","",IF(AND(H78=1,I78=1),"BAJO",IF(AND(H78=1,I78=2),"BAJO",IF(AND(H78=1,I78=3),"MODERADO",IF(AND(H78=1,I78=4),"FAVORABLE",IF(AND(H78=1,I78=5),"FAVORABLE",IF(AND(H78=2,I78=1),"BAJO",IF(AND(H78=2,I78=2),"BAJO",IF(AND(H78=2,I78=3),"MODERADO",IF(AND(H78=2,I78=4),"FAVORABLE",IF(AND(H78=2,I78=5),"ALTO",IF(AND(H78=3,I78=1),"BAJO",IF(AND(H78=3,I78=2),"MODERADO",IF(AND(H78=3,I78=3),"FAVORABLE",IF(AND(H78=3,I78=4),"ALTO",IF(AND(H78=3,I78=5),"ALTO",IF(AND(H78=4,I78=1),"MODERADO",IF(AND(H78=4,I78=2),"FAVORABLE",IF(AND(H78=4,I78=3),"FAVORABLE",IF(AND(H78=4,I78=4),"ALTO",IF(AND(H78=4,I78=5),"ALTO",IF(AND(H78=5,I78=1),"FAVORABLE",IF(AND(H78=5,I78=2),"FAVORABLE",IF(AND(H78=5,I78=3),"ALTO",IF(AND(H78=5,I78=4),"ALTO",IF(AND(H78=5,I78=5),"ALTO",""))))))))))))))))))))))))))</f>
        <v/>
      </c>
      <c r="L78" s="3" t="n"/>
      <c r="M78" s="3" t="n"/>
      <c r="N78" s="3" t="n"/>
      <c r="O78" s="3" t="n"/>
      <c r="P78" s="3" t="n"/>
      <c r="Q78" s="3" t="n"/>
      <c r="R78" s="3" t="n"/>
      <c r="S78" s="3" t="n"/>
      <c r="T78" s="16">
        <f>IFERROR(SUM(O78:S78),"")</f>
        <v/>
      </c>
      <c r="U78" s="16" t="n"/>
      <c r="V78" s="3" t="n"/>
      <c r="W78" s="16" t="n"/>
      <c r="X78" s="3" t="n"/>
      <c r="Y78" s="15">
        <f>IF(J78="","",IF(OR(N78="",N78="IMPACTO"),H78,IF(T78&lt;=50,H78,IF(AND(T78&lt;=75,H78&lt;5),H78+1,IF(AND(T78&lt;=75,H78=5),H78,IF(AND(T78&lt;=100,H78&lt;4),H78+2,IF(AND(T78&lt;=100,H78=4),H78+1,IF(AND(T78&lt;=100,H78=5),H78,""))))))))</f>
        <v/>
      </c>
      <c r="Z78" s="15">
        <f>IF(J78="","",IF(OR(N78="",N78="PROBABILIDAD"),I78,IF(T78&lt;=50,I78,IF(AND(T78&lt;=75,I78&lt;5),I78+1,IF(AND(T78&lt;=75,I78=5),I78,IF(AND(T78&lt;=100,I78&lt;4),I78+2,IF(AND(T78&lt;=100,I78=4),I78+1,IF(AND(T78&lt;=100,I78=5),I78,""))))))))</f>
        <v/>
      </c>
      <c r="AA78" s="15">
        <f>IF(OR(Y78="",Z78=""),"",Y78*Z78)</f>
        <v/>
      </c>
      <c r="AB78" s="17">
        <f>IF(AA78="","",IF(AND(Y78=1,Z78=1),"BAJO",IF(AND(Y78=1,Z78=2),"MODERADO",IF(AND(Y78=1,Z78=3),"MODERADO",IF(AND(Y78=1,Z78=4),"MODERADO",IF(AND(Y78=1,Z78=5),"MODERADO",IF(AND(Y78=2,Z78=1),"BAJO",IF(AND(Y78=2,Z78=2),"MODERADO",IF(AND(Y78=2,Z78=3),"MODERADO",IF(AND(Y78=2,Z78=4),"FAVORABLE",IF(AND(Y78=2,Z78=5),"FAVORABLE",IF(AND(Y78=3,Z78=1),"BAJO",IF(AND(Y78=3,Z78=2),"MODERADO",IF(AND(Y78=3,Z78=3),"FAVORABLE",IF(AND(Y78=3,Z78=4),"FAVORABLE",IF(AND(Y78=3,Z78=5),"FAVORABLE",IF(AND(Y78=4,Z78=1),"BAJO",IF(AND(Y78=4,Z78=2),"MODERADO",IF(AND(Y78=4,Z78=3),"FAVORABLE",IF(AND(Y78=4,Z78=4),"FAVORABLE",IF(AND(Y78=4,Z78=5),"ALTO",IF(AND(Y78=5,Z78=1),"BAJO",IF(AND(Y78=5,Z78=2),"MODERADO",IF(AND(Y78=5,Z78=3),"FAVORABLE",IF(AND(Y78=5,Z78=4),"ALTO",IF(AND(Y78=5,Z78=5),"ALTO",""))))))))))))))))))))))))))</f>
        <v/>
      </c>
      <c r="AC78" s="21" t="n"/>
      <c r="AD78" s="23" t="n"/>
      <c r="AE78" s="21" t="n"/>
      <c r="AF78" s="23" t="n"/>
      <c r="AG78" s="21" t="n"/>
      <c r="AH78" s="23" t="n"/>
      <c r="AI78" s="21" t="n"/>
      <c r="AJ78" s="23" t="n"/>
      <c r="AK78" s="21" t="n"/>
      <c r="AL78" s="23" t="n"/>
      <c r="AM78" s="21" t="n"/>
      <c r="AN78" s="23" t="n"/>
      <c r="AO78" s="21" t="n"/>
      <c r="AP78" s="23" t="n"/>
      <c r="AQ78" s="394" t="n"/>
    </row>
    <row r="79" customFormat="1" s="35">
      <c r="A79" s="33">
        <f>IF(AND(Y79=1,Z79=1),1,IF(AND(Y79=1,Z79=2),2,IF(AND(Y79=1,Z79=3),3,IF(AND(Y79=1,Z79=4),4,IF(AND(Y79=1,Z79=5),5,IF(AND(Y79=2,Z79=1),6,IF(AND(Y79=2,Z79=2),7,IF(AND(Y79=2,Z79=3),8,IF(AND(Y79=2,Z79=4),9,IF(AND(Y79=2,Z79=5),10,IF(AND(Y79=3,Z79=1),11,IF(AND(Y79=3,Z79=2),12,IF(AND(Y79=3,Z79=3),13,IF(AND(Y79=3,Z79=4),14,IF(AND(Y79=3,Z79=5),15,IF(AND(Y79=4,Z79=1),16,IF(AND(Y79=4,Z79=2),17,IF(AND(Y79=4,Z79=3),18,IF(AND(Y79=4,Z79=4),19,IF(AND(Y79=4,Z79=5),20,IF(AND(Y79=5,Z79=1),21,IF(AND(Y79=5,Z79=2),22,IF(AND(Y79=5,Z79=3),23,IF(AND(Y79=5,Z79=4),24,IF(AND(Y79=5,Z79=5),25,"")))))))))))))))))))))))))</f>
        <v/>
      </c>
      <c r="B79" s="33">
        <f>IF(A79="","",(COUNTIF($A$10:A79,A79))/100)</f>
        <v/>
      </c>
      <c r="C79" s="33">
        <f>IFERROR(A79+B79,"")</f>
        <v/>
      </c>
      <c r="D79" s="39" t="n">
        <v>70</v>
      </c>
      <c r="E79" s="3" t="n"/>
      <c r="F79" s="3" t="n"/>
      <c r="G79" s="3" t="n"/>
      <c r="H79" s="4" t="n"/>
      <c r="I79" s="4" t="n"/>
      <c r="J79" s="15">
        <f>IF(OR(H79="",I79=""),"",H79*I79)</f>
        <v/>
      </c>
      <c r="K79" s="17">
        <f>IF(J79="","",IF(AND(H79=1,I79=1),"BAJO",IF(AND(H79=1,I79=2),"BAJO",IF(AND(H79=1,I79=3),"MODERADO",IF(AND(H79=1,I79=4),"FAVORABLE",IF(AND(H79=1,I79=5),"FAVORABLE",IF(AND(H79=2,I79=1),"BAJO",IF(AND(H79=2,I79=2),"BAJO",IF(AND(H79=2,I79=3),"MODERADO",IF(AND(H79=2,I79=4),"FAVORABLE",IF(AND(H79=2,I79=5),"ALTO",IF(AND(H79=3,I79=1),"BAJO",IF(AND(H79=3,I79=2),"MODERADO",IF(AND(H79=3,I79=3),"FAVORABLE",IF(AND(H79=3,I79=4),"ALTO",IF(AND(H79=3,I79=5),"ALTO",IF(AND(H79=4,I79=1),"MODERADO",IF(AND(H79=4,I79=2),"FAVORABLE",IF(AND(H79=4,I79=3),"FAVORABLE",IF(AND(H79=4,I79=4),"ALTO",IF(AND(H79=4,I79=5),"ALTO",IF(AND(H79=5,I79=1),"FAVORABLE",IF(AND(H79=5,I79=2),"FAVORABLE",IF(AND(H79=5,I79=3),"ALTO",IF(AND(H79=5,I79=4),"ALTO",IF(AND(H79=5,I79=5),"ALTO",""))))))))))))))))))))))))))</f>
        <v/>
      </c>
      <c r="L79" s="3" t="n"/>
      <c r="M79" s="3" t="n"/>
      <c r="N79" s="3" t="n"/>
      <c r="O79" s="3" t="n"/>
      <c r="P79" s="3" t="n"/>
      <c r="Q79" s="3" t="n"/>
      <c r="R79" s="3" t="n"/>
      <c r="S79" s="3" t="n"/>
      <c r="T79" s="16">
        <f>IFERROR(SUM(O79:S79),"")</f>
        <v/>
      </c>
      <c r="U79" s="16" t="n"/>
      <c r="V79" s="3" t="n"/>
      <c r="W79" s="16" t="n"/>
      <c r="X79" s="3" t="n"/>
      <c r="Y79" s="15">
        <f>IF(J79="","",IF(OR(N79="",N79="IMPACTO"),H79,IF(T79&lt;=50,H79,IF(AND(T79&lt;=75,H79&lt;5),H79+1,IF(AND(T79&lt;=75,H79=5),H79,IF(AND(T79&lt;=100,H79&lt;4),H79+2,IF(AND(T79&lt;=100,H79=4),H79+1,IF(AND(T79&lt;=100,H79=5),H79,""))))))))</f>
        <v/>
      </c>
      <c r="Z79" s="15">
        <f>IF(J79="","",IF(OR(N79="",N79="PROBABILIDAD"),I79,IF(T79&lt;=50,I79,IF(AND(T79&lt;=75,I79&lt;5),I79+1,IF(AND(T79&lt;=75,I79=5),I79,IF(AND(T79&lt;=100,I79&lt;4),I79+2,IF(AND(T79&lt;=100,I79=4),I79+1,IF(AND(T79&lt;=100,I79=5),I79,""))))))))</f>
        <v/>
      </c>
      <c r="AA79" s="15">
        <f>IF(OR(Y79="",Z79=""),"",Y79*Z79)</f>
        <v/>
      </c>
      <c r="AB79" s="17">
        <f>IF(AA79="","",IF(AND(Y79=1,Z79=1),"BAJO",IF(AND(Y79=1,Z79=2),"MODERADO",IF(AND(Y79=1,Z79=3),"MODERADO",IF(AND(Y79=1,Z79=4),"MODERADO",IF(AND(Y79=1,Z79=5),"MODERADO",IF(AND(Y79=2,Z79=1),"BAJO",IF(AND(Y79=2,Z79=2),"MODERADO",IF(AND(Y79=2,Z79=3),"MODERADO",IF(AND(Y79=2,Z79=4),"FAVORABLE",IF(AND(Y79=2,Z79=5),"FAVORABLE",IF(AND(Y79=3,Z79=1),"BAJO",IF(AND(Y79=3,Z79=2),"MODERADO",IF(AND(Y79=3,Z79=3),"FAVORABLE",IF(AND(Y79=3,Z79=4),"FAVORABLE",IF(AND(Y79=3,Z79=5),"FAVORABLE",IF(AND(Y79=4,Z79=1),"BAJO",IF(AND(Y79=4,Z79=2),"MODERADO",IF(AND(Y79=4,Z79=3),"FAVORABLE",IF(AND(Y79=4,Z79=4),"FAVORABLE",IF(AND(Y79=4,Z79=5),"ALTO",IF(AND(Y79=5,Z79=1),"BAJO",IF(AND(Y79=5,Z79=2),"MODERADO",IF(AND(Y79=5,Z79=3),"FAVORABLE",IF(AND(Y79=5,Z79=4),"ALTO",IF(AND(Y79=5,Z79=5),"ALTO",""))))))))))))))))))))))))))</f>
        <v/>
      </c>
      <c r="AC79" s="21" t="n"/>
      <c r="AD79" s="23" t="n"/>
      <c r="AE79" s="21" t="n"/>
      <c r="AF79" s="23" t="n"/>
      <c r="AG79" s="21" t="n"/>
      <c r="AH79" s="23" t="n"/>
      <c r="AI79" s="21" t="n"/>
      <c r="AJ79" s="23" t="n"/>
      <c r="AK79" s="21" t="n"/>
      <c r="AL79" s="23" t="n"/>
      <c r="AM79" s="21" t="n"/>
      <c r="AN79" s="23" t="n"/>
      <c r="AO79" s="21" t="n"/>
      <c r="AP79" s="23" t="n"/>
      <c r="AQ79" s="394" t="n"/>
    </row>
    <row r="80" customFormat="1" s="35">
      <c r="A80" s="33">
        <f>IF(AND(Y80=1,Z80=1),1,IF(AND(Y80=1,Z80=2),2,IF(AND(Y80=1,Z80=3),3,IF(AND(Y80=1,Z80=4),4,IF(AND(Y80=1,Z80=5),5,IF(AND(Y80=2,Z80=1),6,IF(AND(Y80=2,Z80=2),7,IF(AND(Y80=2,Z80=3),8,IF(AND(Y80=2,Z80=4),9,IF(AND(Y80=2,Z80=5),10,IF(AND(Y80=3,Z80=1),11,IF(AND(Y80=3,Z80=2),12,IF(AND(Y80=3,Z80=3),13,IF(AND(Y80=3,Z80=4),14,IF(AND(Y80=3,Z80=5),15,IF(AND(Y80=4,Z80=1),16,IF(AND(Y80=4,Z80=2),17,IF(AND(Y80=4,Z80=3),18,IF(AND(Y80=4,Z80=4),19,IF(AND(Y80=4,Z80=5),20,IF(AND(Y80=5,Z80=1),21,IF(AND(Y80=5,Z80=2),22,IF(AND(Y80=5,Z80=3),23,IF(AND(Y80=5,Z80=4),24,IF(AND(Y80=5,Z80=5),25,"")))))))))))))))))))))))))</f>
        <v/>
      </c>
      <c r="B80" s="33">
        <f>IF(A80="","",(COUNTIF($A$10:A80,A80))/100)</f>
        <v/>
      </c>
      <c r="C80" s="33">
        <f>IFERROR(A80+B80,"")</f>
        <v/>
      </c>
      <c r="D80" s="39" t="n">
        <v>71</v>
      </c>
      <c r="E80" s="3" t="n"/>
      <c r="F80" s="3" t="n"/>
      <c r="G80" s="3" t="n"/>
      <c r="H80" s="4" t="n"/>
      <c r="I80" s="4" t="n"/>
      <c r="J80" s="15">
        <f>IF(OR(H80="",I80=""),"",H80*I80)</f>
        <v/>
      </c>
      <c r="K80" s="17">
        <f>IF(J80="","",IF(AND(H80=1,I80=1),"BAJO",IF(AND(H80=1,I80=2),"BAJO",IF(AND(H80=1,I80=3),"MODERADO",IF(AND(H80=1,I80=4),"FAVORABLE",IF(AND(H80=1,I80=5),"FAVORABLE",IF(AND(H80=2,I80=1),"BAJO",IF(AND(H80=2,I80=2),"BAJO",IF(AND(H80=2,I80=3),"MODERADO",IF(AND(H80=2,I80=4),"FAVORABLE",IF(AND(H80=2,I80=5),"ALTO",IF(AND(H80=3,I80=1),"BAJO",IF(AND(H80=3,I80=2),"MODERADO",IF(AND(H80=3,I80=3),"FAVORABLE",IF(AND(H80=3,I80=4),"ALTO",IF(AND(H80=3,I80=5),"ALTO",IF(AND(H80=4,I80=1),"MODERADO",IF(AND(H80=4,I80=2),"FAVORABLE",IF(AND(H80=4,I80=3),"FAVORABLE",IF(AND(H80=4,I80=4),"ALTO",IF(AND(H80=4,I80=5),"ALTO",IF(AND(H80=5,I80=1),"FAVORABLE",IF(AND(H80=5,I80=2),"FAVORABLE",IF(AND(H80=5,I80=3),"ALTO",IF(AND(H80=5,I80=4),"ALTO",IF(AND(H80=5,I80=5),"ALTO",""))))))))))))))))))))))))))</f>
        <v/>
      </c>
      <c r="L80" s="3" t="n"/>
      <c r="M80" s="3" t="n"/>
      <c r="N80" s="3" t="n"/>
      <c r="O80" s="3" t="n"/>
      <c r="P80" s="3" t="n"/>
      <c r="Q80" s="3" t="n"/>
      <c r="R80" s="3" t="n"/>
      <c r="S80" s="3" t="n"/>
      <c r="T80" s="16">
        <f>IFERROR(SUM(O80:S80),"")</f>
        <v/>
      </c>
      <c r="U80" s="16" t="n"/>
      <c r="V80" s="3" t="n"/>
      <c r="W80" s="16" t="n"/>
      <c r="X80" s="3" t="n"/>
      <c r="Y80" s="15">
        <f>IF(J80="","",IF(OR(N80="",N80="IMPACTO"),H80,IF(T80&lt;=50,H80,IF(AND(T80&lt;=75,H80&lt;5),H80+1,IF(AND(T80&lt;=75,H80=5),H80,IF(AND(T80&lt;=100,H80&lt;4),H80+2,IF(AND(T80&lt;=100,H80=4),H80+1,IF(AND(T80&lt;=100,H80=5),H80,""))))))))</f>
        <v/>
      </c>
      <c r="Z80" s="15">
        <f>IF(J80="","",IF(OR(N80="",N80="PROBABILIDAD"),I80,IF(T80&lt;=50,I80,IF(AND(T80&lt;=75,I80&lt;5),I80+1,IF(AND(T80&lt;=75,I80=5),I80,IF(AND(T80&lt;=100,I80&lt;4),I80+2,IF(AND(T80&lt;=100,I80=4),I80+1,IF(AND(T80&lt;=100,I80=5),I80,""))))))))</f>
        <v/>
      </c>
      <c r="AA80" s="15">
        <f>IF(OR(Y80="",Z80=""),"",Y80*Z80)</f>
        <v/>
      </c>
      <c r="AB80" s="17">
        <f>IF(AA80="","",IF(AND(Y80=1,Z80=1),"BAJO",IF(AND(Y80=1,Z80=2),"MODERADO",IF(AND(Y80=1,Z80=3),"MODERADO",IF(AND(Y80=1,Z80=4),"MODERADO",IF(AND(Y80=1,Z80=5),"MODERADO",IF(AND(Y80=2,Z80=1),"BAJO",IF(AND(Y80=2,Z80=2),"MODERADO",IF(AND(Y80=2,Z80=3),"MODERADO",IF(AND(Y80=2,Z80=4),"FAVORABLE",IF(AND(Y80=2,Z80=5),"FAVORABLE",IF(AND(Y80=3,Z80=1),"BAJO",IF(AND(Y80=3,Z80=2),"MODERADO",IF(AND(Y80=3,Z80=3),"FAVORABLE",IF(AND(Y80=3,Z80=4),"FAVORABLE",IF(AND(Y80=3,Z80=5),"FAVORABLE",IF(AND(Y80=4,Z80=1),"BAJO",IF(AND(Y80=4,Z80=2),"MODERADO",IF(AND(Y80=4,Z80=3),"FAVORABLE",IF(AND(Y80=4,Z80=4),"FAVORABLE",IF(AND(Y80=4,Z80=5),"ALTO",IF(AND(Y80=5,Z80=1),"BAJO",IF(AND(Y80=5,Z80=2),"MODERADO",IF(AND(Y80=5,Z80=3),"FAVORABLE",IF(AND(Y80=5,Z80=4),"ALTO",IF(AND(Y80=5,Z80=5),"ALTO",""))))))))))))))))))))))))))</f>
        <v/>
      </c>
      <c r="AC80" s="21" t="n"/>
      <c r="AD80" s="23" t="n"/>
      <c r="AE80" s="21" t="n"/>
      <c r="AF80" s="23" t="n"/>
      <c r="AG80" s="21" t="n"/>
      <c r="AH80" s="23" t="n"/>
      <c r="AI80" s="21" t="n"/>
      <c r="AJ80" s="23" t="n"/>
      <c r="AK80" s="21" t="n"/>
      <c r="AL80" s="23" t="n"/>
      <c r="AM80" s="21" t="n"/>
      <c r="AN80" s="23" t="n"/>
      <c r="AO80" s="21" t="n"/>
      <c r="AP80" s="23" t="n"/>
      <c r="AQ80" s="394" t="n"/>
    </row>
    <row r="81" customFormat="1" s="35">
      <c r="A81" s="33">
        <f>IF(AND(Y81=1,Z81=1),1,IF(AND(Y81=1,Z81=2),2,IF(AND(Y81=1,Z81=3),3,IF(AND(Y81=1,Z81=4),4,IF(AND(Y81=1,Z81=5),5,IF(AND(Y81=2,Z81=1),6,IF(AND(Y81=2,Z81=2),7,IF(AND(Y81=2,Z81=3),8,IF(AND(Y81=2,Z81=4),9,IF(AND(Y81=2,Z81=5),10,IF(AND(Y81=3,Z81=1),11,IF(AND(Y81=3,Z81=2),12,IF(AND(Y81=3,Z81=3),13,IF(AND(Y81=3,Z81=4),14,IF(AND(Y81=3,Z81=5),15,IF(AND(Y81=4,Z81=1),16,IF(AND(Y81=4,Z81=2),17,IF(AND(Y81=4,Z81=3),18,IF(AND(Y81=4,Z81=4),19,IF(AND(Y81=4,Z81=5),20,IF(AND(Y81=5,Z81=1),21,IF(AND(Y81=5,Z81=2),22,IF(AND(Y81=5,Z81=3),23,IF(AND(Y81=5,Z81=4),24,IF(AND(Y81=5,Z81=5),25,"")))))))))))))))))))))))))</f>
        <v/>
      </c>
      <c r="B81" s="33">
        <f>IF(A81="","",(COUNTIF($A$10:A81,A81))/100)</f>
        <v/>
      </c>
      <c r="C81" s="33">
        <f>IFERROR(A81+B81,"")</f>
        <v/>
      </c>
      <c r="D81" s="39" t="n">
        <v>72</v>
      </c>
      <c r="E81" s="3" t="n"/>
      <c r="F81" s="3" t="n"/>
      <c r="G81" s="3" t="n"/>
      <c r="H81" s="4" t="n"/>
      <c r="I81" s="4" t="n"/>
      <c r="J81" s="15">
        <f>IF(OR(H81="",I81=""),"",H81*I81)</f>
        <v/>
      </c>
      <c r="K81" s="17">
        <f>IF(J81="","",IF(AND(H81=1,I81=1),"BAJO",IF(AND(H81=1,I81=2),"BAJO",IF(AND(H81=1,I81=3),"MODERADO",IF(AND(H81=1,I81=4),"FAVORABLE",IF(AND(H81=1,I81=5),"FAVORABLE",IF(AND(H81=2,I81=1),"BAJO",IF(AND(H81=2,I81=2),"BAJO",IF(AND(H81=2,I81=3),"MODERADO",IF(AND(H81=2,I81=4),"FAVORABLE",IF(AND(H81=2,I81=5),"ALTO",IF(AND(H81=3,I81=1),"BAJO",IF(AND(H81=3,I81=2),"MODERADO",IF(AND(H81=3,I81=3),"FAVORABLE",IF(AND(H81=3,I81=4),"ALTO",IF(AND(H81=3,I81=5),"ALTO",IF(AND(H81=4,I81=1),"MODERADO",IF(AND(H81=4,I81=2),"FAVORABLE",IF(AND(H81=4,I81=3),"FAVORABLE",IF(AND(H81=4,I81=4),"ALTO",IF(AND(H81=4,I81=5),"ALTO",IF(AND(H81=5,I81=1),"FAVORABLE",IF(AND(H81=5,I81=2),"FAVORABLE",IF(AND(H81=5,I81=3),"ALTO",IF(AND(H81=5,I81=4),"ALTO",IF(AND(H81=5,I81=5),"ALTO",""))))))))))))))))))))))))))</f>
        <v/>
      </c>
      <c r="L81" s="3" t="n"/>
      <c r="M81" s="3" t="n"/>
      <c r="N81" s="3" t="n"/>
      <c r="O81" s="3" t="n"/>
      <c r="P81" s="3" t="n"/>
      <c r="Q81" s="3" t="n"/>
      <c r="R81" s="3" t="n"/>
      <c r="S81" s="3" t="n"/>
      <c r="T81" s="16">
        <f>IFERROR(SUM(O81:S81),"")</f>
        <v/>
      </c>
      <c r="U81" s="16" t="n"/>
      <c r="V81" s="3" t="n"/>
      <c r="W81" s="16" t="n"/>
      <c r="X81" s="3" t="n"/>
      <c r="Y81" s="15">
        <f>IF(J81="","",IF(OR(N81="",N81="IMPACTO"),H81,IF(T81&lt;=50,H81,IF(AND(T81&lt;=75,H81&lt;5),H81+1,IF(AND(T81&lt;=75,H81=5),H81,IF(AND(T81&lt;=100,H81&lt;4),H81+2,IF(AND(T81&lt;=100,H81=4),H81+1,IF(AND(T81&lt;=100,H81=5),H81,""))))))))</f>
        <v/>
      </c>
      <c r="Z81" s="15">
        <f>IF(J81="","",IF(OR(N81="",N81="PROBABILIDAD"),I81,IF(T81&lt;=50,I81,IF(AND(T81&lt;=75,I81&lt;5),I81+1,IF(AND(T81&lt;=75,I81=5),I81,IF(AND(T81&lt;=100,I81&lt;4),I81+2,IF(AND(T81&lt;=100,I81=4),I81+1,IF(AND(T81&lt;=100,I81=5),I81,""))))))))</f>
        <v/>
      </c>
      <c r="AA81" s="15">
        <f>IF(OR(Y81="",Z81=""),"",Y81*Z81)</f>
        <v/>
      </c>
      <c r="AB81" s="17">
        <f>IF(AA81="","",IF(AND(Y81=1,Z81=1),"BAJO",IF(AND(Y81=1,Z81=2),"MODERADO",IF(AND(Y81=1,Z81=3),"MODERADO",IF(AND(Y81=1,Z81=4),"MODERADO",IF(AND(Y81=1,Z81=5),"MODERADO",IF(AND(Y81=2,Z81=1),"BAJO",IF(AND(Y81=2,Z81=2),"MODERADO",IF(AND(Y81=2,Z81=3),"MODERADO",IF(AND(Y81=2,Z81=4),"FAVORABLE",IF(AND(Y81=2,Z81=5),"FAVORABLE",IF(AND(Y81=3,Z81=1),"BAJO",IF(AND(Y81=3,Z81=2),"MODERADO",IF(AND(Y81=3,Z81=3),"FAVORABLE",IF(AND(Y81=3,Z81=4),"FAVORABLE",IF(AND(Y81=3,Z81=5),"FAVORABLE",IF(AND(Y81=4,Z81=1),"BAJO",IF(AND(Y81=4,Z81=2),"MODERADO",IF(AND(Y81=4,Z81=3),"FAVORABLE",IF(AND(Y81=4,Z81=4),"FAVORABLE",IF(AND(Y81=4,Z81=5),"ALTO",IF(AND(Y81=5,Z81=1),"BAJO",IF(AND(Y81=5,Z81=2),"MODERADO",IF(AND(Y81=5,Z81=3),"FAVORABLE",IF(AND(Y81=5,Z81=4),"ALTO",IF(AND(Y81=5,Z81=5),"ALTO",""))))))))))))))))))))))))))</f>
        <v/>
      </c>
      <c r="AC81" s="21" t="n"/>
      <c r="AD81" s="23" t="n"/>
      <c r="AE81" s="21" t="n"/>
      <c r="AF81" s="23" t="n"/>
      <c r="AG81" s="21" t="n"/>
      <c r="AH81" s="23" t="n"/>
      <c r="AI81" s="21" t="n"/>
      <c r="AJ81" s="23" t="n"/>
      <c r="AK81" s="21" t="n"/>
      <c r="AL81" s="23" t="n"/>
      <c r="AM81" s="21" t="n"/>
      <c r="AN81" s="23" t="n"/>
      <c r="AO81" s="21" t="n"/>
      <c r="AP81" s="23" t="n"/>
      <c r="AQ81" s="394" t="n"/>
    </row>
    <row r="82" customFormat="1" s="35">
      <c r="A82" s="33">
        <f>IF(AND(Y82=1,Z82=1),1,IF(AND(Y82=1,Z82=2),2,IF(AND(Y82=1,Z82=3),3,IF(AND(Y82=1,Z82=4),4,IF(AND(Y82=1,Z82=5),5,IF(AND(Y82=2,Z82=1),6,IF(AND(Y82=2,Z82=2),7,IF(AND(Y82=2,Z82=3),8,IF(AND(Y82=2,Z82=4),9,IF(AND(Y82=2,Z82=5),10,IF(AND(Y82=3,Z82=1),11,IF(AND(Y82=3,Z82=2),12,IF(AND(Y82=3,Z82=3),13,IF(AND(Y82=3,Z82=4),14,IF(AND(Y82=3,Z82=5),15,IF(AND(Y82=4,Z82=1),16,IF(AND(Y82=4,Z82=2),17,IF(AND(Y82=4,Z82=3),18,IF(AND(Y82=4,Z82=4),19,IF(AND(Y82=4,Z82=5),20,IF(AND(Y82=5,Z82=1),21,IF(AND(Y82=5,Z82=2),22,IF(AND(Y82=5,Z82=3),23,IF(AND(Y82=5,Z82=4),24,IF(AND(Y82=5,Z82=5),25,"")))))))))))))))))))))))))</f>
        <v/>
      </c>
      <c r="B82" s="33">
        <f>IF(A82="","",(COUNTIF($A$10:A82,A82))/100)</f>
        <v/>
      </c>
      <c r="C82" s="33">
        <f>IFERROR(A82+B82,"")</f>
        <v/>
      </c>
      <c r="D82" s="39" t="n">
        <v>73</v>
      </c>
      <c r="E82" s="3" t="n"/>
      <c r="F82" s="3" t="n"/>
      <c r="G82" s="3" t="n"/>
      <c r="H82" s="4" t="n"/>
      <c r="I82" s="4" t="n"/>
      <c r="J82" s="15">
        <f>IF(OR(H82="",I82=""),"",H82*I82)</f>
        <v/>
      </c>
      <c r="K82" s="17">
        <f>IF(J82="","",IF(AND(H82=1,I82=1),"BAJO",IF(AND(H82=1,I82=2),"BAJO",IF(AND(H82=1,I82=3),"MODERADO",IF(AND(H82=1,I82=4),"FAVORABLE",IF(AND(H82=1,I82=5),"FAVORABLE",IF(AND(H82=2,I82=1),"BAJO",IF(AND(H82=2,I82=2),"BAJO",IF(AND(H82=2,I82=3),"MODERADO",IF(AND(H82=2,I82=4),"FAVORABLE",IF(AND(H82=2,I82=5),"ALTO",IF(AND(H82=3,I82=1),"BAJO",IF(AND(H82=3,I82=2),"MODERADO",IF(AND(H82=3,I82=3),"FAVORABLE",IF(AND(H82=3,I82=4),"ALTO",IF(AND(H82=3,I82=5),"ALTO",IF(AND(H82=4,I82=1),"MODERADO",IF(AND(H82=4,I82=2),"FAVORABLE",IF(AND(H82=4,I82=3),"FAVORABLE",IF(AND(H82=4,I82=4),"ALTO",IF(AND(H82=4,I82=5),"ALTO",IF(AND(H82=5,I82=1),"FAVORABLE",IF(AND(H82=5,I82=2),"FAVORABLE",IF(AND(H82=5,I82=3),"ALTO",IF(AND(H82=5,I82=4),"ALTO",IF(AND(H82=5,I82=5),"ALTO",""))))))))))))))))))))))))))</f>
        <v/>
      </c>
      <c r="L82" s="3" t="n"/>
      <c r="M82" s="3" t="n"/>
      <c r="N82" s="3" t="n"/>
      <c r="O82" s="3" t="n"/>
      <c r="P82" s="3" t="n"/>
      <c r="Q82" s="3" t="n"/>
      <c r="R82" s="3" t="n"/>
      <c r="S82" s="3" t="n"/>
      <c r="T82" s="16">
        <f>IFERROR(SUM(O82:S82),"")</f>
        <v/>
      </c>
      <c r="U82" s="16" t="n"/>
      <c r="V82" s="3" t="n"/>
      <c r="W82" s="16" t="n"/>
      <c r="X82" s="3" t="n"/>
      <c r="Y82" s="15">
        <f>IF(J82="","",IF(OR(N82="",N82="IMPACTO"),H82,IF(T82&lt;=50,H82,IF(AND(T82&lt;=75,H82&lt;5),H82+1,IF(AND(T82&lt;=75,H82=5),H82,IF(AND(T82&lt;=100,H82&lt;4),H82+2,IF(AND(T82&lt;=100,H82=4),H82+1,IF(AND(T82&lt;=100,H82=5),H82,""))))))))</f>
        <v/>
      </c>
      <c r="Z82" s="15">
        <f>IF(J82="","",IF(OR(N82="",N82="PROBABILIDAD"),I82,IF(T82&lt;=50,I82,IF(AND(T82&lt;=75,I82&lt;5),I82+1,IF(AND(T82&lt;=75,I82=5),I82,IF(AND(T82&lt;=100,I82&lt;4),I82+2,IF(AND(T82&lt;=100,I82=4),I82+1,IF(AND(T82&lt;=100,I82=5),I82,""))))))))</f>
        <v/>
      </c>
      <c r="AA82" s="15">
        <f>IF(OR(Y82="",Z82=""),"",Y82*Z82)</f>
        <v/>
      </c>
      <c r="AB82" s="17">
        <f>IF(AA82="","",IF(AND(Y82=1,Z82=1),"BAJO",IF(AND(Y82=1,Z82=2),"MODERADO",IF(AND(Y82=1,Z82=3),"MODERADO",IF(AND(Y82=1,Z82=4),"MODERADO",IF(AND(Y82=1,Z82=5),"MODERADO",IF(AND(Y82=2,Z82=1),"BAJO",IF(AND(Y82=2,Z82=2),"MODERADO",IF(AND(Y82=2,Z82=3),"MODERADO",IF(AND(Y82=2,Z82=4),"FAVORABLE",IF(AND(Y82=2,Z82=5),"FAVORABLE",IF(AND(Y82=3,Z82=1),"BAJO",IF(AND(Y82=3,Z82=2),"MODERADO",IF(AND(Y82=3,Z82=3),"FAVORABLE",IF(AND(Y82=3,Z82=4),"FAVORABLE",IF(AND(Y82=3,Z82=5),"FAVORABLE",IF(AND(Y82=4,Z82=1),"BAJO",IF(AND(Y82=4,Z82=2),"MODERADO",IF(AND(Y82=4,Z82=3),"FAVORABLE",IF(AND(Y82=4,Z82=4),"FAVORABLE",IF(AND(Y82=4,Z82=5),"ALTO",IF(AND(Y82=5,Z82=1),"BAJO",IF(AND(Y82=5,Z82=2),"MODERADO",IF(AND(Y82=5,Z82=3),"FAVORABLE",IF(AND(Y82=5,Z82=4),"ALTO",IF(AND(Y82=5,Z82=5),"ALTO",""))))))))))))))))))))))))))</f>
        <v/>
      </c>
      <c r="AC82" s="21" t="n"/>
      <c r="AD82" s="23" t="n"/>
      <c r="AE82" s="21" t="n"/>
      <c r="AF82" s="23" t="n"/>
      <c r="AG82" s="21" t="n"/>
      <c r="AH82" s="23" t="n"/>
      <c r="AI82" s="21" t="n"/>
      <c r="AJ82" s="23" t="n"/>
      <c r="AK82" s="21" t="n"/>
      <c r="AL82" s="23" t="n"/>
      <c r="AM82" s="21" t="n"/>
      <c r="AN82" s="23" t="n"/>
      <c r="AO82" s="21" t="n"/>
      <c r="AP82" s="23" t="n"/>
      <c r="AQ82" s="394" t="n"/>
    </row>
    <row r="83" customFormat="1" s="35">
      <c r="A83" s="33">
        <f>IF(AND(Y83=1,Z83=1),1,IF(AND(Y83=1,Z83=2),2,IF(AND(Y83=1,Z83=3),3,IF(AND(Y83=1,Z83=4),4,IF(AND(Y83=1,Z83=5),5,IF(AND(Y83=2,Z83=1),6,IF(AND(Y83=2,Z83=2),7,IF(AND(Y83=2,Z83=3),8,IF(AND(Y83=2,Z83=4),9,IF(AND(Y83=2,Z83=5),10,IF(AND(Y83=3,Z83=1),11,IF(AND(Y83=3,Z83=2),12,IF(AND(Y83=3,Z83=3),13,IF(AND(Y83=3,Z83=4),14,IF(AND(Y83=3,Z83=5),15,IF(AND(Y83=4,Z83=1),16,IF(AND(Y83=4,Z83=2),17,IF(AND(Y83=4,Z83=3),18,IF(AND(Y83=4,Z83=4),19,IF(AND(Y83=4,Z83=5),20,IF(AND(Y83=5,Z83=1),21,IF(AND(Y83=5,Z83=2),22,IF(AND(Y83=5,Z83=3),23,IF(AND(Y83=5,Z83=4),24,IF(AND(Y83=5,Z83=5),25,"")))))))))))))))))))))))))</f>
        <v/>
      </c>
      <c r="B83" s="33">
        <f>IF(A83="","",(COUNTIF($A$10:A83,A83))/100)</f>
        <v/>
      </c>
      <c r="C83" s="33">
        <f>IFERROR(A83+B83,"")</f>
        <v/>
      </c>
      <c r="D83" s="39" t="n">
        <v>74</v>
      </c>
      <c r="E83" s="3" t="n"/>
      <c r="F83" s="3" t="n"/>
      <c r="G83" s="3" t="n"/>
      <c r="H83" s="4" t="n"/>
      <c r="I83" s="4" t="n"/>
      <c r="J83" s="15">
        <f>IF(OR(H83="",I83=""),"",H83*I83)</f>
        <v/>
      </c>
      <c r="K83" s="17">
        <f>IF(J83="","",IF(AND(H83=1,I83=1),"BAJO",IF(AND(H83=1,I83=2),"BAJO",IF(AND(H83=1,I83=3),"MODERADO",IF(AND(H83=1,I83=4),"FAVORABLE",IF(AND(H83=1,I83=5),"FAVORABLE",IF(AND(H83=2,I83=1),"BAJO",IF(AND(H83=2,I83=2),"BAJO",IF(AND(H83=2,I83=3),"MODERADO",IF(AND(H83=2,I83=4),"FAVORABLE",IF(AND(H83=2,I83=5),"ALTO",IF(AND(H83=3,I83=1),"BAJO",IF(AND(H83=3,I83=2),"MODERADO",IF(AND(H83=3,I83=3),"FAVORABLE",IF(AND(H83=3,I83=4),"ALTO",IF(AND(H83=3,I83=5),"ALTO",IF(AND(H83=4,I83=1),"MODERADO",IF(AND(H83=4,I83=2),"FAVORABLE",IF(AND(H83=4,I83=3),"FAVORABLE",IF(AND(H83=4,I83=4),"ALTO",IF(AND(H83=4,I83=5),"ALTO",IF(AND(H83=5,I83=1),"FAVORABLE",IF(AND(H83=5,I83=2),"FAVORABLE",IF(AND(H83=5,I83=3),"ALTO",IF(AND(H83=5,I83=4),"ALTO",IF(AND(H83=5,I83=5),"ALTO",""))))))))))))))))))))))))))</f>
        <v/>
      </c>
      <c r="L83" s="3" t="n"/>
      <c r="M83" s="3" t="n"/>
      <c r="N83" s="3" t="n"/>
      <c r="O83" s="3" t="n"/>
      <c r="P83" s="3" t="n"/>
      <c r="Q83" s="3" t="n"/>
      <c r="R83" s="3" t="n"/>
      <c r="S83" s="3" t="n"/>
      <c r="T83" s="16">
        <f>IFERROR(SUM(O83:S83),"")</f>
        <v/>
      </c>
      <c r="U83" s="16" t="n"/>
      <c r="V83" s="3" t="n"/>
      <c r="W83" s="16" t="n"/>
      <c r="X83" s="3" t="n"/>
      <c r="Y83" s="15">
        <f>IF(J83="","",IF(OR(N83="",N83="IMPACTO"),H83,IF(T83&lt;=50,H83,IF(AND(T83&lt;=75,H83&lt;5),H83+1,IF(AND(T83&lt;=75,H83=5),H83,IF(AND(T83&lt;=100,H83&lt;4),H83+2,IF(AND(T83&lt;=100,H83=4),H83+1,IF(AND(T83&lt;=100,H83=5),H83,""))))))))</f>
        <v/>
      </c>
      <c r="Z83" s="15">
        <f>IF(J83="","",IF(OR(N83="",N83="PROBABILIDAD"),I83,IF(T83&lt;=50,I83,IF(AND(T83&lt;=75,I83&lt;5),I83+1,IF(AND(T83&lt;=75,I83=5),I83,IF(AND(T83&lt;=100,I83&lt;4),I83+2,IF(AND(T83&lt;=100,I83=4),I83+1,IF(AND(T83&lt;=100,I83=5),I83,""))))))))</f>
        <v/>
      </c>
      <c r="AA83" s="15">
        <f>IF(OR(Y83="",Z83=""),"",Y83*Z83)</f>
        <v/>
      </c>
      <c r="AB83" s="17">
        <f>IF(AA83="","",IF(AND(Y83=1,Z83=1),"BAJO",IF(AND(Y83=1,Z83=2),"MODERADO",IF(AND(Y83=1,Z83=3),"MODERADO",IF(AND(Y83=1,Z83=4),"MODERADO",IF(AND(Y83=1,Z83=5),"MODERADO",IF(AND(Y83=2,Z83=1),"BAJO",IF(AND(Y83=2,Z83=2),"MODERADO",IF(AND(Y83=2,Z83=3),"MODERADO",IF(AND(Y83=2,Z83=4),"FAVORABLE",IF(AND(Y83=2,Z83=5),"FAVORABLE",IF(AND(Y83=3,Z83=1),"BAJO",IF(AND(Y83=3,Z83=2),"MODERADO",IF(AND(Y83=3,Z83=3),"FAVORABLE",IF(AND(Y83=3,Z83=4),"FAVORABLE",IF(AND(Y83=3,Z83=5),"FAVORABLE",IF(AND(Y83=4,Z83=1),"BAJO",IF(AND(Y83=4,Z83=2),"MODERADO",IF(AND(Y83=4,Z83=3),"FAVORABLE",IF(AND(Y83=4,Z83=4),"FAVORABLE",IF(AND(Y83=4,Z83=5),"ALTO",IF(AND(Y83=5,Z83=1),"BAJO",IF(AND(Y83=5,Z83=2),"MODERADO",IF(AND(Y83=5,Z83=3),"FAVORABLE",IF(AND(Y83=5,Z83=4),"ALTO",IF(AND(Y83=5,Z83=5),"ALTO",""))))))))))))))))))))))))))</f>
        <v/>
      </c>
      <c r="AC83" s="21" t="n"/>
      <c r="AD83" s="23" t="n"/>
      <c r="AE83" s="21" t="n"/>
      <c r="AF83" s="23" t="n"/>
      <c r="AG83" s="21" t="n"/>
      <c r="AH83" s="23" t="n"/>
      <c r="AI83" s="21" t="n"/>
      <c r="AJ83" s="23" t="n"/>
      <c r="AK83" s="21" t="n"/>
      <c r="AL83" s="23" t="n"/>
      <c r="AM83" s="21" t="n"/>
      <c r="AN83" s="23" t="n"/>
      <c r="AO83" s="21" t="n"/>
      <c r="AP83" s="23" t="n"/>
      <c r="AQ83" s="394" t="n"/>
    </row>
    <row r="84" customFormat="1" s="35">
      <c r="A84" s="33">
        <f>IF(AND(Y84=1,Z84=1),1,IF(AND(Y84=1,Z84=2),2,IF(AND(Y84=1,Z84=3),3,IF(AND(Y84=1,Z84=4),4,IF(AND(Y84=1,Z84=5),5,IF(AND(Y84=2,Z84=1),6,IF(AND(Y84=2,Z84=2),7,IF(AND(Y84=2,Z84=3),8,IF(AND(Y84=2,Z84=4),9,IF(AND(Y84=2,Z84=5),10,IF(AND(Y84=3,Z84=1),11,IF(AND(Y84=3,Z84=2),12,IF(AND(Y84=3,Z84=3),13,IF(AND(Y84=3,Z84=4),14,IF(AND(Y84=3,Z84=5),15,IF(AND(Y84=4,Z84=1),16,IF(AND(Y84=4,Z84=2),17,IF(AND(Y84=4,Z84=3),18,IF(AND(Y84=4,Z84=4),19,IF(AND(Y84=4,Z84=5),20,IF(AND(Y84=5,Z84=1),21,IF(AND(Y84=5,Z84=2),22,IF(AND(Y84=5,Z84=3),23,IF(AND(Y84=5,Z84=4),24,IF(AND(Y84=5,Z84=5),25,"")))))))))))))))))))))))))</f>
        <v/>
      </c>
      <c r="B84" s="33">
        <f>IF(A84="","",(COUNTIF($A$10:A84,A84))/100)</f>
        <v/>
      </c>
      <c r="C84" s="33">
        <f>IFERROR(A84+B84,"")</f>
        <v/>
      </c>
      <c r="D84" s="39" t="n">
        <v>75</v>
      </c>
      <c r="E84" s="3" t="n"/>
      <c r="F84" s="3" t="n"/>
      <c r="G84" s="3" t="n"/>
      <c r="H84" s="4" t="n"/>
      <c r="I84" s="4" t="n"/>
      <c r="J84" s="15">
        <f>IF(OR(H84="",I84=""),"",H84*I84)</f>
        <v/>
      </c>
      <c r="K84" s="17">
        <f>IF(J84="","",IF(AND(H84=1,I84=1),"BAJO",IF(AND(H84=1,I84=2),"BAJO",IF(AND(H84=1,I84=3),"MODERADO",IF(AND(H84=1,I84=4),"FAVORABLE",IF(AND(H84=1,I84=5),"FAVORABLE",IF(AND(H84=2,I84=1),"BAJO",IF(AND(H84=2,I84=2),"BAJO",IF(AND(H84=2,I84=3),"MODERADO",IF(AND(H84=2,I84=4),"FAVORABLE",IF(AND(H84=2,I84=5),"ALTO",IF(AND(H84=3,I84=1),"BAJO",IF(AND(H84=3,I84=2),"MODERADO",IF(AND(H84=3,I84=3),"FAVORABLE",IF(AND(H84=3,I84=4),"ALTO",IF(AND(H84=3,I84=5),"ALTO",IF(AND(H84=4,I84=1),"MODERADO",IF(AND(H84=4,I84=2),"FAVORABLE",IF(AND(H84=4,I84=3),"FAVORABLE",IF(AND(H84=4,I84=4),"ALTO",IF(AND(H84=4,I84=5),"ALTO",IF(AND(H84=5,I84=1),"FAVORABLE",IF(AND(H84=5,I84=2),"FAVORABLE",IF(AND(H84=5,I84=3),"ALTO",IF(AND(H84=5,I84=4),"ALTO",IF(AND(H84=5,I84=5),"ALTO",""))))))))))))))))))))))))))</f>
        <v/>
      </c>
      <c r="L84" s="3" t="n"/>
      <c r="M84" s="3" t="n"/>
      <c r="N84" s="3" t="n"/>
      <c r="O84" s="3" t="n"/>
      <c r="P84" s="3" t="n"/>
      <c r="Q84" s="3" t="n"/>
      <c r="R84" s="3" t="n"/>
      <c r="S84" s="3" t="n"/>
      <c r="T84" s="16">
        <f>IFERROR(SUM(O84:S84),"")</f>
        <v/>
      </c>
      <c r="U84" s="16" t="n"/>
      <c r="V84" s="3" t="n"/>
      <c r="W84" s="16" t="n"/>
      <c r="X84" s="3" t="n"/>
      <c r="Y84" s="15">
        <f>IF(J84="","",IF(OR(N84="",N84="IMPACTO"),H84,IF(T84&lt;=50,H84,IF(AND(T84&lt;=75,H84&lt;5),H84+1,IF(AND(T84&lt;=75,H84=5),H84,IF(AND(T84&lt;=100,H84&lt;4),H84+2,IF(AND(T84&lt;=100,H84=4),H84+1,IF(AND(T84&lt;=100,H84=5),H84,""))))))))</f>
        <v/>
      </c>
      <c r="Z84" s="15">
        <f>IF(J84="","",IF(OR(N84="",N84="PROBABILIDAD"),I84,IF(T84&lt;=50,I84,IF(AND(T84&lt;=75,I84&lt;5),I84+1,IF(AND(T84&lt;=75,I84=5),I84,IF(AND(T84&lt;=100,I84&lt;4),I84+2,IF(AND(T84&lt;=100,I84=4),I84+1,IF(AND(T84&lt;=100,I84=5),I84,""))))))))</f>
        <v/>
      </c>
      <c r="AA84" s="15">
        <f>IF(OR(Y84="",Z84=""),"",Y84*Z84)</f>
        <v/>
      </c>
      <c r="AB84" s="17">
        <f>IF(AA84="","",IF(AND(Y84=1,Z84=1),"BAJO",IF(AND(Y84=1,Z84=2),"MODERADO",IF(AND(Y84=1,Z84=3),"MODERADO",IF(AND(Y84=1,Z84=4),"MODERADO",IF(AND(Y84=1,Z84=5),"MODERADO",IF(AND(Y84=2,Z84=1),"BAJO",IF(AND(Y84=2,Z84=2),"MODERADO",IF(AND(Y84=2,Z84=3),"MODERADO",IF(AND(Y84=2,Z84=4),"FAVORABLE",IF(AND(Y84=2,Z84=5),"FAVORABLE",IF(AND(Y84=3,Z84=1),"BAJO",IF(AND(Y84=3,Z84=2),"MODERADO",IF(AND(Y84=3,Z84=3),"FAVORABLE",IF(AND(Y84=3,Z84=4),"FAVORABLE",IF(AND(Y84=3,Z84=5),"FAVORABLE",IF(AND(Y84=4,Z84=1),"BAJO",IF(AND(Y84=4,Z84=2),"MODERADO",IF(AND(Y84=4,Z84=3),"FAVORABLE",IF(AND(Y84=4,Z84=4),"FAVORABLE",IF(AND(Y84=4,Z84=5),"ALTO",IF(AND(Y84=5,Z84=1),"BAJO",IF(AND(Y84=5,Z84=2),"MODERADO",IF(AND(Y84=5,Z84=3),"FAVORABLE",IF(AND(Y84=5,Z84=4),"ALTO",IF(AND(Y84=5,Z84=5),"ALTO",""))))))))))))))))))))))))))</f>
        <v/>
      </c>
      <c r="AC84" s="21" t="n"/>
      <c r="AD84" s="23" t="n"/>
      <c r="AE84" s="21" t="n"/>
      <c r="AF84" s="23" t="n"/>
      <c r="AG84" s="21" t="n"/>
      <c r="AH84" s="23" t="n"/>
      <c r="AI84" s="21" t="n"/>
      <c r="AJ84" s="23" t="n"/>
      <c r="AK84" s="21" t="n"/>
      <c r="AL84" s="23" t="n"/>
      <c r="AM84" s="21" t="n"/>
      <c r="AN84" s="23" t="n"/>
      <c r="AO84" s="21" t="n"/>
      <c r="AP84" s="23" t="n"/>
      <c r="AQ84" s="394" t="n"/>
    </row>
    <row r="85" customFormat="1" s="35">
      <c r="A85" s="33">
        <f>IF(AND(Y85=1,Z85=1),1,IF(AND(Y85=1,Z85=2),2,IF(AND(Y85=1,Z85=3),3,IF(AND(Y85=1,Z85=4),4,IF(AND(Y85=1,Z85=5),5,IF(AND(Y85=2,Z85=1),6,IF(AND(Y85=2,Z85=2),7,IF(AND(Y85=2,Z85=3),8,IF(AND(Y85=2,Z85=4),9,IF(AND(Y85=2,Z85=5),10,IF(AND(Y85=3,Z85=1),11,IF(AND(Y85=3,Z85=2),12,IF(AND(Y85=3,Z85=3),13,IF(AND(Y85=3,Z85=4),14,IF(AND(Y85=3,Z85=5),15,IF(AND(Y85=4,Z85=1),16,IF(AND(Y85=4,Z85=2),17,IF(AND(Y85=4,Z85=3),18,IF(AND(Y85=4,Z85=4),19,IF(AND(Y85=4,Z85=5),20,IF(AND(Y85=5,Z85=1),21,IF(AND(Y85=5,Z85=2),22,IF(AND(Y85=5,Z85=3),23,IF(AND(Y85=5,Z85=4),24,IF(AND(Y85=5,Z85=5),25,"")))))))))))))))))))))))))</f>
        <v/>
      </c>
      <c r="B85" s="33">
        <f>IF(A85="","",(COUNTIF($A$10:A85,A85))/100)</f>
        <v/>
      </c>
      <c r="C85" s="33">
        <f>IFERROR(A85+B85,"")</f>
        <v/>
      </c>
      <c r="D85" s="39" t="n">
        <v>76</v>
      </c>
      <c r="E85" s="3" t="n"/>
      <c r="F85" s="3" t="n"/>
      <c r="G85" s="3" t="n"/>
      <c r="H85" s="4" t="n"/>
      <c r="I85" s="4" t="n"/>
      <c r="J85" s="15">
        <f>IF(OR(H85="",I85=""),"",H85*I85)</f>
        <v/>
      </c>
      <c r="K85" s="17">
        <f>IF(J85="","",IF(AND(H85=1,I85=1),"BAJO",IF(AND(H85=1,I85=2),"BAJO",IF(AND(H85=1,I85=3),"MODERADO",IF(AND(H85=1,I85=4),"FAVORABLE",IF(AND(H85=1,I85=5),"FAVORABLE",IF(AND(H85=2,I85=1),"BAJO",IF(AND(H85=2,I85=2),"BAJO",IF(AND(H85=2,I85=3),"MODERADO",IF(AND(H85=2,I85=4),"FAVORABLE",IF(AND(H85=2,I85=5),"ALTO",IF(AND(H85=3,I85=1),"BAJO",IF(AND(H85=3,I85=2),"MODERADO",IF(AND(H85=3,I85=3),"FAVORABLE",IF(AND(H85=3,I85=4),"ALTO",IF(AND(H85=3,I85=5),"ALTO",IF(AND(H85=4,I85=1),"MODERADO",IF(AND(H85=4,I85=2),"FAVORABLE",IF(AND(H85=4,I85=3),"FAVORABLE",IF(AND(H85=4,I85=4),"ALTO",IF(AND(H85=4,I85=5),"ALTO",IF(AND(H85=5,I85=1),"FAVORABLE",IF(AND(H85=5,I85=2),"FAVORABLE",IF(AND(H85=5,I85=3),"ALTO",IF(AND(H85=5,I85=4),"ALTO",IF(AND(H85=5,I85=5),"ALTO",""))))))))))))))))))))))))))</f>
        <v/>
      </c>
      <c r="L85" s="3" t="n"/>
      <c r="M85" s="3" t="n"/>
      <c r="N85" s="3" t="n"/>
      <c r="O85" s="3" t="n"/>
      <c r="P85" s="3" t="n"/>
      <c r="Q85" s="3" t="n"/>
      <c r="R85" s="3" t="n"/>
      <c r="S85" s="3" t="n"/>
      <c r="T85" s="16">
        <f>IFERROR(SUM(O85:S85),"")</f>
        <v/>
      </c>
      <c r="U85" s="16" t="n"/>
      <c r="V85" s="3" t="n"/>
      <c r="W85" s="16" t="n"/>
      <c r="X85" s="3" t="n"/>
      <c r="Y85" s="15">
        <f>IF(J85="","",IF(OR(N85="",N85="IMPACTO"),H85,IF(T85&lt;=50,H85,IF(AND(T85&lt;=75,H85&lt;5),H85+1,IF(AND(T85&lt;=75,H85=5),H85,IF(AND(T85&lt;=100,H85&lt;4),H85+2,IF(AND(T85&lt;=100,H85=4),H85+1,IF(AND(T85&lt;=100,H85=5),H85,""))))))))</f>
        <v/>
      </c>
      <c r="Z85" s="15">
        <f>IF(J85="","",IF(OR(N85="",N85="PROBABILIDAD"),I85,IF(T85&lt;=50,I85,IF(AND(T85&lt;=75,I85&lt;5),I85+1,IF(AND(T85&lt;=75,I85=5),I85,IF(AND(T85&lt;=100,I85&lt;4),I85+2,IF(AND(T85&lt;=100,I85=4),I85+1,IF(AND(T85&lt;=100,I85=5),I85,""))))))))</f>
        <v/>
      </c>
      <c r="AA85" s="15">
        <f>IF(OR(Y85="",Z85=""),"",Y85*Z85)</f>
        <v/>
      </c>
      <c r="AB85" s="17">
        <f>IF(AA85="","",IF(AND(Y85=1,Z85=1),"BAJO",IF(AND(Y85=1,Z85=2),"MODERADO",IF(AND(Y85=1,Z85=3),"MODERADO",IF(AND(Y85=1,Z85=4),"MODERADO",IF(AND(Y85=1,Z85=5),"MODERADO",IF(AND(Y85=2,Z85=1),"BAJO",IF(AND(Y85=2,Z85=2),"MODERADO",IF(AND(Y85=2,Z85=3),"MODERADO",IF(AND(Y85=2,Z85=4),"FAVORABLE",IF(AND(Y85=2,Z85=5),"FAVORABLE",IF(AND(Y85=3,Z85=1),"BAJO",IF(AND(Y85=3,Z85=2),"MODERADO",IF(AND(Y85=3,Z85=3),"FAVORABLE",IF(AND(Y85=3,Z85=4),"FAVORABLE",IF(AND(Y85=3,Z85=5),"FAVORABLE",IF(AND(Y85=4,Z85=1),"BAJO",IF(AND(Y85=4,Z85=2),"MODERADO",IF(AND(Y85=4,Z85=3),"FAVORABLE",IF(AND(Y85=4,Z85=4),"FAVORABLE",IF(AND(Y85=4,Z85=5),"ALTO",IF(AND(Y85=5,Z85=1),"BAJO",IF(AND(Y85=5,Z85=2),"MODERADO",IF(AND(Y85=5,Z85=3),"FAVORABLE",IF(AND(Y85=5,Z85=4),"ALTO",IF(AND(Y85=5,Z85=5),"ALTO",""))))))))))))))))))))))))))</f>
        <v/>
      </c>
      <c r="AC85" s="21" t="n"/>
      <c r="AD85" s="23" t="n"/>
      <c r="AE85" s="21" t="n"/>
      <c r="AF85" s="23" t="n"/>
      <c r="AG85" s="21" t="n"/>
      <c r="AH85" s="23" t="n"/>
      <c r="AI85" s="21" t="n"/>
      <c r="AJ85" s="23" t="n"/>
      <c r="AK85" s="21" t="n"/>
      <c r="AL85" s="23" t="n"/>
      <c r="AM85" s="21" t="n"/>
      <c r="AN85" s="23" t="n"/>
      <c r="AO85" s="21" t="n"/>
      <c r="AP85" s="23" t="n"/>
      <c r="AQ85" s="394" t="n"/>
    </row>
    <row r="86" customFormat="1" s="35">
      <c r="A86" s="33">
        <f>IF(AND(Y86=1,Z86=1),1,IF(AND(Y86=1,Z86=2),2,IF(AND(Y86=1,Z86=3),3,IF(AND(Y86=1,Z86=4),4,IF(AND(Y86=1,Z86=5),5,IF(AND(Y86=2,Z86=1),6,IF(AND(Y86=2,Z86=2),7,IF(AND(Y86=2,Z86=3),8,IF(AND(Y86=2,Z86=4),9,IF(AND(Y86=2,Z86=5),10,IF(AND(Y86=3,Z86=1),11,IF(AND(Y86=3,Z86=2),12,IF(AND(Y86=3,Z86=3),13,IF(AND(Y86=3,Z86=4),14,IF(AND(Y86=3,Z86=5),15,IF(AND(Y86=4,Z86=1),16,IF(AND(Y86=4,Z86=2),17,IF(AND(Y86=4,Z86=3),18,IF(AND(Y86=4,Z86=4),19,IF(AND(Y86=4,Z86=5),20,IF(AND(Y86=5,Z86=1),21,IF(AND(Y86=5,Z86=2),22,IF(AND(Y86=5,Z86=3),23,IF(AND(Y86=5,Z86=4),24,IF(AND(Y86=5,Z86=5),25,"")))))))))))))))))))))))))</f>
        <v/>
      </c>
      <c r="B86" s="33">
        <f>IF(A86="","",(COUNTIF($A$10:A86,A86))/100)</f>
        <v/>
      </c>
      <c r="C86" s="33">
        <f>IFERROR(A86+B86,"")</f>
        <v/>
      </c>
      <c r="D86" s="39" t="n">
        <v>77</v>
      </c>
      <c r="E86" s="3" t="n"/>
      <c r="F86" s="3" t="n"/>
      <c r="G86" s="3" t="n"/>
      <c r="H86" s="4" t="n"/>
      <c r="I86" s="4" t="n"/>
      <c r="J86" s="15">
        <f>IF(OR(H86="",I86=""),"",H86*I86)</f>
        <v/>
      </c>
      <c r="K86" s="17">
        <f>IF(J86="","",IF(AND(H86=1,I86=1),"BAJO",IF(AND(H86=1,I86=2),"BAJO",IF(AND(H86=1,I86=3),"MODERADO",IF(AND(H86=1,I86=4),"FAVORABLE",IF(AND(H86=1,I86=5),"FAVORABLE",IF(AND(H86=2,I86=1),"BAJO",IF(AND(H86=2,I86=2),"BAJO",IF(AND(H86=2,I86=3),"MODERADO",IF(AND(H86=2,I86=4),"FAVORABLE",IF(AND(H86=2,I86=5),"ALTO",IF(AND(H86=3,I86=1),"BAJO",IF(AND(H86=3,I86=2),"MODERADO",IF(AND(H86=3,I86=3),"FAVORABLE",IF(AND(H86=3,I86=4),"ALTO",IF(AND(H86=3,I86=5),"ALTO",IF(AND(H86=4,I86=1),"MODERADO",IF(AND(H86=4,I86=2),"FAVORABLE",IF(AND(H86=4,I86=3),"FAVORABLE",IF(AND(H86=4,I86=4),"ALTO",IF(AND(H86=4,I86=5),"ALTO",IF(AND(H86=5,I86=1),"FAVORABLE",IF(AND(H86=5,I86=2),"FAVORABLE",IF(AND(H86=5,I86=3),"ALTO",IF(AND(H86=5,I86=4),"ALTO",IF(AND(H86=5,I86=5),"ALTO",""))))))))))))))))))))))))))</f>
        <v/>
      </c>
      <c r="L86" s="3" t="n"/>
      <c r="M86" s="3" t="n"/>
      <c r="N86" s="3" t="n"/>
      <c r="O86" s="3" t="n"/>
      <c r="P86" s="3" t="n"/>
      <c r="Q86" s="3" t="n"/>
      <c r="R86" s="3" t="n"/>
      <c r="S86" s="3" t="n"/>
      <c r="T86" s="16">
        <f>IFERROR(SUM(O86:S86),"")</f>
        <v/>
      </c>
      <c r="U86" s="16" t="n"/>
      <c r="V86" s="3" t="n"/>
      <c r="W86" s="16" t="n"/>
      <c r="X86" s="3" t="n"/>
      <c r="Y86" s="15">
        <f>IF(J86="","",IF(OR(N86="",N86="IMPACTO"),H86,IF(T86&lt;=50,H86,IF(AND(T86&lt;=75,H86&lt;5),H86+1,IF(AND(T86&lt;=75,H86=5),H86,IF(AND(T86&lt;=100,H86&lt;4),H86+2,IF(AND(T86&lt;=100,H86=4),H86+1,IF(AND(T86&lt;=100,H86=5),H86,""))))))))</f>
        <v/>
      </c>
      <c r="Z86" s="15">
        <f>IF(J86="","",IF(OR(N86="",N86="PROBABILIDAD"),I86,IF(T86&lt;=50,I86,IF(AND(T86&lt;=75,I86&lt;5),I86+1,IF(AND(T86&lt;=75,I86=5),I86,IF(AND(T86&lt;=100,I86&lt;4),I86+2,IF(AND(T86&lt;=100,I86=4),I86+1,IF(AND(T86&lt;=100,I86=5),I86,""))))))))</f>
        <v/>
      </c>
      <c r="AA86" s="15">
        <f>IF(OR(Y86="",Z86=""),"",Y86*Z86)</f>
        <v/>
      </c>
      <c r="AB86" s="17">
        <f>IF(AA86="","",IF(AND(Y86=1,Z86=1),"BAJO",IF(AND(Y86=1,Z86=2),"MODERADO",IF(AND(Y86=1,Z86=3),"MODERADO",IF(AND(Y86=1,Z86=4),"MODERADO",IF(AND(Y86=1,Z86=5),"MODERADO",IF(AND(Y86=2,Z86=1),"BAJO",IF(AND(Y86=2,Z86=2),"MODERADO",IF(AND(Y86=2,Z86=3),"MODERADO",IF(AND(Y86=2,Z86=4),"FAVORABLE",IF(AND(Y86=2,Z86=5),"FAVORABLE",IF(AND(Y86=3,Z86=1),"BAJO",IF(AND(Y86=3,Z86=2),"MODERADO",IF(AND(Y86=3,Z86=3),"FAVORABLE",IF(AND(Y86=3,Z86=4),"FAVORABLE",IF(AND(Y86=3,Z86=5),"FAVORABLE",IF(AND(Y86=4,Z86=1),"BAJO",IF(AND(Y86=4,Z86=2),"MODERADO",IF(AND(Y86=4,Z86=3),"FAVORABLE",IF(AND(Y86=4,Z86=4),"FAVORABLE",IF(AND(Y86=4,Z86=5),"ALTO",IF(AND(Y86=5,Z86=1),"BAJO",IF(AND(Y86=5,Z86=2),"MODERADO",IF(AND(Y86=5,Z86=3),"FAVORABLE",IF(AND(Y86=5,Z86=4),"ALTO",IF(AND(Y86=5,Z86=5),"ALTO",""))))))))))))))))))))))))))</f>
        <v/>
      </c>
      <c r="AC86" s="21" t="n"/>
      <c r="AD86" s="23" t="n"/>
      <c r="AE86" s="21" t="n"/>
      <c r="AF86" s="23" t="n"/>
      <c r="AG86" s="21" t="n"/>
      <c r="AH86" s="23" t="n"/>
      <c r="AI86" s="21" t="n"/>
      <c r="AJ86" s="23" t="n"/>
      <c r="AK86" s="21" t="n"/>
      <c r="AL86" s="23" t="n"/>
      <c r="AM86" s="21" t="n"/>
      <c r="AN86" s="23" t="n"/>
      <c r="AO86" s="21" t="n"/>
      <c r="AP86" s="23" t="n"/>
      <c r="AQ86" s="394" t="n"/>
    </row>
    <row r="87" customFormat="1" s="35">
      <c r="A87" s="33">
        <f>IF(AND(Y87=1,Z87=1),1,IF(AND(Y87=1,Z87=2),2,IF(AND(Y87=1,Z87=3),3,IF(AND(Y87=1,Z87=4),4,IF(AND(Y87=1,Z87=5),5,IF(AND(Y87=2,Z87=1),6,IF(AND(Y87=2,Z87=2),7,IF(AND(Y87=2,Z87=3),8,IF(AND(Y87=2,Z87=4),9,IF(AND(Y87=2,Z87=5),10,IF(AND(Y87=3,Z87=1),11,IF(AND(Y87=3,Z87=2),12,IF(AND(Y87=3,Z87=3),13,IF(AND(Y87=3,Z87=4),14,IF(AND(Y87=3,Z87=5),15,IF(AND(Y87=4,Z87=1),16,IF(AND(Y87=4,Z87=2),17,IF(AND(Y87=4,Z87=3),18,IF(AND(Y87=4,Z87=4),19,IF(AND(Y87=4,Z87=5),20,IF(AND(Y87=5,Z87=1),21,IF(AND(Y87=5,Z87=2),22,IF(AND(Y87=5,Z87=3),23,IF(AND(Y87=5,Z87=4),24,IF(AND(Y87=5,Z87=5),25,"")))))))))))))))))))))))))</f>
        <v/>
      </c>
      <c r="B87" s="33">
        <f>IF(A87="","",(COUNTIF($A$10:A87,A87))/100)</f>
        <v/>
      </c>
      <c r="C87" s="33">
        <f>IFERROR(A87+B87,"")</f>
        <v/>
      </c>
      <c r="D87" s="39" t="n">
        <v>78</v>
      </c>
      <c r="E87" s="3" t="n"/>
      <c r="F87" s="3" t="n"/>
      <c r="G87" s="3" t="n"/>
      <c r="H87" s="4" t="n"/>
      <c r="I87" s="4" t="n"/>
      <c r="J87" s="15">
        <f>IF(OR(H87="",I87=""),"",H87*I87)</f>
        <v/>
      </c>
      <c r="K87" s="17">
        <f>IF(J87="","",IF(AND(H87=1,I87=1),"BAJO",IF(AND(H87=1,I87=2),"BAJO",IF(AND(H87=1,I87=3),"MODERADO",IF(AND(H87=1,I87=4),"FAVORABLE",IF(AND(H87=1,I87=5),"FAVORABLE",IF(AND(H87=2,I87=1),"BAJO",IF(AND(H87=2,I87=2),"BAJO",IF(AND(H87=2,I87=3),"MODERADO",IF(AND(H87=2,I87=4),"FAVORABLE",IF(AND(H87=2,I87=5),"ALTO",IF(AND(H87=3,I87=1),"BAJO",IF(AND(H87=3,I87=2),"MODERADO",IF(AND(H87=3,I87=3),"FAVORABLE",IF(AND(H87=3,I87=4),"ALTO",IF(AND(H87=3,I87=5),"ALTO",IF(AND(H87=4,I87=1),"MODERADO",IF(AND(H87=4,I87=2),"FAVORABLE",IF(AND(H87=4,I87=3),"FAVORABLE",IF(AND(H87=4,I87=4),"ALTO",IF(AND(H87=4,I87=5),"ALTO",IF(AND(H87=5,I87=1),"FAVORABLE",IF(AND(H87=5,I87=2),"FAVORABLE",IF(AND(H87=5,I87=3),"ALTO",IF(AND(H87=5,I87=4),"ALTO",IF(AND(H87=5,I87=5),"ALTO",""))))))))))))))))))))))))))</f>
        <v/>
      </c>
      <c r="L87" s="3" t="n"/>
      <c r="M87" s="3" t="n"/>
      <c r="N87" s="3" t="n"/>
      <c r="O87" s="3" t="n"/>
      <c r="P87" s="3" t="n"/>
      <c r="Q87" s="3" t="n"/>
      <c r="R87" s="3" t="n"/>
      <c r="S87" s="3" t="n"/>
      <c r="T87" s="16">
        <f>IFERROR(SUM(O87:S87),"")</f>
        <v/>
      </c>
      <c r="U87" s="16" t="n"/>
      <c r="V87" s="3" t="n"/>
      <c r="W87" s="16" t="n"/>
      <c r="X87" s="3" t="n"/>
      <c r="Y87" s="15">
        <f>IF(J87="","",IF(OR(N87="",N87="IMPACTO"),H87,IF(T87&lt;=50,H87,IF(AND(T87&lt;=75,H87&lt;5),H87+1,IF(AND(T87&lt;=75,H87=5),H87,IF(AND(T87&lt;=100,H87&lt;4),H87+2,IF(AND(T87&lt;=100,H87=4),H87+1,IF(AND(T87&lt;=100,H87=5),H87,""))))))))</f>
        <v/>
      </c>
      <c r="Z87" s="15">
        <f>IF(J87="","",IF(OR(N87="",N87="PROBABILIDAD"),I87,IF(T87&lt;=50,I87,IF(AND(T87&lt;=75,I87&lt;5),I87+1,IF(AND(T87&lt;=75,I87=5),I87,IF(AND(T87&lt;=100,I87&lt;4),I87+2,IF(AND(T87&lt;=100,I87=4),I87+1,IF(AND(T87&lt;=100,I87=5),I87,""))))))))</f>
        <v/>
      </c>
      <c r="AA87" s="15">
        <f>IF(OR(Y87="",Z87=""),"",Y87*Z87)</f>
        <v/>
      </c>
      <c r="AB87" s="17">
        <f>IF(AA87="","",IF(AND(Y87=1,Z87=1),"BAJO",IF(AND(Y87=1,Z87=2),"MODERADO",IF(AND(Y87=1,Z87=3),"MODERADO",IF(AND(Y87=1,Z87=4),"MODERADO",IF(AND(Y87=1,Z87=5),"MODERADO",IF(AND(Y87=2,Z87=1),"BAJO",IF(AND(Y87=2,Z87=2),"MODERADO",IF(AND(Y87=2,Z87=3),"MODERADO",IF(AND(Y87=2,Z87=4),"FAVORABLE",IF(AND(Y87=2,Z87=5),"FAVORABLE",IF(AND(Y87=3,Z87=1),"BAJO",IF(AND(Y87=3,Z87=2),"MODERADO",IF(AND(Y87=3,Z87=3),"FAVORABLE",IF(AND(Y87=3,Z87=4),"FAVORABLE",IF(AND(Y87=3,Z87=5),"FAVORABLE",IF(AND(Y87=4,Z87=1),"BAJO",IF(AND(Y87=4,Z87=2),"MODERADO",IF(AND(Y87=4,Z87=3),"FAVORABLE",IF(AND(Y87=4,Z87=4),"FAVORABLE",IF(AND(Y87=4,Z87=5),"ALTO",IF(AND(Y87=5,Z87=1),"BAJO",IF(AND(Y87=5,Z87=2),"MODERADO",IF(AND(Y87=5,Z87=3),"FAVORABLE",IF(AND(Y87=5,Z87=4),"ALTO",IF(AND(Y87=5,Z87=5),"ALTO",""))))))))))))))))))))))))))</f>
        <v/>
      </c>
      <c r="AC87" s="21" t="n"/>
      <c r="AD87" s="23" t="n"/>
      <c r="AE87" s="21" t="n"/>
      <c r="AF87" s="23" t="n"/>
      <c r="AG87" s="21" t="n"/>
      <c r="AH87" s="23" t="n"/>
      <c r="AI87" s="21" t="n"/>
      <c r="AJ87" s="23" t="n"/>
      <c r="AK87" s="21" t="n"/>
      <c r="AL87" s="23" t="n"/>
      <c r="AM87" s="21" t="n"/>
      <c r="AN87" s="23" t="n"/>
      <c r="AO87" s="21" t="n"/>
      <c r="AP87" s="23" t="n"/>
      <c r="AQ87" s="394" t="n"/>
    </row>
    <row r="88" customFormat="1" s="35">
      <c r="A88" s="33">
        <f>IF(AND(Y88=1,Z88=1),1,IF(AND(Y88=1,Z88=2),2,IF(AND(Y88=1,Z88=3),3,IF(AND(Y88=1,Z88=4),4,IF(AND(Y88=1,Z88=5),5,IF(AND(Y88=2,Z88=1),6,IF(AND(Y88=2,Z88=2),7,IF(AND(Y88=2,Z88=3),8,IF(AND(Y88=2,Z88=4),9,IF(AND(Y88=2,Z88=5),10,IF(AND(Y88=3,Z88=1),11,IF(AND(Y88=3,Z88=2),12,IF(AND(Y88=3,Z88=3),13,IF(AND(Y88=3,Z88=4),14,IF(AND(Y88=3,Z88=5),15,IF(AND(Y88=4,Z88=1),16,IF(AND(Y88=4,Z88=2),17,IF(AND(Y88=4,Z88=3),18,IF(AND(Y88=4,Z88=4),19,IF(AND(Y88=4,Z88=5),20,IF(AND(Y88=5,Z88=1),21,IF(AND(Y88=5,Z88=2),22,IF(AND(Y88=5,Z88=3),23,IF(AND(Y88=5,Z88=4),24,IF(AND(Y88=5,Z88=5),25,"")))))))))))))))))))))))))</f>
        <v/>
      </c>
      <c r="B88" s="33">
        <f>IF(A88="","",(COUNTIF($A$10:A88,A88))/100)</f>
        <v/>
      </c>
      <c r="C88" s="33">
        <f>IFERROR(A88+B88,"")</f>
        <v/>
      </c>
      <c r="D88" s="39" t="n">
        <v>79</v>
      </c>
      <c r="E88" s="3" t="n"/>
      <c r="F88" s="3" t="n"/>
      <c r="G88" s="3" t="n"/>
      <c r="H88" s="4" t="n"/>
      <c r="I88" s="4" t="n"/>
      <c r="J88" s="15">
        <f>IF(OR(H88="",I88=""),"",H88*I88)</f>
        <v/>
      </c>
      <c r="K88" s="17">
        <f>IF(J88="","",IF(AND(H88=1,I88=1),"BAJO",IF(AND(H88=1,I88=2),"BAJO",IF(AND(H88=1,I88=3),"MODERADO",IF(AND(H88=1,I88=4),"FAVORABLE",IF(AND(H88=1,I88=5),"FAVORABLE",IF(AND(H88=2,I88=1),"BAJO",IF(AND(H88=2,I88=2),"BAJO",IF(AND(H88=2,I88=3),"MODERADO",IF(AND(H88=2,I88=4),"FAVORABLE",IF(AND(H88=2,I88=5),"ALTO",IF(AND(H88=3,I88=1),"BAJO",IF(AND(H88=3,I88=2),"MODERADO",IF(AND(H88=3,I88=3),"FAVORABLE",IF(AND(H88=3,I88=4),"ALTO",IF(AND(H88=3,I88=5),"ALTO",IF(AND(H88=4,I88=1),"MODERADO",IF(AND(H88=4,I88=2),"FAVORABLE",IF(AND(H88=4,I88=3),"FAVORABLE",IF(AND(H88=4,I88=4),"ALTO",IF(AND(H88=4,I88=5),"ALTO",IF(AND(H88=5,I88=1),"FAVORABLE",IF(AND(H88=5,I88=2),"FAVORABLE",IF(AND(H88=5,I88=3),"ALTO",IF(AND(H88=5,I88=4),"ALTO",IF(AND(H88=5,I88=5),"ALTO",""))))))))))))))))))))))))))</f>
        <v/>
      </c>
      <c r="L88" s="3" t="n"/>
      <c r="M88" s="3" t="n"/>
      <c r="N88" s="3" t="n"/>
      <c r="O88" s="3" t="n"/>
      <c r="P88" s="3" t="n"/>
      <c r="Q88" s="3" t="n"/>
      <c r="R88" s="3" t="n"/>
      <c r="S88" s="3" t="n"/>
      <c r="T88" s="16">
        <f>IFERROR(SUM(O88:S88),"")</f>
        <v/>
      </c>
      <c r="U88" s="16" t="n"/>
      <c r="V88" s="3" t="n"/>
      <c r="W88" s="16" t="n"/>
      <c r="X88" s="3" t="n"/>
      <c r="Y88" s="15">
        <f>IF(J88="","",IF(OR(N88="",N88="IMPACTO"),H88,IF(T88&lt;=50,H88,IF(AND(T88&lt;=75,H88&lt;5),H88+1,IF(AND(T88&lt;=75,H88=5),H88,IF(AND(T88&lt;=100,H88&lt;4),H88+2,IF(AND(T88&lt;=100,H88=4),H88+1,IF(AND(T88&lt;=100,H88=5),H88,""))))))))</f>
        <v/>
      </c>
      <c r="Z88" s="15">
        <f>IF(J88="","",IF(OR(N88="",N88="PROBABILIDAD"),I88,IF(T88&lt;=50,I88,IF(AND(T88&lt;=75,I88&lt;5),I88+1,IF(AND(T88&lt;=75,I88=5),I88,IF(AND(T88&lt;=100,I88&lt;4),I88+2,IF(AND(T88&lt;=100,I88=4),I88+1,IF(AND(T88&lt;=100,I88=5),I88,""))))))))</f>
        <v/>
      </c>
      <c r="AA88" s="15">
        <f>IF(OR(Y88="",Z88=""),"",Y88*Z88)</f>
        <v/>
      </c>
      <c r="AB88" s="17">
        <f>IF(AA88="","",IF(AND(Y88=1,Z88=1),"BAJO",IF(AND(Y88=1,Z88=2),"MODERADO",IF(AND(Y88=1,Z88=3),"MODERADO",IF(AND(Y88=1,Z88=4),"MODERADO",IF(AND(Y88=1,Z88=5),"MODERADO",IF(AND(Y88=2,Z88=1),"BAJO",IF(AND(Y88=2,Z88=2),"MODERADO",IF(AND(Y88=2,Z88=3),"MODERADO",IF(AND(Y88=2,Z88=4),"FAVORABLE",IF(AND(Y88=2,Z88=5),"FAVORABLE",IF(AND(Y88=3,Z88=1),"BAJO",IF(AND(Y88=3,Z88=2),"MODERADO",IF(AND(Y88=3,Z88=3),"FAVORABLE",IF(AND(Y88=3,Z88=4),"FAVORABLE",IF(AND(Y88=3,Z88=5),"FAVORABLE",IF(AND(Y88=4,Z88=1),"BAJO",IF(AND(Y88=4,Z88=2),"MODERADO",IF(AND(Y88=4,Z88=3),"FAVORABLE",IF(AND(Y88=4,Z88=4),"FAVORABLE",IF(AND(Y88=4,Z88=5),"ALTO",IF(AND(Y88=5,Z88=1),"BAJO",IF(AND(Y88=5,Z88=2),"MODERADO",IF(AND(Y88=5,Z88=3),"FAVORABLE",IF(AND(Y88=5,Z88=4),"ALTO",IF(AND(Y88=5,Z88=5),"ALTO",""))))))))))))))))))))))))))</f>
        <v/>
      </c>
      <c r="AC88" s="21" t="n"/>
      <c r="AD88" s="23" t="n"/>
      <c r="AE88" s="21" t="n"/>
      <c r="AF88" s="23" t="n"/>
      <c r="AG88" s="21" t="n"/>
      <c r="AH88" s="23" t="n"/>
      <c r="AI88" s="21" t="n"/>
      <c r="AJ88" s="23" t="n"/>
      <c r="AK88" s="21" t="n"/>
      <c r="AL88" s="23" t="n"/>
      <c r="AM88" s="21" t="n"/>
      <c r="AN88" s="23" t="n"/>
      <c r="AO88" s="21" t="n"/>
      <c r="AP88" s="23" t="n"/>
      <c r="AQ88" s="394" t="n"/>
    </row>
    <row r="89" customFormat="1" s="35">
      <c r="A89" s="33">
        <f>IF(AND(Y89=1,Z89=1),1,IF(AND(Y89=1,Z89=2),2,IF(AND(Y89=1,Z89=3),3,IF(AND(Y89=1,Z89=4),4,IF(AND(Y89=1,Z89=5),5,IF(AND(Y89=2,Z89=1),6,IF(AND(Y89=2,Z89=2),7,IF(AND(Y89=2,Z89=3),8,IF(AND(Y89=2,Z89=4),9,IF(AND(Y89=2,Z89=5),10,IF(AND(Y89=3,Z89=1),11,IF(AND(Y89=3,Z89=2),12,IF(AND(Y89=3,Z89=3),13,IF(AND(Y89=3,Z89=4),14,IF(AND(Y89=3,Z89=5),15,IF(AND(Y89=4,Z89=1),16,IF(AND(Y89=4,Z89=2),17,IF(AND(Y89=4,Z89=3),18,IF(AND(Y89=4,Z89=4),19,IF(AND(Y89=4,Z89=5),20,IF(AND(Y89=5,Z89=1),21,IF(AND(Y89=5,Z89=2),22,IF(AND(Y89=5,Z89=3),23,IF(AND(Y89=5,Z89=4),24,IF(AND(Y89=5,Z89=5),25,"")))))))))))))))))))))))))</f>
        <v/>
      </c>
      <c r="B89" s="33">
        <f>IF(A89="","",(COUNTIF($A$10:A89,A89))/100)</f>
        <v/>
      </c>
      <c r="C89" s="33">
        <f>IFERROR(A89+B89,"")</f>
        <v/>
      </c>
      <c r="D89" s="39" t="n">
        <v>80</v>
      </c>
      <c r="E89" s="3" t="n"/>
      <c r="F89" s="3" t="n"/>
      <c r="G89" s="3" t="n"/>
      <c r="H89" s="4" t="n"/>
      <c r="I89" s="4" t="n"/>
      <c r="J89" s="15">
        <f>IF(OR(H89="",I89=""),"",H89*I89)</f>
        <v/>
      </c>
      <c r="K89" s="17">
        <f>IF(J89="","",IF(AND(H89=1,I89=1),"BAJO",IF(AND(H89=1,I89=2),"BAJO",IF(AND(H89=1,I89=3),"MODERADO",IF(AND(H89=1,I89=4),"FAVORABLE",IF(AND(H89=1,I89=5),"FAVORABLE",IF(AND(H89=2,I89=1),"BAJO",IF(AND(H89=2,I89=2),"BAJO",IF(AND(H89=2,I89=3),"MODERADO",IF(AND(H89=2,I89=4),"FAVORABLE",IF(AND(H89=2,I89=5),"ALTO",IF(AND(H89=3,I89=1),"BAJO",IF(AND(H89=3,I89=2),"MODERADO",IF(AND(H89=3,I89=3),"FAVORABLE",IF(AND(H89=3,I89=4),"ALTO",IF(AND(H89=3,I89=5),"ALTO",IF(AND(H89=4,I89=1),"MODERADO",IF(AND(H89=4,I89=2),"FAVORABLE",IF(AND(H89=4,I89=3),"FAVORABLE",IF(AND(H89=4,I89=4),"ALTO",IF(AND(H89=4,I89=5),"ALTO",IF(AND(H89=5,I89=1),"FAVORABLE",IF(AND(H89=5,I89=2),"FAVORABLE",IF(AND(H89=5,I89=3),"ALTO",IF(AND(H89=5,I89=4),"ALTO",IF(AND(H89=5,I89=5),"ALTO",""))))))))))))))))))))))))))</f>
        <v/>
      </c>
      <c r="L89" s="3" t="n"/>
      <c r="M89" s="3" t="n"/>
      <c r="N89" s="3" t="n"/>
      <c r="O89" s="3" t="n"/>
      <c r="P89" s="3" t="n"/>
      <c r="Q89" s="3" t="n"/>
      <c r="R89" s="3" t="n"/>
      <c r="S89" s="3" t="n"/>
      <c r="T89" s="16">
        <f>IFERROR(SUM(O89:S89),"")</f>
        <v/>
      </c>
      <c r="U89" s="16" t="n"/>
      <c r="V89" s="3" t="n"/>
      <c r="W89" s="16" t="n"/>
      <c r="X89" s="3" t="n"/>
      <c r="Y89" s="15">
        <f>IF(J89="","",IF(OR(N89="",N89="IMPACTO"),H89,IF(T89&lt;=50,H89,IF(AND(T89&lt;=75,H89&lt;5),H89+1,IF(AND(T89&lt;=75,H89=5),H89,IF(AND(T89&lt;=100,H89&lt;4),H89+2,IF(AND(T89&lt;=100,H89=4),H89+1,IF(AND(T89&lt;=100,H89=5),H89,""))))))))</f>
        <v/>
      </c>
      <c r="Z89" s="15">
        <f>IF(J89="","",IF(OR(N89="",N89="PROBABILIDAD"),I89,IF(T89&lt;=50,I89,IF(AND(T89&lt;=75,I89&lt;5),I89+1,IF(AND(T89&lt;=75,I89=5),I89,IF(AND(T89&lt;=100,I89&lt;4),I89+2,IF(AND(T89&lt;=100,I89=4),I89+1,IF(AND(T89&lt;=100,I89=5),I89,""))))))))</f>
        <v/>
      </c>
      <c r="AA89" s="15">
        <f>IF(OR(Y89="",Z89=""),"",Y89*Z89)</f>
        <v/>
      </c>
      <c r="AB89" s="17">
        <f>IF(AA89="","",IF(AND(Y89=1,Z89=1),"BAJO",IF(AND(Y89=1,Z89=2),"MODERADO",IF(AND(Y89=1,Z89=3),"MODERADO",IF(AND(Y89=1,Z89=4),"MODERADO",IF(AND(Y89=1,Z89=5),"MODERADO",IF(AND(Y89=2,Z89=1),"BAJO",IF(AND(Y89=2,Z89=2),"MODERADO",IF(AND(Y89=2,Z89=3),"MODERADO",IF(AND(Y89=2,Z89=4),"FAVORABLE",IF(AND(Y89=2,Z89=5),"FAVORABLE",IF(AND(Y89=3,Z89=1),"BAJO",IF(AND(Y89=3,Z89=2),"MODERADO",IF(AND(Y89=3,Z89=3),"FAVORABLE",IF(AND(Y89=3,Z89=4),"FAVORABLE",IF(AND(Y89=3,Z89=5),"FAVORABLE",IF(AND(Y89=4,Z89=1),"BAJO",IF(AND(Y89=4,Z89=2),"MODERADO",IF(AND(Y89=4,Z89=3),"FAVORABLE",IF(AND(Y89=4,Z89=4),"FAVORABLE",IF(AND(Y89=4,Z89=5),"ALTO",IF(AND(Y89=5,Z89=1),"BAJO",IF(AND(Y89=5,Z89=2),"MODERADO",IF(AND(Y89=5,Z89=3),"FAVORABLE",IF(AND(Y89=5,Z89=4),"ALTO",IF(AND(Y89=5,Z89=5),"ALTO",""))))))))))))))))))))))))))</f>
        <v/>
      </c>
      <c r="AC89" s="21" t="n"/>
      <c r="AD89" s="23" t="n"/>
      <c r="AE89" s="21" t="n"/>
      <c r="AF89" s="23" t="n"/>
      <c r="AG89" s="21" t="n"/>
      <c r="AH89" s="23" t="n"/>
      <c r="AI89" s="21" t="n"/>
      <c r="AJ89" s="23" t="n"/>
      <c r="AK89" s="21" t="n"/>
      <c r="AL89" s="23" t="n"/>
      <c r="AM89" s="21" t="n"/>
      <c r="AN89" s="23" t="n"/>
      <c r="AO89" s="21" t="n"/>
      <c r="AP89" s="23" t="n"/>
      <c r="AQ89" s="394" t="n"/>
    </row>
    <row r="90" customFormat="1" s="35">
      <c r="A90" s="33">
        <f>IF(AND(Y90=1,Z90=1),1,IF(AND(Y90=1,Z90=2),2,IF(AND(Y90=1,Z90=3),3,IF(AND(Y90=1,Z90=4),4,IF(AND(Y90=1,Z90=5),5,IF(AND(Y90=2,Z90=1),6,IF(AND(Y90=2,Z90=2),7,IF(AND(Y90=2,Z90=3),8,IF(AND(Y90=2,Z90=4),9,IF(AND(Y90=2,Z90=5),10,IF(AND(Y90=3,Z90=1),11,IF(AND(Y90=3,Z90=2),12,IF(AND(Y90=3,Z90=3),13,IF(AND(Y90=3,Z90=4),14,IF(AND(Y90=3,Z90=5),15,IF(AND(Y90=4,Z90=1),16,IF(AND(Y90=4,Z90=2),17,IF(AND(Y90=4,Z90=3),18,IF(AND(Y90=4,Z90=4),19,IF(AND(Y90=4,Z90=5),20,IF(AND(Y90=5,Z90=1),21,IF(AND(Y90=5,Z90=2),22,IF(AND(Y90=5,Z90=3),23,IF(AND(Y90=5,Z90=4),24,IF(AND(Y90=5,Z90=5),25,"")))))))))))))))))))))))))</f>
        <v/>
      </c>
      <c r="B90" s="33">
        <f>IF(A90="","",(COUNTIF($A$10:A90,A90))/100)</f>
        <v/>
      </c>
      <c r="C90" s="33">
        <f>IFERROR(A90+B90,"")</f>
        <v/>
      </c>
      <c r="D90" s="39" t="n">
        <v>81</v>
      </c>
      <c r="E90" s="3" t="n"/>
      <c r="F90" s="3" t="n"/>
      <c r="G90" s="3" t="n"/>
      <c r="H90" s="4" t="n"/>
      <c r="I90" s="4" t="n"/>
      <c r="J90" s="15">
        <f>IF(OR(H90="",I90=""),"",H90*I90)</f>
        <v/>
      </c>
      <c r="K90" s="17">
        <f>IF(J90="","",IF(AND(H90=1,I90=1),"BAJO",IF(AND(H90=1,I90=2),"BAJO",IF(AND(H90=1,I90=3),"MODERADO",IF(AND(H90=1,I90=4),"FAVORABLE",IF(AND(H90=1,I90=5),"FAVORABLE",IF(AND(H90=2,I90=1),"BAJO",IF(AND(H90=2,I90=2),"BAJO",IF(AND(H90=2,I90=3),"MODERADO",IF(AND(H90=2,I90=4),"FAVORABLE",IF(AND(H90=2,I90=5),"ALTO",IF(AND(H90=3,I90=1),"BAJO",IF(AND(H90=3,I90=2),"MODERADO",IF(AND(H90=3,I90=3),"FAVORABLE",IF(AND(H90=3,I90=4),"ALTO",IF(AND(H90=3,I90=5),"ALTO",IF(AND(H90=4,I90=1),"MODERADO",IF(AND(H90=4,I90=2),"FAVORABLE",IF(AND(H90=4,I90=3),"FAVORABLE",IF(AND(H90=4,I90=4),"ALTO",IF(AND(H90=4,I90=5),"ALTO",IF(AND(H90=5,I90=1),"FAVORABLE",IF(AND(H90=5,I90=2),"FAVORABLE",IF(AND(H90=5,I90=3),"ALTO",IF(AND(H90=5,I90=4),"ALTO",IF(AND(H90=5,I90=5),"ALTO",""))))))))))))))))))))))))))</f>
        <v/>
      </c>
      <c r="L90" s="3" t="n"/>
      <c r="M90" s="3" t="n"/>
      <c r="N90" s="3" t="n"/>
      <c r="O90" s="3" t="n"/>
      <c r="P90" s="3" t="n"/>
      <c r="Q90" s="3" t="n"/>
      <c r="R90" s="3" t="n"/>
      <c r="S90" s="3" t="n"/>
      <c r="T90" s="16">
        <f>IFERROR(SUM(O90:S90),"")</f>
        <v/>
      </c>
      <c r="U90" s="16" t="n"/>
      <c r="V90" s="3" t="n"/>
      <c r="W90" s="16" t="n"/>
      <c r="X90" s="3" t="n"/>
      <c r="Y90" s="15">
        <f>IF(J90="","",IF(OR(N90="",N90="IMPACTO"),H90,IF(T90&lt;=50,H90,IF(AND(T90&lt;=75,H90&lt;5),H90+1,IF(AND(T90&lt;=75,H90=5),H90,IF(AND(T90&lt;=100,H90&lt;4),H90+2,IF(AND(T90&lt;=100,H90=4),H90+1,IF(AND(T90&lt;=100,H90=5),H90,""))))))))</f>
        <v/>
      </c>
      <c r="Z90" s="15">
        <f>IF(J90="","",IF(OR(N90="",N90="PROBABILIDAD"),I90,IF(T90&lt;=50,I90,IF(AND(T90&lt;=75,I90&lt;5),I90+1,IF(AND(T90&lt;=75,I90=5),I90,IF(AND(T90&lt;=100,I90&lt;4),I90+2,IF(AND(T90&lt;=100,I90=4),I90+1,IF(AND(T90&lt;=100,I90=5),I90,""))))))))</f>
        <v/>
      </c>
      <c r="AA90" s="15">
        <f>IF(OR(Y90="",Z90=""),"",Y90*Z90)</f>
        <v/>
      </c>
      <c r="AB90" s="17">
        <f>IF(AA90="","",IF(AND(Y90=1,Z90=1),"BAJO",IF(AND(Y90=1,Z90=2),"MODERADO",IF(AND(Y90=1,Z90=3),"MODERADO",IF(AND(Y90=1,Z90=4),"MODERADO",IF(AND(Y90=1,Z90=5),"MODERADO",IF(AND(Y90=2,Z90=1),"BAJO",IF(AND(Y90=2,Z90=2),"MODERADO",IF(AND(Y90=2,Z90=3),"MODERADO",IF(AND(Y90=2,Z90=4),"FAVORABLE",IF(AND(Y90=2,Z90=5),"FAVORABLE",IF(AND(Y90=3,Z90=1),"BAJO",IF(AND(Y90=3,Z90=2),"MODERADO",IF(AND(Y90=3,Z90=3),"FAVORABLE",IF(AND(Y90=3,Z90=4),"FAVORABLE",IF(AND(Y90=3,Z90=5),"FAVORABLE",IF(AND(Y90=4,Z90=1),"BAJO",IF(AND(Y90=4,Z90=2),"MODERADO",IF(AND(Y90=4,Z90=3),"FAVORABLE",IF(AND(Y90=4,Z90=4),"FAVORABLE",IF(AND(Y90=4,Z90=5),"ALTO",IF(AND(Y90=5,Z90=1),"BAJO",IF(AND(Y90=5,Z90=2),"MODERADO",IF(AND(Y90=5,Z90=3),"FAVORABLE",IF(AND(Y90=5,Z90=4),"ALTO",IF(AND(Y90=5,Z90=5),"ALTO",""))))))))))))))))))))))))))</f>
        <v/>
      </c>
      <c r="AC90" s="21" t="n"/>
      <c r="AD90" s="23" t="n"/>
      <c r="AE90" s="21" t="n"/>
      <c r="AF90" s="23" t="n"/>
      <c r="AG90" s="21" t="n"/>
      <c r="AH90" s="23" t="n"/>
      <c r="AI90" s="21" t="n"/>
      <c r="AJ90" s="23" t="n"/>
      <c r="AK90" s="21" t="n"/>
      <c r="AL90" s="23" t="n"/>
      <c r="AM90" s="21" t="n"/>
      <c r="AN90" s="23" t="n"/>
      <c r="AO90" s="21" t="n"/>
      <c r="AP90" s="23" t="n"/>
      <c r="AQ90" s="394" t="n"/>
    </row>
    <row r="91" customFormat="1" s="35">
      <c r="A91" s="33">
        <f>IF(AND(Y91=1,Z91=1),1,IF(AND(Y91=1,Z91=2),2,IF(AND(Y91=1,Z91=3),3,IF(AND(Y91=1,Z91=4),4,IF(AND(Y91=1,Z91=5),5,IF(AND(Y91=2,Z91=1),6,IF(AND(Y91=2,Z91=2),7,IF(AND(Y91=2,Z91=3),8,IF(AND(Y91=2,Z91=4),9,IF(AND(Y91=2,Z91=5),10,IF(AND(Y91=3,Z91=1),11,IF(AND(Y91=3,Z91=2),12,IF(AND(Y91=3,Z91=3),13,IF(AND(Y91=3,Z91=4),14,IF(AND(Y91=3,Z91=5),15,IF(AND(Y91=4,Z91=1),16,IF(AND(Y91=4,Z91=2),17,IF(AND(Y91=4,Z91=3),18,IF(AND(Y91=4,Z91=4),19,IF(AND(Y91=4,Z91=5),20,IF(AND(Y91=5,Z91=1),21,IF(AND(Y91=5,Z91=2),22,IF(AND(Y91=5,Z91=3),23,IF(AND(Y91=5,Z91=4),24,IF(AND(Y91=5,Z91=5),25,"")))))))))))))))))))))))))</f>
        <v/>
      </c>
      <c r="B91" s="33">
        <f>IF(A91="","",(COUNTIF($A$10:A91,A91))/100)</f>
        <v/>
      </c>
      <c r="C91" s="33">
        <f>IFERROR(A91+B91,"")</f>
        <v/>
      </c>
      <c r="D91" s="39" t="n">
        <v>82</v>
      </c>
      <c r="E91" s="3" t="n"/>
      <c r="F91" s="3" t="n"/>
      <c r="G91" s="3" t="n"/>
      <c r="H91" s="4" t="n"/>
      <c r="I91" s="4" t="n"/>
      <c r="J91" s="15">
        <f>IF(OR(H91="",I91=""),"",H91*I91)</f>
        <v/>
      </c>
      <c r="K91" s="17">
        <f>IF(J91="","",IF(AND(H91=1,I91=1),"BAJO",IF(AND(H91=1,I91=2),"BAJO",IF(AND(H91=1,I91=3),"MODERADO",IF(AND(H91=1,I91=4),"FAVORABLE",IF(AND(H91=1,I91=5),"FAVORABLE",IF(AND(H91=2,I91=1),"BAJO",IF(AND(H91=2,I91=2),"BAJO",IF(AND(H91=2,I91=3),"MODERADO",IF(AND(H91=2,I91=4),"FAVORABLE",IF(AND(H91=2,I91=5),"ALTO",IF(AND(H91=3,I91=1),"BAJO",IF(AND(H91=3,I91=2),"MODERADO",IF(AND(H91=3,I91=3),"FAVORABLE",IF(AND(H91=3,I91=4),"ALTO",IF(AND(H91=3,I91=5),"ALTO",IF(AND(H91=4,I91=1),"MODERADO",IF(AND(H91=4,I91=2),"FAVORABLE",IF(AND(H91=4,I91=3),"FAVORABLE",IF(AND(H91=4,I91=4),"ALTO",IF(AND(H91=4,I91=5),"ALTO",IF(AND(H91=5,I91=1),"FAVORABLE",IF(AND(H91=5,I91=2),"FAVORABLE",IF(AND(H91=5,I91=3),"ALTO",IF(AND(H91=5,I91=4),"ALTO",IF(AND(H91=5,I91=5),"ALTO",""))))))))))))))))))))))))))</f>
        <v/>
      </c>
      <c r="L91" s="3" t="n"/>
      <c r="M91" s="3" t="n"/>
      <c r="N91" s="3" t="n"/>
      <c r="O91" s="3" t="n"/>
      <c r="P91" s="3" t="n"/>
      <c r="Q91" s="3" t="n"/>
      <c r="R91" s="3" t="n"/>
      <c r="S91" s="3" t="n"/>
      <c r="T91" s="16">
        <f>IFERROR(SUM(O91:S91),"")</f>
        <v/>
      </c>
      <c r="U91" s="16" t="n"/>
      <c r="V91" s="3" t="n"/>
      <c r="W91" s="16" t="n"/>
      <c r="X91" s="3" t="n"/>
      <c r="Y91" s="15">
        <f>IF(J91="","",IF(OR(N91="",N91="IMPACTO"),H91,IF(T91&lt;=50,H91,IF(AND(T91&lt;=75,H91&lt;5),H91+1,IF(AND(T91&lt;=75,H91=5),H91,IF(AND(T91&lt;=100,H91&lt;4),H91+2,IF(AND(T91&lt;=100,H91=4),H91+1,IF(AND(T91&lt;=100,H91=5),H91,""))))))))</f>
        <v/>
      </c>
      <c r="Z91" s="15">
        <f>IF(J91="","",IF(OR(N91="",N91="PROBABILIDAD"),I91,IF(T91&lt;=50,I91,IF(AND(T91&lt;=75,I91&lt;5),I91+1,IF(AND(T91&lt;=75,I91=5),I91,IF(AND(T91&lt;=100,I91&lt;4),I91+2,IF(AND(T91&lt;=100,I91=4),I91+1,IF(AND(T91&lt;=100,I91=5),I91,""))))))))</f>
        <v/>
      </c>
      <c r="AA91" s="15">
        <f>IF(OR(Y91="",Z91=""),"",Y91*Z91)</f>
        <v/>
      </c>
      <c r="AB91" s="17">
        <f>IF(AA91="","",IF(AND(Y91=1,Z91=1),"BAJO",IF(AND(Y91=1,Z91=2),"MODERADO",IF(AND(Y91=1,Z91=3),"MODERADO",IF(AND(Y91=1,Z91=4),"MODERADO",IF(AND(Y91=1,Z91=5),"MODERADO",IF(AND(Y91=2,Z91=1),"BAJO",IF(AND(Y91=2,Z91=2),"MODERADO",IF(AND(Y91=2,Z91=3),"MODERADO",IF(AND(Y91=2,Z91=4),"FAVORABLE",IF(AND(Y91=2,Z91=5),"FAVORABLE",IF(AND(Y91=3,Z91=1),"BAJO",IF(AND(Y91=3,Z91=2),"MODERADO",IF(AND(Y91=3,Z91=3),"FAVORABLE",IF(AND(Y91=3,Z91=4),"FAVORABLE",IF(AND(Y91=3,Z91=5),"FAVORABLE",IF(AND(Y91=4,Z91=1),"BAJO",IF(AND(Y91=4,Z91=2),"MODERADO",IF(AND(Y91=4,Z91=3),"FAVORABLE",IF(AND(Y91=4,Z91=4),"FAVORABLE",IF(AND(Y91=4,Z91=5),"ALTO",IF(AND(Y91=5,Z91=1),"BAJO",IF(AND(Y91=5,Z91=2),"MODERADO",IF(AND(Y91=5,Z91=3),"FAVORABLE",IF(AND(Y91=5,Z91=4),"ALTO",IF(AND(Y91=5,Z91=5),"ALTO",""))))))))))))))))))))))))))</f>
        <v/>
      </c>
      <c r="AC91" s="21" t="n"/>
      <c r="AD91" s="23" t="n"/>
      <c r="AE91" s="21" t="n"/>
      <c r="AF91" s="23" t="n"/>
      <c r="AG91" s="21" t="n"/>
      <c r="AH91" s="23" t="n"/>
      <c r="AI91" s="21" t="n"/>
      <c r="AJ91" s="23" t="n"/>
      <c r="AK91" s="21" t="n"/>
      <c r="AL91" s="23" t="n"/>
      <c r="AM91" s="21" t="n"/>
      <c r="AN91" s="23" t="n"/>
      <c r="AO91" s="21" t="n"/>
      <c r="AP91" s="23" t="n"/>
      <c r="AQ91" s="394" t="n"/>
    </row>
    <row r="92" customFormat="1" s="35">
      <c r="A92" s="33">
        <f>IF(AND(Y92=1,Z92=1),1,IF(AND(Y92=1,Z92=2),2,IF(AND(Y92=1,Z92=3),3,IF(AND(Y92=1,Z92=4),4,IF(AND(Y92=1,Z92=5),5,IF(AND(Y92=2,Z92=1),6,IF(AND(Y92=2,Z92=2),7,IF(AND(Y92=2,Z92=3),8,IF(AND(Y92=2,Z92=4),9,IF(AND(Y92=2,Z92=5),10,IF(AND(Y92=3,Z92=1),11,IF(AND(Y92=3,Z92=2),12,IF(AND(Y92=3,Z92=3),13,IF(AND(Y92=3,Z92=4),14,IF(AND(Y92=3,Z92=5),15,IF(AND(Y92=4,Z92=1),16,IF(AND(Y92=4,Z92=2),17,IF(AND(Y92=4,Z92=3),18,IF(AND(Y92=4,Z92=4),19,IF(AND(Y92=4,Z92=5),20,IF(AND(Y92=5,Z92=1),21,IF(AND(Y92=5,Z92=2),22,IF(AND(Y92=5,Z92=3),23,IF(AND(Y92=5,Z92=4),24,IF(AND(Y92=5,Z92=5),25,"")))))))))))))))))))))))))</f>
        <v/>
      </c>
      <c r="B92" s="33">
        <f>IF(A92="","",(COUNTIF($A$10:A92,A92))/100)</f>
        <v/>
      </c>
      <c r="C92" s="33">
        <f>IFERROR(A92+B92,"")</f>
        <v/>
      </c>
      <c r="D92" s="39" t="n">
        <v>83</v>
      </c>
      <c r="E92" s="3" t="n"/>
      <c r="F92" s="3" t="n"/>
      <c r="G92" s="3" t="n"/>
      <c r="H92" s="4" t="n"/>
      <c r="I92" s="4" t="n"/>
      <c r="J92" s="15">
        <f>IF(OR(H92="",I92=""),"",H92*I92)</f>
        <v/>
      </c>
      <c r="K92" s="17">
        <f>IF(J92="","",IF(AND(H92=1,I92=1),"BAJO",IF(AND(H92=1,I92=2),"BAJO",IF(AND(H92=1,I92=3),"MODERADO",IF(AND(H92=1,I92=4),"FAVORABLE",IF(AND(H92=1,I92=5),"FAVORABLE",IF(AND(H92=2,I92=1),"BAJO",IF(AND(H92=2,I92=2),"BAJO",IF(AND(H92=2,I92=3),"MODERADO",IF(AND(H92=2,I92=4),"FAVORABLE",IF(AND(H92=2,I92=5),"ALTO",IF(AND(H92=3,I92=1),"BAJO",IF(AND(H92=3,I92=2),"MODERADO",IF(AND(H92=3,I92=3),"FAVORABLE",IF(AND(H92=3,I92=4),"ALTO",IF(AND(H92=3,I92=5),"ALTO",IF(AND(H92=4,I92=1),"MODERADO",IF(AND(H92=4,I92=2),"FAVORABLE",IF(AND(H92=4,I92=3),"FAVORABLE",IF(AND(H92=4,I92=4),"ALTO",IF(AND(H92=4,I92=5),"ALTO",IF(AND(H92=5,I92=1),"FAVORABLE",IF(AND(H92=5,I92=2),"FAVORABLE",IF(AND(H92=5,I92=3),"ALTO",IF(AND(H92=5,I92=4),"ALTO",IF(AND(H92=5,I92=5),"ALTO",""))))))))))))))))))))))))))</f>
        <v/>
      </c>
      <c r="L92" s="3" t="n"/>
      <c r="M92" s="3" t="n"/>
      <c r="N92" s="3" t="n"/>
      <c r="O92" s="3" t="n"/>
      <c r="P92" s="3" t="n"/>
      <c r="Q92" s="3" t="n"/>
      <c r="R92" s="3" t="n"/>
      <c r="S92" s="3" t="n"/>
      <c r="T92" s="16">
        <f>IFERROR(SUM(O92:S92),"")</f>
        <v/>
      </c>
      <c r="U92" s="16" t="n"/>
      <c r="V92" s="3" t="n"/>
      <c r="W92" s="16" t="n"/>
      <c r="X92" s="3" t="n"/>
      <c r="Y92" s="15">
        <f>IF(J92="","",IF(OR(N92="",N92="IMPACTO"),H92,IF(T92&lt;=50,H92,IF(AND(T92&lt;=75,H92&lt;5),H92+1,IF(AND(T92&lt;=75,H92=5),H92,IF(AND(T92&lt;=100,H92&lt;4),H92+2,IF(AND(T92&lt;=100,H92=4),H92+1,IF(AND(T92&lt;=100,H92=5),H92,""))))))))</f>
        <v/>
      </c>
      <c r="Z92" s="15">
        <f>IF(J92="","",IF(OR(N92="",N92="PROBABILIDAD"),I92,IF(T92&lt;=50,I92,IF(AND(T92&lt;=75,I92&lt;5),I92+1,IF(AND(T92&lt;=75,I92=5),I92,IF(AND(T92&lt;=100,I92&lt;4),I92+2,IF(AND(T92&lt;=100,I92=4),I92+1,IF(AND(T92&lt;=100,I92=5),I92,""))))))))</f>
        <v/>
      </c>
      <c r="AA92" s="15">
        <f>IF(OR(Y92="",Z92=""),"",Y92*Z92)</f>
        <v/>
      </c>
      <c r="AB92" s="17">
        <f>IF(AA92="","",IF(AND(Y92=1,Z92=1),"BAJO",IF(AND(Y92=1,Z92=2),"MODERADO",IF(AND(Y92=1,Z92=3),"MODERADO",IF(AND(Y92=1,Z92=4),"MODERADO",IF(AND(Y92=1,Z92=5),"MODERADO",IF(AND(Y92=2,Z92=1),"BAJO",IF(AND(Y92=2,Z92=2),"MODERADO",IF(AND(Y92=2,Z92=3),"MODERADO",IF(AND(Y92=2,Z92=4),"FAVORABLE",IF(AND(Y92=2,Z92=5),"FAVORABLE",IF(AND(Y92=3,Z92=1),"BAJO",IF(AND(Y92=3,Z92=2),"MODERADO",IF(AND(Y92=3,Z92=3),"FAVORABLE",IF(AND(Y92=3,Z92=4),"FAVORABLE",IF(AND(Y92=3,Z92=5),"FAVORABLE",IF(AND(Y92=4,Z92=1),"BAJO",IF(AND(Y92=4,Z92=2),"MODERADO",IF(AND(Y92=4,Z92=3),"FAVORABLE",IF(AND(Y92=4,Z92=4),"FAVORABLE",IF(AND(Y92=4,Z92=5),"ALTO",IF(AND(Y92=5,Z92=1),"BAJO",IF(AND(Y92=5,Z92=2),"MODERADO",IF(AND(Y92=5,Z92=3),"FAVORABLE",IF(AND(Y92=5,Z92=4),"ALTO",IF(AND(Y92=5,Z92=5),"ALTO",""))))))))))))))))))))))))))</f>
        <v/>
      </c>
      <c r="AC92" s="21" t="n"/>
      <c r="AD92" s="23" t="n"/>
      <c r="AE92" s="21" t="n"/>
      <c r="AF92" s="23" t="n"/>
      <c r="AG92" s="21" t="n"/>
      <c r="AH92" s="23" t="n"/>
      <c r="AI92" s="21" t="n"/>
      <c r="AJ92" s="23" t="n"/>
      <c r="AK92" s="21" t="n"/>
      <c r="AL92" s="23" t="n"/>
      <c r="AM92" s="21" t="n"/>
      <c r="AN92" s="23" t="n"/>
      <c r="AO92" s="21" t="n"/>
      <c r="AP92" s="23" t="n"/>
      <c r="AQ92" s="394" t="n"/>
    </row>
    <row r="93" customFormat="1" s="35">
      <c r="A93" s="33">
        <f>IF(AND(Y93=1,Z93=1),1,IF(AND(Y93=1,Z93=2),2,IF(AND(Y93=1,Z93=3),3,IF(AND(Y93=1,Z93=4),4,IF(AND(Y93=1,Z93=5),5,IF(AND(Y93=2,Z93=1),6,IF(AND(Y93=2,Z93=2),7,IF(AND(Y93=2,Z93=3),8,IF(AND(Y93=2,Z93=4),9,IF(AND(Y93=2,Z93=5),10,IF(AND(Y93=3,Z93=1),11,IF(AND(Y93=3,Z93=2),12,IF(AND(Y93=3,Z93=3),13,IF(AND(Y93=3,Z93=4),14,IF(AND(Y93=3,Z93=5),15,IF(AND(Y93=4,Z93=1),16,IF(AND(Y93=4,Z93=2),17,IF(AND(Y93=4,Z93=3),18,IF(AND(Y93=4,Z93=4),19,IF(AND(Y93=4,Z93=5),20,IF(AND(Y93=5,Z93=1),21,IF(AND(Y93=5,Z93=2),22,IF(AND(Y93=5,Z93=3),23,IF(AND(Y93=5,Z93=4),24,IF(AND(Y93=5,Z93=5),25,"")))))))))))))))))))))))))</f>
        <v/>
      </c>
      <c r="B93" s="33">
        <f>IF(A93="","",(COUNTIF($A$10:A93,A93))/100)</f>
        <v/>
      </c>
      <c r="C93" s="33">
        <f>IFERROR(A93+B93,"")</f>
        <v/>
      </c>
      <c r="D93" s="39" t="n">
        <v>84</v>
      </c>
      <c r="E93" s="3" t="n"/>
      <c r="F93" s="3" t="n"/>
      <c r="G93" s="3" t="n"/>
      <c r="H93" s="4" t="n"/>
      <c r="I93" s="4" t="n"/>
      <c r="J93" s="15">
        <f>IF(OR(H93="",I93=""),"",H93*I93)</f>
        <v/>
      </c>
      <c r="K93" s="17">
        <f>IF(J93="","",IF(AND(H93=1,I93=1),"BAJO",IF(AND(H93=1,I93=2),"BAJO",IF(AND(H93=1,I93=3),"MODERADO",IF(AND(H93=1,I93=4),"FAVORABLE",IF(AND(H93=1,I93=5),"FAVORABLE",IF(AND(H93=2,I93=1),"BAJO",IF(AND(H93=2,I93=2),"BAJO",IF(AND(H93=2,I93=3),"MODERADO",IF(AND(H93=2,I93=4),"FAVORABLE",IF(AND(H93=2,I93=5),"ALTO",IF(AND(H93=3,I93=1),"BAJO",IF(AND(H93=3,I93=2),"MODERADO",IF(AND(H93=3,I93=3),"FAVORABLE",IF(AND(H93=3,I93=4),"ALTO",IF(AND(H93=3,I93=5),"ALTO",IF(AND(H93=4,I93=1),"MODERADO",IF(AND(H93=4,I93=2),"FAVORABLE",IF(AND(H93=4,I93=3),"FAVORABLE",IF(AND(H93=4,I93=4),"ALTO",IF(AND(H93=4,I93=5),"ALTO",IF(AND(H93=5,I93=1),"FAVORABLE",IF(AND(H93=5,I93=2),"FAVORABLE",IF(AND(H93=5,I93=3),"ALTO",IF(AND(H93=5,I93=4),"ALTO",IF(AND(H93=5,I93=5),"ALTO",""))))))))))))))))))))))))))</f>
        <v/>
      </c>
      <c r="L93" s="3" t="n"/>
      <c r="M93" s="3" t="n"/>
      <c r="N93" s="3" t="n"/>
      <c r="O93" s="3" t="n"/>
      <c r="P93" s="3" t="n"/>
      <c r="Q93" s="3" t="n"/>
      <c r="R93" s="3" t="n"/>
      <c r="S93" s="3" t="n"/>
      <c r="T93" s="16">
        <f>IFERROR(SUM(O93:S93),"")</f>
        <v/>
      </c>
      <c r="U93" s="16" t="n"/>
      <c r="V93" s="3" t="n"/>
      <c r="W93" s="16" t="n"/>
      <c r="X93" s="3" t="n"/>
      <c r="Y93" s="15">
        <f>IF(J93="","",IF(OR(N93="",N93="IMPACTO"),H93,IF(T93&lt;=50,H93,IF(AND(T93&lt;=75,H93&lt;5),H93+1,IF(AND(T93&lt;=75,H93=5),H93,IF(AND(T93&lt;=100,H93&lt;4),H93+2,IF(AND(T93&lt;=100,H93=4),H93+1,IF(AND(T93&lt;=100,H93=5),H93,""))))))))</f>
        <v/>
      </c>
      <c r="Z93" s="15">
        <f>IF(J93="","",IF(OR(N93="",N93="PROBABILIDAD"),I93,IF(T93&lt;=50,I93,IF(AND(T93&lt;=75,I93&lt;5),I93+1,IF(AND(T93&lt;=75,I93=5),I93,IF(AND(T93&lt;=100,I93&lt;4),I93+2,IF(AND(T93&lt;=100,I93=4),I93+1,IF(AND(T93&lt;=100,I93=5),I93,""))))))))</f>
        <v/>
      </c>
      <c r="AA93" s="15">
        <f>IF(OR(Y93="",Z93=""),"",Y93*Z93)</f>
        <v/>
      </c>
      <c r="AB93" s="17">
        <f>IF(AA93="","",IF(AND(Y93=1,Z93=1),"BAJO",IF(AND(Y93=1,Z93=2),"MODERADO",IF(AND(Y93=1,Z93=3),"MODERADO",IF(AND(Y93=1,Z93=4),"MODERADO",IF(AND(Y93=1,Z93=5),"MODERADO",IF(AND(Y93=2,Z93=1),"BAJO",IF(AND(Y93=2,Z93=2),"MODERADO",IF(AND(Y93=2,Z93=3),"MODERADO",IF(AND(Y93=2,Z93=4),"FAVORABLE",IF(AND(Y93=2,Z93=5),"FAVORABLE",IF(AND(Y93=3,Z93=1),"BAJO",IF(AND(Y93=3,Z93=2),"MODERADO",IF(AND(Y93=3,Z93=3),"FAVORABLE",IF(AND(Y93=3,Z93=4),"FAVORABLE",IF(AND(Y93=3,Z93=5),"FAVORABLE",IF(AND(Y93=4,Z93=1),"BAJO",IF(AND(Y93=4,Z93=2),"MODERADO",IF(AND(Y93=4,Z93=3),"FAVORABLE",IF(AND(Y93=4,Z93=4),"FAVORABLE",IF(AND(Y93=4,Z93=5),"ALTO",IF(AND(Y93=5,Z93=1),"BAJO",IF(AND(Y93=5,Z93=2),"MODERADO",IF(AND(Y93=5,Z93=3),"FAVORABLE",IF(AND(Y93=5,Z93=4),"ALTO",IF(AND(Y93=5,Z93=5),"ALTO",""))))))))))))))))))))))))))</f>
        <v/>
      </c>
      <c r="AC93" s="21" t="n"/>
      <c r="AD93" s="23" t="n"/>
      <c r="AE93" s="21" t="n"/>
      <c r="AF93" s="23" t="n"/>
      <c r="AG93" s="21" t="n"/>
      <c r="AH93" s="23" t="n"/>
      <c r="AI93" s="21" t="n"/>
      <c r="AJ93" s="23" t="n"/>
      <c r="AK93" s="21" t="n"/>
      <c r="AL93" s="23" t="n"/>
      <c r="AM93" s="21" t="n"/>
      <c r="AN93" s="23" t="n"/>
      <c r="AO93" s="21" t="n"/>
      <c r="AP93" s="23" t="n"/>
      <c r="AQ93" s="394" t="n"/>
    </row>
    <row r="94" customFormat="1" s="35">
      <c r="A94" s="33">
        <f>IF(AND(Y94=1,Z94=1),1,IF(AND(Y94=1,Z94=2),2,IF(AND(Y94=1,Z94=3),3,IF(AND(Y94=1,Z94=4),4,IF(AND(Y94=1,Z94=5),5,IF(AND(Y94=2,Z94=1),6,IF(AND(Y94=2,Z94=2),7,IF(AND(Y94=2,Z94=3),8,IF(AND(Y94=2,Z94=4),9,IF(AND(Y94=2,Z94=5),10,IF(AND(Y94=3,Z94=1),11,IF(AND(Y94=3,Z94=2),12,IF(AND(Y94=3,Z94=3),13,IF(AND(Y94=3,Z94=4),14,IF(AND(Y94=3,Z94=5),15,IF(AND(Y94=4,Z94=1),16,IF(AND(Y94=4,Z94=2),17,IF(AND(Y94=4,Z94=3),18,IF(AND(Y94=4,Z94=4),19,IF(AND(Y94=4,Z94=5),20,IF(AND(Y94=5,Z94=1),21,IF(AND(Y94=5,Z94=2),22,IF(AND(Y94=5,Z94=3),23,IF(AND(Y94=5,Z94=4),24,IF(AND(Y94=5,Z94=5),25,"")))))))))))))))))))))))))</f>
        <v/>
      </c>
      <c r="B94" s="33">
        <f>IF(A94="","",(COUNTIF($A$10:A94,A94))/100)</f>
        <v/>
      </c>
      <c r="C94" s="33">
        <f>IFERROR(A94+B94,"")</f>
        <v/>
      </c>
      <c r="D94" s="39" t="n">
        <v>85</v>
      </c>
      <c r="E94" s="3" t="n"/>
      <c r="F94" s="3" t="n"/>
      <c r="G94" s="3" t="n"/>
      <c r="H94" s="4" t="n"/>
      <c r="I94" s="4" t="n"/>
      <c r="J94" s="15">
        <f>IF(OR(H94="",I94=""),"",H94*I94)</f>
        <v/>
      </c>
      <c r="K94" s="17">
        <f>IF(J94="","",IF(AND(H94=1,I94=1),"BAJO",IF(AND(H94=1,I94=2),"BAJO",IF(AND(H94=1,I94=3),"MODERADO",IF(AND(H94=1,I94=4),"FAVORABLE",IF(AND(H94=1,I94=5),"FAVORABLE",IF(AND(H94=2,I94=1),"BAJO",IF(AND(H94=2,I94=2),"BAJO",IF(AND(H94=2,I94=3),"MODERADO",IF(AND(H94=2,I94=4),"FAVORABLE",IF(AND(H94=2,I94=5),"ALTO",IF(AND(H94=3,I94=1),"BAJO",IF(AND(H94=3,I94=2),"MODERADO",IF(AND(H94=3,I94=3),"FAVORABLE",IF(AND(H94=3,I94=4),"ALTO",IF(AND(H94=3,I94=5),"ALTO",IF(AND(H94=4,I94=1),"MODERADO",IF(AND(H94=4,I94=2),"FAVORABLE",IF(AND(H94=4,I94=3),"FAVORABLE",IF(AND(H94=4,I94=4),"ALTO",IF(AND(H94=4,I94=5),"ALTO",IF(AND(H94=5,I94=1),"FAVORABLE",IF(AND(H94=5,I94=2),"FAVORABLE",IF(AND(H94=5,I94=3),"ALTO",IF(AND(H94=5,I94=4),"ALTO",IF(AND(H94=5,I94=5),"ALTO",""))))))))))))))))))))))))))</f>
        <v/>
      </c>
      <c r="L94" s="3" t="n"/>
      <c r="M94" s="3" t="n"/>
      <c r="N94" s="3" t="n"/>
      <c r="O94" s="3" t="n"/>
      <c r="P94" s="3" t="n"/>
      <c r="Q94" s="3" t="n"/>
      <c r="R94" s="3" t="n"/>
      <c r="S94" s="3" t="n"/>
      <c r="T94" s="16">
        <f>IFERROR(SUM(O94:S94),"")</f>
        <v/>
      </c>
      <c r="U94" s="16" t="n"/>
      <c r="V94" s="3" t="n"/>
      <c r="W94" s="16" t="n"/>
      <c r="X94" s="3" t="n"/>
      <c r="Y94" s="15">
        <f>IF(J94="","",IF(OR(N94="",N94="IMPACTO"),H94,IF(T94&lt;=50,H94,IF(AND(T94&lt;=75,H94&lt;5),H94+1,IF(AND(T94&lt;=75,H94=5),H94,IF(AND(T94&lt;=100,H94&lt;4),H94+2,IF(AND(T94&lt;=100,H94=4),H94+1,IF(AND(T94&lt;=100,H94=5),H94,""))))))))</f>
        <v/>
      </c>
      <c r="Z94" s="15">
        <f>IF(J94="","",IF(OR(N94="",N94="PROBABILIDAD"),I94,IF(T94&lt;=50,I94,IF(AND(T94&lt;=75,I94&lt;5),I94+1,IF(AND(T94&lt;=75,I94=5),I94,IF(AND(T94&lt;=100,I94&lt;4),I94+2,IF(AND(T94&lt;=100,I94=4),I94+1,IF(AND(T94&lt;=100,I94=5),I94,""))))))))</f>
        <v/>
      </c>
      <c r="AA94" s="15">
        <f>IF(OR(Y94="",Z94=""),"",Y94*Z94)</f>
        <v/>
      </c>
      <c r="AB94" s="17">
        <f>IF(AA94="","",IF(AND(Y94=1,Z94=1),"BAJO",IF(AND(Y94=1,Z94=2),"MODERADO",IF(AND(Y94=1,Z94=3),"MODERADO",IF(AND(Y94=1,Z94=4),"MODERADO",IF(AND(Y94=1,Z94=5),"MODERADO",IF(AND(Y94=2,Z94=1),"BAJO",IF(AND(Y94=2,Z94=2),"MODERADO",IF(AND(Y94=2,Z94=3),"MODERADO",IF(AND(Y94=2,Z94=4),"FAVORABLE",IF(AND(Y94=2,Z94=5),"FAVORABLE",IF(AND(Y94=3,Z94=1),"BAJO",IF(AND(Y94=3,Z94=2),"MODERADO",IF(AND(Y94=3,Z94=3),"FAVORABLE",IF(AND(Y94=3,Z94=4),"FAVORABLE",IF(AND(Y94=3,Z94=5),"FAVORABLE",IF(AND(Y94=4,Z94=1),"BAJO",IF(AND(Y94=4,Z94=2),"MODERADO",IF(AND(Y94=4,Z94=3),"FAVORABLE",IF(AND(Y94=4,Z94=4),"FAVORABLE",IF(AND(Y94=4,Z94=5),"ALTO",IF(AND(Y94=5,Z94=1),"BAJO",IF(AND(Y94=5,Z94=2),"MODERADO",IF(AND(Y94=5,Z94=3),"FAVORABLE",IF(AND(Y94=5,Z94=4),"ALTO",IF(AND(Y94=5,Z94=5),"ALTO",""))))))))))))))))))))))))))</f>
        <v/>
      </c>
      <c r="AC94" s="21" t="n"/>
      <c r="AD94" s="23" t="n"/>
      <c r="AE94" s="21" t="n"/>
      <c r="AF94" s="23" t="n"/>
      <c r="AG94" s="21" t="n"/>
      <c r="AH94" s="23" t="n"/>
      <c r="AI94" s="21" t="n"/>
      <c r="AJ94" s="23" t="n"/>
      <c r="AK94" s="21" t="n"/>
      <c r="AL94" s="23" t="n"/>
      <c r="AM94" s="21" t="n"/>
      <c r="AN94" s="23" t="n"/>
      <c r="AO94" s="21" t="n"/>
      <c r="AP94" s="23" t="n"/>
      <c r="AQ94" s="394" t="n"/>
    </row>
    <row r="95" customFormat="1" s="35">
      <c r="A95" s="33">
        <f>IF(AND(Y95=1,Z95=1),1,IF(AND(Y95=1,Z95=2),2,IF(AND(Y95=1,Z95=3),3,IF(AND(Y95=1,Z95=4),4,IF(AND(Y95=1,Z95=5),5,IF(AND(Y95=2,Z95=1),6,IF(AND(Y95=2,Z95=2),7,IF(AND(Y95=2,Z95=3),8,IF(AND(Y95=2,Z95=4),9,IF(AND(Y95=2,Z95=5),10,IF(AND(Y95=3,Z95=1),11,IF(AND(Y95=3,Z95=2),12,IF(AND(Y95=3,Z95=3),13,IF(AND(Y95=3,Z95=4),14,IF(AND(Y95=3,Z95=5),15,IF(AND(Y95=4,Z95=1),16,IF(AND(Y95=4,Z95=2),17,IF(AND(Y95=4,Z95=3),18,IF(AND(Y95=4,Z95=4),19,IF(AND(Y95=4,Z95=5),20,IF(AND(Y95=5,Z95=1),21,IF(AND(Y95=5,Z95=2),22,IF(AND(Y95=5,Z95=3),23,IF(AND(Y95=5,Z95=4),24,IF(AND(Y95=5,Z95=5),25,"")))))))))))))))))))))))))</f>
        <v/>
      </c>
      <c r="B95" s="33">
        <f>IF(A95="","",(COUNTIF($A$10:A95,A95))/100)</f>
        <v/>
      </c>
      <c r="C95" s="33">
        <f>IFERROR(A95+B95,"")</f>
        <v/>
      </c>
      <c r="D95" s="39" t="n">
        <v>86</v>
      </c>
      <c r="E95" s="3" t="n"/>
      <c r="F95" s="3" t="n"/>
      <c r="G95" s="3" t="n"/>
      <c r="H95" s="4" t="n"/>
      <c r="I95" s="4" t="n"/>
      <c r="J95" s="15">
        <f>IF(OR(H95="",I95=""),"",H95*I95)</f>
        <v/>
      </c>
      <c r="K95" s="17">
        <f>IF(J95="","",IF(AND(H95=1,I95=1),"BAJO",IF(AND(H95=1,I95=2),"BAJO",IF(AND(H95=1,I95=3),"MODERADO",IF(AND(H95=1,I95=4),"FAVORABLE",IF(AND(H95=1,I95=5),"FAVORABLE",IF(AND(H95=2,I95=1),"BAJO",IF(AND(H95=2,I95=2),"BAJO",IF(AND(H95=2,I95=3),"MODERADO",IF(AND(H95=2,I95=4),"FAVORABLE",IF(AND(H95=2,I95=5),"ALTO",IF(AND(H95=3,I95=1),"BAJO",IF(AND(H95=3,I95=2),"MODERADO",IF(AND(H95=3,I95=3),"FAVORABLE",IF(AND(H95=3,I95=4),"ALTO",IF(AND(H95=3,I95=5),"ALTO",IF(AND(H95=4,I95=1),"MODERADO",IF(AND(H95=4,I95=2),"FAVORABLE",IF(AND(H95=4,I95=3),"FAVORABLE",IF(AND(H95=4,I95=4),"ALTO",IF(AND(H95=4,I95=5),"ALTO",IF(AND(H95=5,I95=1),"FAVORABLE",IF(AND(H95=5,I95=2),"FAVORABLE",IF(AND(H95=5,I95=3),"ALTO",IF(AND(H95=5,I95=4),"ALTO",IF(AND(H95=5,I95=5),"ALTO",""))))))))))))))))))))))))))</f>
        <v/>
      </c>
      <c r="L95" s="3" t="n"/>
      <c r="M95" s="3" t="n"/>
      <c r="N95" s="3" t="n"/>
      <c r="O95" s="3" t="n"/>
      <c r="P95" s="3" t="n"/>
      <c r="Q95" s="3" t="n"/>
      <c r="R95" s="3" t="n"/>
      <c r="S95" s="3" t="n"/>
      <c r="T95" s="16">
        <f>IFERROR(SUM(O95:S95),"")</f>
        <v/>
      </c>
      <c r="U95" s="16" t="n"/>
      <c r="V95" s="3" t="n"/>
      <c r="W95" s="16" t="n"/>
      <c r="X95" s="3" t="n"/>
      <c r="Y95" s="15">
        <f>IF(J95="","",IF(OR(N95="",N95="IMPACTO"),H95,IF(T95&lt;=50,H95,IF(AND(T95&lt;=75,H95&lt;5),H95+1,IF(AND(T95&lt;=75,H95=5),H95,IF(AND(T95&lt;=100,H95&lt;4),H95+2,IF(AND(T95&lt;=100,H95=4),H95+1,IF(AND(T95&lt;=100,H95=5),H95,""))))))))</f>
        <v/>
      </c>
      <c r="Z95" s="15">
        <f>IF(J95="","",IF(OR(N95="",N95="PROBABILIDAD"),I95,IF(T95&lt;=50,I95,IF(AND(T95&lt;=75,I95&lt;5),I95+1,IF(AND(T95&lt;=75,I95=5),I95,IF(AND(T95&lt;=100,I95&lt;4),I95+2,IF(AND(T95&lt;=100,I95=4),I95+1,IF(AND(T95&lt;=100,I95=5),I95,""))))))))</f>
        <v/>
      </c>
      <c r="AA95" s="15">
        <f>IF(OR(Y95="",Z95=""),"",Y95*Z95)</f>
        <v/>
      </c>
      <c r="AB95" s="17">
        <f>IF(AA95="","",IF(AND(Y95=1,Z95=1),"BAJO",IF(AND(Y95=1,Z95=2),"MODERADO",IF(AND(Y95=1,Z95=3),"MODERADO",IF(AND(Y95=1,Z95=4),"MODERADO",IF(AND(Y95=1,Z95=5),"MODERADO",IF(AND(Y95=2,Z95=1),"BAJO",IF(AND(Y95=2,Z95=2),"MODERADO",IF(AND(Y95=2,Z95=3),"MODERADO",IF(AND(Y95=2,Z95=4),"FAVORABLE",IF(AND(Y95=2,Z95=5),"FAVORABLE",IF(AND(Y95=3,Z95=1),"BAJO",IF(AND(Y95=3,Z95=2),"MODERADO",IF(AND(Y95=3,Z95=3),"FAVORABLE",IF(AND(Y95=3,Z95=4),"FAVORABLE",IF(AND(Y95=3,Z95=5),"FAVORABLE",IF(AND(Y95=4,Z95=1),"BAJO",IF(AND(Y95=4,Z95=2),"MODERADO",IF(AND(Y95=4,Z95=3),"FAVORABLE",IF(AND(Y95=4,Z95=4),"FAVORABLE",IF(AND(Y95=4,Z95=5),"ALTO",IF(AND(Y95=5,Z95=1),"BAJO",IF(AND(Y95=5,Z95=2),"MODERADO",IF(AND(Y95=5,Z95=3),"FAVORABLE",IF(AND(Y95=5,Z95=4),"ALTO",IF(AND(Y95=5,Z95=5),"ALTO",""))))))))))))))))))))))))))</f>
        <v/>
      </c>
      <c r="AC95" s="21" t="n"/>
      <c r="AD95" s="23" t="n"/>
      <c r="AE95" s="21" t="n"/>
      <c r="AF95" s="23" t="n"/>
      <c r="AG95" s="21" t="n"/>
      <c r="AH95" s="23" t="n"/>
      <c r="AI95" s="21" t="n"/>
      <c r="AJ95" s="23" t="n"/>
      <c r="AK95" s="21" t="n"/>
      <c r="AL95" s="23" t="n"/>
      <c r="AM95" s="21" t="n"/>
      <c r="AN95" s="23" t="n"/>
      <c r="AO95" s="21" t="n"/>
      <c r="AP95" s="23" t="n"/>
      <c r="AQ95" s="394" t="n"/>
    </row>
    <row r="96" customFormat="1" s="35">
      <c r="A96" s="33">
        <f>IF(AND(Y96=1,Z96=1),1,IF(AND(Y96=1,Z96=2),2,IF(AND(Y96=1,Z96=3),3,IF(AND(Y96=1,Z96=4),4,IF(AND(Y96=1,Z96=5),5,IF(AND(Y96=2,Z96=1),6,IF(AND(Y96=2,Z96=2),7,IF(AND(Y96=2,Z96=3),8,IF(AND(Y96=2,Z96=4),9,IF(AND(Y96=2,Z96=5),10,IF(AND(Y96=3,Z96=1),11,IF(AND(Y96=3,Z96=2),12,IF(AND(Y96=3,Z96=3),13,IF(AND(Y96=3,Z96=4),14,IF(AND(Y96=3,Z96=5),15,IF(AND(Y96=4,Z96=1),16,IF(AND(Y96=4,Z96=2),17,IF(AND(Y96=4,Z96=3),18,IF(AND(Y96=4,Z96=4),19,IF(AND(Y96=4,Z96=5),20,IF(AND(Y96=5,Z96=1),21,IF(AND(Y96=5,Z96=2),22,IF(AND(Y96=5,Z96=3),23,IF(AND(Y96=5,Z96=4),24,IF(AND(Y96=5,Z96=5),25,"")))))))))))))))))))))))))</f>
        <v/>
      </c>
      <c r="B96" s="33">
        <f>IF(A96="","",(COUNTIF($A$10:A96,A96))/100)</f>
        <v/>
      </c>
      <c r="C96" s="33">
        <f>IFERROR(A96+B96,"")</f>
        <v/>
      </c>
      <c r="D96" s="39" t="n">
        <v>87</v>
      </c>
      <c r="E96" s="3" t="n"/>
      <c r="F96" s="3" t="n"/>
      <c r="G96" s="3" t="n"/>
      <c r="H96" s="4" t="n"/>
      <c r="I96" s="4" t="n"/>
      <c r="J96" s="15">
        <f>IF(OR(H96="",I96=""),"",H96*I96)</f>
        <v/>
      </c>
      <c r="K96" s="17">
        <f>IF(J96="","",IF(AND(H96=1,I96=1),"BAJO",IF(AND(H96=1,I96=2),"BAJO",IF(AND(H96=1,I96=3),"MODERADO",IF(AND(H96=1,I96=4),"FAVORABLE",IF(AND(H96=1,I96=5),"FAVORABLE",IF(AND(H96=2,I96=1),"BAJO",IF(AND(H96=2,I96=2),"BAJO",IF(AND(H96=2,I96=3),"MODERADO",IF(AND(H96=2,I96=4),"FAVORABLE",IF(AND(H96=2,I96=5),"ALTO",IF(AND(H96=3,I96=1),"BAJO",IF(AND(H96=3,I96=2),"MODERADO",IF(AND(H96=3,I96=3),"FAVORABLE",IF(AND(H96=3,I96=4),"ALTO",IF(AND(H96=3,I96=5),"ALTO",IF(AND(H96=4,I96=1),"MODERADO",IF(AND(H96=4,I96=2),"FAVORABLE",IF(AND(H96=4,I96=3),"FAVORABLE",IF(AND(H96=4,I96=4),"ALTO",IF(AND(H96=4,I96=5),"ALTO",IF(AND(H96=5,I96=1),"FAVORABLE",IF(AND(H96=5,I96=2),"FAVORABLE",IF(AND(H96=5,I96=3),"ALTO",IF(AND(H96=5,I96=4),"ALTO",IF(AND(H96=5,I96=5),"ALTO",""))))))))))))))))))))))))))</f>
        <v/>
      </c>
      <c r="L96" s="3" t="n"/>
      <c r="M96" s="3" t="n"/>
      <c r="N96" s="3" t="n"/>
      <c r="O96" s="3" t="n"/>
      <c r="P96" s="3" t="n"/>
      <c r="Q96" s="3" t="n"/>
      <c r="R96" s="3" t="n"/>
      <c r="S96" s="3" t="n"/>
      <c r="T96" s="16">
        <f>IFERROR(SUM(O96:S96),"")</f>
        <v/>
      </c>
      <c r="U96" s="16" t="n"/>
      <c r="V96" s="3" t="n"/>
      <c r="W96" s="16" t="n"/>
      <c r="X96" s="3" t="n"/>
      <c r="Y96" s="15">
        <f>IF(J96="","",IF(OR(N96="",N96="IMPACTO"),H96,IF(T96&lt;=50,H96,IF(AND(T96&lt;=75,H96&lt;5),H96+1,IF(AND(T96&lt;=75,H96=5),H96,IF(AND(T96&lt;=100,H96&lt;4),H96+2,IF(AND(T96&lt;=100,H96=4),H96+1,IF(AND(T96&lt;=100,H96=5),H96,""))))))))</f>
        <v/>
      </c>
      <c r="Z96" s="15">
        <f>IF(J96="","",IF(OR(N96="",N96="PROBABILIDAD"),I96,IF(T96&lt;=50,I96,IF(AND(T96&lt;=75,I96&lt;5),I96+1,IF(AND(T96&lt;=75,I96=5),I96,IF(AND(T96&lt;=100,I96&lt;4),I96+2,IF(AND(T96&lt;=100,I96=4),I96+1,IF(AND(T96&lt;=100,I96=5),I96,""))))))))</f>
        <v/>
      </c>
      <c r="AA96" s="15">
        <f>IF(OR(Y96="",Z96=""),"",Y96*Z96)</f>
        <v/>
      </c>
      <c r="AB96" s="17">
        <f>IF(AA96="","",IF(AND(Y96=1,Z96=1),"BAJO",IF(AND(Y96=1,Z96=2),"MODERADO",IF(AND(Y96=1,Z96=3),"MODERADO",IF(AND(Y96=1,Z96=4),"MODERADO",IF(AND(Y96=1,Z96=5),"MODERADO",IF(AND(Y96=2,Z96=1),"BAJO",IF(AND(Y96=2,Z96=2),"MODERADO",IF(AND(Y96=2,Z96=3),"MODERADO",IF(AND(Y96=2,Z96=4),"FAVORABLE",IF(AND(Y96=2,Z96=5),"FAVORABLE",IF(AND(Y96=3,Z96=1),"BAJO",IF(AND(Y96=3,Z96=2),"MODERADO",IF(AND(Y96=3,Z96=3),"FAVORABLE",IF(AND(Y96=3,Z96=4),"FAVORABLE",IF(AND(Y96=3,Z96=5),"FAVORABLE",IF(AND(Y96=4,Z96=1),"BAJO",IF(AND(Y96=4,Z96=2),"MODERADO",IF(AND(Y96=4,Z96=3),"FAVORABLE",IF(AND(Y96=4,Z96=4),"FAVORABLE",IF(AND(Y96=4,Z96=5),"ALTO",IF(AND(Y96=5,Z96=1),"BAJO",IF(AND(Y96=5,Z96=2),"MODERADO",IF(AND(Y96=5,Z96=3),"FAVORABLE",IF(AND(Y96=5,Z96=4),"ALTO",IF(AND(Y96=5,Z96=5),"ALTO",""))))))))))))))))))))))))))</f>
        <v/>
      </c>
      <c r="AC96" s="21" t="n"/>
      <c r="AD96" s="23" t="n"/>
      <c r="AE96" s="21" t="n"/>
      <c r="AF96" s="23" t="n"/>
      <c r="AG96" s="21" t="n"/>
      <c r="AH96" s="23" t="n"/>
      <c r="AI96" s="21" t="n"/>
      <c r="AJ96" s="23" t="n"/>
      <c r="AK96" s="21" t="n"/>
      <c r="AL96" s="23" t="n"/>
      <c r="AM96" s="21" t="n"/>
      <c r="AN96" s="23" t="n"/>
      <c r="AO96" s="21" t="n"/>
      <c r="AP96" s="23" t="n"/>
      <c r="AQ96" s="394" t="n"/>
    </row>
    <row r="97" customFormat="1" s="35">
      <c r="A97" s="33">
        <f>IF(AND(Y97=1,Z97=1),1,IF(AND(Y97=1,Z97=2),2,IF(AND(Y97=1,Z97=3),3,IF(AND(Y97=1,Z97=4),4,IF(AND(Y97=1,Z97=5),5,IF(AND(Y97=2,Z97=1),6,IF(AND(Y97=2,Z97=2),7,IF(AND(Y97=2,Z97=3),8,IF(AND(Y97=2,Z97=4),9,IF(AND(Y97=2,Z97=5),10,IF(AND(Y97=3,Z97=1),11,IF(AND(Y97=3,Z97=2),12,IF(AND(Y97=3,Z97=3),13,IF(AND(Y97=3,Z97=4),14,IF(AND(Y97=3,Z97=5),15,IF(AND(Y97=4,Z97=1),16,IF(AND(Y97=4,Z97=2),17,IF(AND(Y97=4,Z97=3),18,IF(AND(Y97=4,Z97=4),19,IF(AND(Y97=4,Z97=5),20,IF(AND(Y97=5,Z97=1),21,IF(AND(Y97=5,Z97=2),22,IF(AND(Y97=5,Z97=3),23,IF(AND(Y97=5,Z97=4),24,IF(AND(Y97=5,Z97=5),25,"")))))))))))))))))))))))))</f>
        <v/>
      </c>
      <c r="B97" s="33">
        <f>IF(A97="","",(COUNTIF($A$10:A97,A97))/100)</f>
        <v/>
      </c>
      <c r="C97" s="33">
        <f>IFERROR(A97+B97,"")</f>
        <v/>
      </c>
      <c r="D97" s="39" t="n">
        <v>88</v>
      </c>
      <c r="E97" s="3" t="n"/>
      <c r="F97" s="3" t="n"/>
      <c r="G97" s="3" t="n"/>
      <c r="H97" s="4" t="n"/>
      <c r="I97" s="4" t="n"/>
      <c r="J97" s="15">
        <f>IF(OR(H97="",I97=""),"",H97*I97)</f>
        <v/>
      </c>
      <c r="K97" s="17">
        <f>IF(J97="","",IF(AND(H97=1,I97=1),"BAJO",IF(AND(H97=1,I97=2),"BAJO",IF(AND(H97=1,I97=3),"MODERADO",IF(AND(H97=1,I97=4),"FAVORABLE",IF(AND(H97=1,I97=5),"FAVORABLE",IF(AND(H97=2,I97=1),"BAJO",IF(AND(H97=2,I97=2),"BAJO",IF(AND(H97=2,I97=3),"MODERADO",IF(AND(H97=2,I97=4),"FAVORABLE",IF(AND(H97=2,I97=5),"ALTO",IF(AND(H97=3,I97=1),"BAJO",IF(AND(H97=3,I97=2),"MODERADO",IF(AND(H97=3,I97=3),"FAVORABLE",IF(AND(H97=3,I97=4),"ALTO",IF(AND(H97=3,I97=5),"ALTO",IF(AND(H97=4,I97=1),"MODERADO",IF(AND(H97=4,I97=2),"FAVORABLE",IF(AND(H97=4,I97=3),"FAVORABLE",IF(AND(H97=4,I97=4),"ALTO",IF(AND(H97=4,I97=5),"ALTO",IF(AND(H97=5,I97=1),"FAVORABLE",IF(AND(H97=5,I97=2),"FAVORABLE",IF(AND(H97=5,I97=3),"ALTO",IF(AND(H97=5,I97=4),"ALTO",IF(AND(H97=5,I97=5),"ALTO",""))))))))))))))))))))))))))</f>
        <v/>
      </c>
      <c r="L97" s="3" t="n"/>
      <c r="M97" s="3" t="n"/>
      <c r="N97" s="3" t="n"/>
      <c r="O97" s="3" t="n"/>
      <c r="P97" s="3" t="n"/>
      <c r="Q97" s="3" t="n"/>
      <c r="R97" s="3" t="n"/>
      <c r="S97" s="3" t="n"/>
      <c r="T97" s="16">
        <f>IFERROR(SUM(O97:S97),"")</f>
        <v/>
      </c>
      <c r="U97" s="16" t="n"/>
      <c r="V97" s="3" t="n"/>
      <c r="W97" s="16" t="n"/>
      <c r="X97" s="3" t="n"/>
      <c r="Y97" s="15">
        <f>IF(J97="","",IF(OR(N97="",N97="IMPACTO"),H97,IF(T97&lt;=50,H97,IF(AND(T97&lt;=75,H97&lt;5),H97+1,IF(AND(T97&lt;=75,H97=5),H97,IF(AND(T97&lt;=100,H97&lt;4),H97+2,IF(AND(T97&lt;=100,H97=4),H97+1,IF(AND(T97&lt;=100,H97=5),H97,""))))))))</f>
        <v/>
      </c>
      <c r="Z97" s="15">
        <f>IF(J97="","",IF(OR(N97="",N97="PROBABILIDAD"),I97,IF(T97&lt;=50,I97,IF(AND(T97&lt;=75,I97&lt;5),I97+1,IF(AND(T97&lt;=75,I97=5),I97,IF(AND(T97&lt;=100,I97&lt;4),I97+2,IF(AND(T97&lt;=100,I97=4),I97+1,IF(AND(T97&lt;=100,I97=5),I97,""))))))))</f>
        <v/>
      </c>
      <c r="AA97" s="15">
        <f>IF(OR(Y97="",Z97=""),"",Y97*Z97)</f>
        <v/>
      </c>
      <c r="AB97" s="17">
        <f>IF(AA97="","",IF(AND(Y97=1,Z97=1),"BAJO",IF(AND(Y97=1,Z97=2),"MODERADO",IF(AND(Y97=1,Z97=3),"MODERADO",IF(AND(Y97=1,Z97=4),"MODERADO",IF(AND(Y97=1,Z97=5),"MODERADO",IF(AND(Y97=2,Z97=1),"BAJO",IF(AND(Y97=2,Z97=2),"MODERADO",IF(AND(Y97=2,Z97=3),"MODERADO",IF(AND(Y97=2,Z97=4),"FAVORABLE",IF(AND(Y97=2,Z97=5),"FAVORABLE",IF(AND(Y97=3,Z97=1),"BAJO",IF(AND(Y97=3,Z97=2),"MODERADO",IF(AND(Y97=3,Z97=3),"FAVORABLE",IF(AND(Y97=3,Z97=4),"FAVORABLE",IF(AND(Y97=3,Z97=5),"FAVORABLE",IF(AND(Y97=4,Z97=1),"BAJO",IF(AND(Y97=4,Z97=2),"MODERADO",IF(AND(Y97=4,Z97=3),"FAVORABLE",IF(AND(Y97=4,Z97=4),"FAVORABLE",IF(AND(Y97=4,Z97=5),"ALTO",IF(AND(Y97=5,Z97=1),"BAJO",IF(AND(Y97=5,Z97=2),"MODERADO",IF(AND(Y97=5,Z97=3),"FAVORABLE",IF(AND(Y97=5,Z97=4),"ALTO",IF(AND(Y97=5,Z97=5),"ALTO",""))))))))))))))))))))))))))</f>
        <v/>
      </c>
      <c r="AC97" s="21" t="n"/>
      <c r="AD97" s="23" t="n"/>
      <c r="AE97" s="21" t="n"/>
      <c r="AF97" s="23" t="n"/>
      <c r="AG97" s="21" t="n"/>
      <c r="AH97" s="23" t="n"/>
      <c r="AI97" s="21" t="n"/>
      <c r="AJ97" s="23" t="n"/>
      <c r="AK97" s="21" t="n"/>
      <c r="AL97" s="23" t="n"/>
      <c r="AM97" s="21" t="n"/>
      <c r="AN97" s="23" t="n"/>
      <c r="AO97" s="21" t="n"/>
      <c r="AP97" s="23" t="n"/>
      <c r="AQ97" s="394" t="n"/>
    </row>
    <row r="98" customFormat="1" s="35">
      <c r="A98" s="33">
        <f>IF(AND(Y98=1,Z98=1),1,IF(AND(Y98=1,Z98=2),2,IF(AND(Y98=1,Z98=3),3,IF(AND(Y98=1,Z98=4),4,IF(AND(Y98=1,Z98=5),5,IF(AND(Y98=2,Z98=1),6,IF(AND(Y98=2,Z98=2),7,IF(AND(Y98=2,Z98=3),8,IF(AND(Y98=2,Z98=4),9,IF(AND(Y98=2,Z98=5),10,IF(AND(Y98=3,Z98=1),11,IF(AND(Y98=3,Z98=2),12,IF(AND(Y98=3,Z98=3),13,IF(AND(Y98=3,Z98=4),14,IF(AND(Y98=3,Z98=5),15,IF(AND(Y98=4,Z98=1),16,IF(AND(Y98=4,Z98=2),17,IF(AND(Y98=4,Z98=3),18,IF(AND(Y98=4,Z98=4),19,IF(AND(Y98=4,Z98=5),20,IF(AND(Y98=5,Z98=1),21,IF(AND(Y98=5,Z98=2),22,IF(AND(Y98=5,Z98=3),23,IF(AND(Y98=5,Z98=4),24,IF(AND(Y98=5,Z98=5),25,"")))))))))))))))))))))))))</f>
        <v/>
      </c>
      <c r="B98" s="33">
        <f>IF(A98="","",(COUNTIF($A$10:A98,A98))/100)</f>
        <v/>
      </c>
      <c r="C98" s="33">
        <f>IFERROR(A98+B98,"")</f>
        <v/>
      </c>
      <c r="D98" s="39" t="n">
        <v>89</v>
      </c>
      <c r="E98" s="3" t="n"/>
      <c r="F98" s="3" t="n"/>
      <c r="G98" s="3" t="n"/>
      <c r="H98" s="4" t="n"/>
      <c r="I98" s="4" t="n"/>
      <c r="J98" s="15">
        <f>IF(OR(H98="",I98=""),"",H98*I98)</f>
        <v/>
      </c>
      <c r="K98" s="17">
        <f>IF(J98="","",IF(AND(H98=1,I98=1),"BAJO",IF(AND(H98=1,I98=2),"BAJO",IF(AND(H98=1,I98=3),"MODERADO",IF(AND(H98=1,I98=4),"FAVORABLE",IF(AND(H98=1,I98=5),"FAVORABLE",IF(AND(H98=2,I98=1),"BAJO",IF(AND(H98=2,I98=2),"BAJO",IF(AND(H98=2,I98=3),"MODERADO",IF(AND(H98=2,I98=4),"FAVORABLE",IF(AND(H98=2,I98=5),"ALTO",IF(AND(H98=3,I98=1),"BAJO",IF(AND(H98=3,I98=2),"MODERADO",IF(AND(H98=3,I98=3),"FAVORABLE",IF(AND(H98=3,I98=4),"ALTO",IF(AND(H98=3,I98=5),"ALTO",IF(AND(H98=4,I98=1),"MODERADO",IF(AND(H98=4,I98=2),"FAVORABLE",IF(AND(H98=4,I98=3),"FAVORABLE",IF(AND(H98=4,I98=4),"ALTO",IF(AND(H98=4,I98=5),"ALTO",IF(AND(H98=5,I98=1),"FAVORABLE",IF(AND(H98=5,I98=2),"FAVORABLE",IF(AND(H98=5,I98=3),"ALTO",IF(AND(H98=5,I98=4),"ALTO",IF(AND(H98=5,I98=5),"ALTO",""))))))))))))))))))))))))))</f>
        <v/>
      </c>
      <c r="L98" s="3" t="n"/>
      <c r="M98" s="3" t="n"/>
      <c r="N98" s="3" t="n"/>
      <c r="O98" s="3" t="n"/>
      <c r="P98" s="3" t="n"/>
      <c r="Q98" s="3" t="n"/>
      <c r="R98" s="3" t="n"/>
      <c r="S98" s="3" t="n"/>
      <c r="T98" s="16">
        <f>IFERROR(SUM(O98:S98),"")</f>
        <v/>
      </c>
      <c r="U98" s="16" t="n"/>
      <c r="V98" s="3" t="n"/>
      <c r="W98" s="16" t="n"/>
      <c r="X98" s="3" t="n"/>
      <c r="Y98" s="15">
        <f>IF(J98="","",IF(OR(N98="",N98="IMPACTO"),H98,IF(T98&lt;=50,H98,IF(AND(T98&lt;=75,H98&lt;5),H98+1,IF(AND(T98&lt;=75,H98=5),H98,IF(AND(T98&lt;=100,H98&lt;4),H98+2,IF(AND(T98&lt;=100,H98=4),H98+1,IF(AND(T98&lt;=100,H98=5),H98,""))))))))</f>
        <v/>
      </c>
      <c r="Z98" s="15">
        <f>IF(J98="","",IF(OR(N98="",N98="PROBABILIDAD"),I98,IF(T98&lt;=50,I98,IF(AND(T98&lt;=75,I98&lt;5),I98+1,IF(AND(T98&lt;=75,I98=5),I98,IF(AND(T98&lt;=100,I98&lt;4),I98+2,IF(AND(T98&lt;=100,I98=4),I98+1,IF(AND(T98&lt;=100,I98=5),I98,""))))))))</f>
        <v/>
      </c>
      <c r="AA98" s="15">
        <f>IF(OR(Y98="",Z98=""),"",Y98*Z98)</f>
        <v/>
      </c>
      <c r="AB98" s="17">
        <f>IF(AA98="","",IF(AND(Y98=1,Z98=1),"BAJO",IF(AND(Y98=1,Z98=2),"MODERADO",IF(AND(Y98=1,Z98=3),"MODERADO",IF(AND(Y98=1,Z98=4),"MODERADO",IF(AND(Y98=1,Z98=5),"MODERADO",IF(AND(Y98=2,Z98=1),"BAJO",IF(AND(Y98=2,Z98=2),"MODERADO",IF(AND(Y98=2,Z98=3),"MODERADO",IF(AND(Y98=2,Z98=4),"FAVORABLE",IF(AND(Y98=2,Z98=5),"FAVORABLE",IF(AND(Y98=3,Z98=1),"BAJO",IF(AND(Y98=3,Z98=2),"MODERADO",IF(AND(Y98=3,Z98=3),"FAVORABLE",IF(AND(Y98=3,Z98=4),"FAVORABLE",IF(AND(Y98=3,Z98=5),"FAVORABLE",IF(AND(Y98=4,Z98=1),"BAJO",IF(AND(Y98=4,Z98=2),"MODERADO",IF(AND(Y98=4,Z98=3),"FAVORABLE",IF(AND(Y98=4,Z98=4),"FAVORABLE",IF(AND(Y98=4,Z98=5),"ALTO",IF(AND(Y98=5,Z98=1),"BAJO",IF(AND(Y98=5,Z98=2),"MODERADO",IF(AND(Y98=5,Z98=3),"FAVORABLE",IF(AND(Y98=5,Z98=4),"ALTO",IF(AND(Y98=5,Z98=5),"ALTO",""))))))))))))))))))))))))))</f>
        <v/>
      </c>
      <c r="AC98" s="21" t="n"/>
      <c r="AD98" s="23" t="n"/>
      <c r="AE98" s="21" t="n"/>
      <c r="AF98" s="23" t="n"/>
      <c r="AG98" s="21" t="n"/>
      <c r="AH98" s="23" t="n"/>
      <c r="AI98" s="21" t="n"/>
      <c r="AJ98" s="23" t="n"/>
      <c r="AK98" s="21" t="n"/>
      <c r="AL98" s="23" t="n"/>
      <c r="AM98" s="21" t="n"/>
      <c r="AN98" s="23" t="n"/>
      <c r="AO98" s="21" t="n"/>
      <c r="AP98" s="23" t="n"/>
      <c r="AQ98" s="394" t="n"/>
    </row>
    <row r="99" customFormat="1" s="35">
      <c r="A99" s="33">
        <f>IF(AND(Y99=1,Z99=1),1,IF(AND(Y99=1,Z99=2),2,IF(AND(Y99=1,Z99=3),3,IF(AND(Y99=1,Z99=4),4,IF(AND(Y99=1,Z99=5),5,IF(AND(Y99=2,Z99=1),6,IF(AND(Y99=2,Z99=2),7,IF(AND(Y99=2,Z99=3),8,IF(AND(Y99=2,Z99=4),9,IF(AND(Y99=2,Z99=5),10,IF(AND(Y99=3,Z99=1),11,IF(AND(Y99=3,Z99=2),12,IF(AND(Y99=3,Z99=3),13,IF(AND(Y99=3,Z99=4),14,IF(AND(Y99=3,Z99=5),15,IF(AND(Y99=4,Z99=1),16,IF(AND(Y99=4,Z99=2),17,IF(AND(Y99=4,Z99=3),18,IF(AND(Y99=4,Z99=4),19,IF(AND(Y99=4,Z99=5),20,IF(AND(Y99=5,Z99=1),21,IF(AND(Y99=5,Z99=2),22,IF(AND(Y99=5,Z99=3),23,IF(AND(Y99=5,Z99=4),24,IF(AND(Y99=5,Z99=5),25,"")))))))))))))))))))))))))</f>
        <v/>
      </c>
      <c r="B99" s="33">
        <f>IF(A99="","",(COUNTIF($A$10:A99,A99))/100)</f>
        <v/>
      </c>
      <c r="C99" s="33">
        <f>IFERROR(A99+B99,"")</f>
        <v/>
      </c>
      <c r="D99" s="39" t="n">
        <v>90</v>
      </c>
      <c r="E99" s="3" t="n"/>
      <c r="F99" s="3" t="n"/>
      <c r="G99" s="3" t="n"/>
      <c r="H99" s="4" t="n"/>
      <c r="I99" s="4" t="n"/>
      <c r="J99" s="15">
        <f>IF(OR(H99="",I99=""),"",H99*I99)</f>
        <v/>
      </c>
      <c r="K99" s="17">
        <f>IF(J99="","",IF(AND(H99=1,I99=1),"BAJO",IF(AND(H99=1,I99=2),"BAJO",IF(AND(H99=1,I99=3),"MODERADO",IF(AND(H99=1,I99=4),"FAVORABLE",IF(AND(H99=1,I99=5),"FAVORABLE",IF(AND(H99=2,I99=1),"BAJO",IF(AND(H99=2,I99=2),"BAJO",IF(AND(H99=2,I99=3),"MODERADO",IF(AND(H99=2,I99=4),"FAVORABLE",IF(AND(H99=2,I99=5),"ALTO",IF(AND(H99=3,I99=1),"BAJO",IF(AND(H99=3,I99=2),"MODERADO",IF(AND(H99=3,I99=3),"FAVORABLE",IF(AND(H99=3,I99=4),"ALTO",IF(AND(H99=3,I99=5),"ALTO",IF(AND(H99=4,I99=1),"MODERADO",IF(AND(H99=4,I99=2),"FAVORABLE",IF(AND(H99=4,I99=3),"FAVORABLE",IF(AND(H99=4,I99=4),"ALTO",IF(AND(H99=4,I99=5),"ALTO",IF(AND(H99=5,I99=1),"FAVORABLE",IF(AND(H99=5,I99=2),"FAVORABLE",IF(AND(H99=5,I99=3),"ALTO",IF(AND(H99=5,I99=4),"ALTO",IF(AND(H99=5,I99=5),"ALTO",""))))))))))))))))))))))))))</f>
        <v/>
      </c>
      <c r="L99" s="3" t="n"/>
      <c r="M99" s="3" t="n"/>
      <c r="N99" s="3" t="n"/>
      <c r="O99" s="3" t="n"/>
      <c r="P99" s="3" t="n"/>
      <c r="Q99" s="3" t="n"/>
      <c r="R99" s="3" t="n"/>
      <c r="S99" s="3" t="n"/>
      <c r="T99" s="16">
        <f>IFERROR(SUM(O99:S99),"")</f>
        <v/>
      </c>
      <c r="U99" s="16" t="n"/>
      <c r="V99" s="3" t="n"/>
      <c r="W99" s="16" t="n"/>
      <c r="X99" s="3" t="n"/>
      <c r="Y99" s="15">
        <f>IF(J99="","",IF(OR(N99="",N99="IMPACTO"),H99,IF(T99&lt;=50,H99,IF(AND(T99&lt;=75,H99&lt;5),H99+1,IF(AND(T99&lt;=75,H99=5),H99,IF(AND(T99&lt;=100,H99&lt;4),H99+2,IF(AND(T99&lt;=100,H99=4),H99+1,IF(AND(T99&lt;=100,H99=5),H99,""))))))))</f>
        <v/>
      </c>
      <c r="Z99" s="15">
        <f>IF(J99="","",IF(OR(N99="",N99="PROBABILIDAD"),I99,IF(T99&lt;=50,I99,IF(AND(T99&lt;=75,I99&lt;5),I99+1,IF(AND(T99&lt;=75,I99=5),I99,IF(AND(T99&lt;=100,I99&lt;4),I99+2,IF(AND(T99&lt;=100,I99=4),I99+1,IF(AND(T99&lt;=100,I99=5),I99,""))))))))</f>
        <v/>
      </c>
      <c r="AA99" s="15">
        <f>IF(OR(Y99="",Z99=""),"",Y99*Z99)</f>
        <v/>
      </c>
      <c r="AB99" s="17">
        <f>IF(AA99="","",IF(AND(Y99=1,Z99=1),"BAJO",IF(AND(Y99=1,Z99=2),"MODERADO",IF(AND(Y99=1,Z99=3),"MODERADO",IF(AND(Y99=1,Z99=4),"MODERADO",IF(AND(Y99=1,Z99=5),"MODERADO",IF(AND(Y99=2,Z99=1),"BAJO",IF(AND(Y99=2,Z99=2),"MODERADO",IF(AND(Y99=2,Z99=3),"MODERADO",IF(AND(Y99=2,Z99=4),"FAVORABLE",IF(AND(Y99=2,Z99=5),"FAVORABLE",IF(AND(Y99=3,Z99=1),"BAJO",IF(AND(Y99=3,Z99=2),"MODERADO",IF(AND(Y99=3,Z99=3),"FAVORABLE",IF(AND(Y99=3,Z99=4),"FAVORABLE",IF(AND(Y99=3,Z99=5),"FAVORABLE",IF(AND(Y99=4,Z99=1),"BAJO",IF(AND(Y99=4,Z99=2),"MODERADO",IF(AND(Y99=4,Z99=3),"FAVORABLE",IF(AND(Y99=4,Z99=4),"FAVORABLE",IF(AND(Y99=4,Z99=5),"ALTO",IF(AND(Y99=5,Z99=1),"BAJO",IF(AND(Y99=5,Z99=2),"MODERADO",IF(AND(Y99=5,Z99=3),"FAVORABLE",IF(AND(Y99=5,Z99=4),"ALTO",IF(AND(Y99=5,Z99=5),"ALTO",""))))))))))))))))))))))))))</f>
        <v/>
      </c>
      <c r="AC99" s="21" t="n"/>
      <c r="AD99" s="23" t="n"/>
      <c r="AE99" s="21" t="n"/>
      <c r="AF99" s="23" t="n"/>
      <c r="AG99" s="21" t="n"/>
      <c r="AH99" s="23" t="n"/>
      <c r="AI99" s="21" t="n"/>
      <c r="AJ99" s="23" t="n"/>
      <c r="AK99" s="21" t="n"/>
      <c r="AL99" s="23" t="n"/>
      <c r="AM99" s="21" t="n"/>
      <c r="AN99" s="23" t="n"/>
      <c r="AO99" s="21" t="n"/>
      <c r="AP99" s="23" t="n"/>
      <c r="AQ99" s="394" t="n"/>
    </row>
    <row r="100" customFormat="1" s="35">
      <c r="A100" s="33">
        <f>IF(AND(Y100=1,Z100=1),1,IF(AND(Y100=1,Z100=2),2,IF(AND(Y100=1,Z100=3),3,IF(AND(Y100=1,Z100=4),4,IF(AND(Y100=1,Z100=5),5,IF(AND(Y100=2,Z100=1),6,IF(AND(Y100=2,Z100=2),7,IF(AND(Y100=2,Z100=3),8,IF(AND(Y100=2,Z100=4),9,IF(AND(Y100=2,Z100=5),10,IF(AND(Y100=3,Z100=1),11,IF(AND(Y100=3,Z100=2),12,IF(AND(Y100=3,Z100=3),13,IF(AND(Y100=3,Z100=4),14,IF(AND(Y100=3,Z100=5),15,IF(AND(Y100=4,Z100=1),16,IF(AND(Y100=4,Z100=2),17,IF(AND(Y100=4,Z100=3),18,IF(AND(Y100=4,Z100=4),19,IF(AND(Y100=4,Z100=5),20,IF(AND(Y100=5,Z100=1),21,IF(AND(Y100=5,Z100=2),22,IF(AND(Y100=5,Z100=3),23,IF(AND(Y100=5,Z100=4),24,IF(AND(Y100=5,Z100=5),25,"")))))))))))))))))))))))))</f>
        <v/>
      </c>
      <c r="B100" s="33">
        <f>IF(A100="","",(COUNTIF($A$10:A100,A100))/100)</f>
        <v/>
      </c>
      <c r="C100" s="33">
        <f>IFERROR(A100+B100,"")</f>
        <v/>
      </c>
      <c r="D100" s="39" t="n">
        <v>91</v>
      </c>
      <c r="E100" s="3" t="n"/>
      <c r="F100" s="3" t="n"/>
      <c r="G100" s="3" t="n"/>
      <c r="H100" s="4" t="n"/>
      <c r="I100" s="4" t="n"/>
      <c r="J100" s="15">
        <f>IF(OR(H100="",I100=""),"",H100*I100)</f>
        <v/>
      </c>
      <c r="K100" s="17">
        <f>IF(J100="","",IF(AND(H100=1,I100=1),"BAJO",IF(AND(H100=1,I100=2),"BAJO",IF(AND(H100=1,I100=3),"MODERADO",IF(AND(H100=1,I100=4),"FAVORABLE",IF(AND(H100=1,I100=5),"FAVORABLE",IF(AND(H100=2,I100=1),"BAJO",IF(AND(H100=2,I100=2),"BAJO",IF(AND(H100=2,I100=3),"MODERADO",IF(AND(H100=2,I100=4),"FAVORABLE",IF(AND(H100=2,I100=5),"ALTO",IF(AND(H100=3,I100=1),"BAJO",IF(AND(H100=3,I100=2),"MODERADO",IF(AND(H100=3,I100=3),"FAVORABLE",IF(AND(H100=3,I100=4),"ALTO",IF(AND(H100=3,I100=5),"ALTO",IF(AND(H100=4,I100=1),"MODERADO",IF(AND(H100=4,I100=2),"FAVORABLE",IF(AND(H100=4,I100=3),"FAVORABLE",IF(AND(H100=4,I100=4),"ALTO",IF(AND(H100=4,I100=5),"ALTO",IF(AND(H100=5,I100=1),"FAVORABLE",IF(AND(H100=5,I100=2),"FAVORABLE",IF(AND(H100=5,I100=3),"ALTO",IF(AND(H100=5,I100=4),"ALTO",IF(AND(H100=5,I100=5),"ALTO",""))))))))))))))))))))))))))</f>
        <v/>
      </c>
      <c r="L100" s="3" t="n"/>
      <c r="M100" s="3" t="n"/>
      <c r="N100" s="3" t="n"/>
      <c r="O100" s="3" t="n"/>
      <c r="P100" s="3" t="n"/>
      <c r="Q100" s="3" t="n"/>
      <c r="R100" s="3" t="n"/>
      <c r="S100" s="3" t="n"/>
      <c r="T100" s="16">
        <f>IFERROR(SUM(O100:S100),"")</f>
        <v/>
      </c>
      <c r="U100" s="16" t="n"/>
      <c r="V100" s="3" t="n"/>
      <c r="W100" s="16" t="n"/>
      <c r="X100" s="3" t="n"/>
      <c r="Y100" s="15">
        <f>IF(J100="","",IF(OR(N100="",N100="IMPACTO"),H100,IF(T100&lt;=50,H100,IF(AND(T100&lt;=75,H100&lt;5),H100+1,IF(AND(T100&lt;=75,H100=5),H100,IF(AND(T100&lt;=100,H100&lt;4),H100+2,IF(AND(T100&lt;=100,H100=4),H100+1,IF(AND(T100&lt;=100,H100=5),H100,""))))))))</f>
        <v/>
      </c>
      <c r="Z100" s="15">
        <f>IF(J100="","",IF(OR(N100="",N100="PROBABILIDAD"),I100,IF(T100&lt;=50,I100,IF(AND(T100&lt;=75,I100&lt;5),I100+1,IF(AND(T100&lt;=75,I100=5),I100,IF(AND(T100&lt;=100,I100&lt;4),I100+2,IF(AND(T100&lt;=100,I100=4),I100+1,IF(AND(T100&lt;=100,I100=5),I100,""))))))))</f>
        <v/>
      </c>
      <c r="AA100" s="15">
        <f>IF(OR(Y100="",Z100=""),"",Y100*Z100)</f>
        <v/>
      </c>
      <c r="AB100" s="17">
        <f>IF(AA100="","",IF(AND(Y100=1,Z100=1),"BAJO",IF(AND(Y100=1,Z100=2),"MODERADO",IF(AND(Y100=1,Z100=3),"MODERADO",IF(AND(Y100=1,Z100=4),"MODERADO",IF(AND(Y100=1,Z100=5),"MODERADO",IF(AND(Y100=2,Z100=1),"BAJO",IF(AND(Y100=2,Z100=2),"MODERADO",IF(AND(Y100=2,Z100=3),"MODERADO",IF(AND(Y100=2,Z100=4),"FAVORABLE",IF(AND(Y100=2,Z100=5),"FAVORABLE",IF(AND(Y100=3,Z100=1),"BAJO",IF(AND(Y100=3,Z100=2),"MODERADO",IF(AND(Y100=3,Z100=3),"FAVORABLE",IF(AND(Y100=3,Z100=4),"FAVORABLE",IF(AND(Y100=3,Z100=5),"FAVORABLE",IF(AND(Y100=4,Z100=1),"BAJO",IF(AND(Y100=4,Z100=2),"MODERADO",IF(AND(Y100=4,Z100=3),"FAVORABLE",IF(AND(Y100=4,Z100=4),"FAVORABLE",IF(AND(Y100=4,Z100=5),"ALTO",IF(AND(Y100=5,Z100=1),"BAJO",IF(AND(Y100=5,Z100=2),"MODERADO",IF(AND(Y100=5,Z100=3),"FAVORABLE",IF(AND(Y100=5,Z100=4),"ALTO",IF(AND(Y100=5,Z100=5),"ALTO",""))))))))))))))))))))))))))</f>
        <v/>
      </c>
      <c r="AC100" s="21" t="n"/>
      <c r="AD100" s="23" t="n"/>
      <c r="AE100" s="21" t="n"/>
      <c r="AF100" s="23" t="n"/>
      <c r="AG100" s="21" t="n"/>
      <c r="AH100" s="23" t="n"/>
      <c r="AI100" s="21" t="n"/>
      <c r="AJ100" s="23" t="n"/>
      <c r="AK100" s="21" t="n"/>
      <c r="AL100" s="23" t="n"/>
      <c r="AM100" s="21" t="n"/>
      <c r="AN100" s="23" t="n"/>
      <c r="AO100" s="21" t="n"/>
      <c r="AP100" s="23" t="n"/>
      <c r="AQ100" s="394" t="n"/>
    </row>
    <row r="101" customFormat="1" s="35">
      <c r="A101" s="33">
        <f>IF(AND(Y101=1,Z101=1),1,IF(AND(Y101=1,Z101=2),2,IF(AND(Y101=1,Z101=3),3,IF(AND(Y101=1,Z101=4),4,IF(AND(Y101=1,Z101=5),5,IF(AND(Y101=2,Z101=1),6,IF(AND(Y101=2,Z101=2),7,IF(AND(Y101=2,Z101=3),8,IF(AND(Y101=2,Z101=4),9,IF(AND(Y101=2,Z101=5),10,IF(AND(Y101=3,Z101=1),11,IF(AND(Y101=3,Z101=2),12,IF(AND(Y101=3,Z101=3),13,IF(AND(Y101=3,Z101=4),14,IF(AND(Y101=3,Z101=5),15,IF(AND(Y101=4,Z101=1),16,IF(AND(Y101=4,Z101=2),17,IF(AND(Y101=4,Z101=3),18,IF(AND(Y101=4,Z101=4),19,IF(AND(Y101=4,Z101=5),20,IF(AND(Y101=5,Z101=1),21,IF(AND(Y101=5,Z101=2),22,IF(AND(Y101=5,Z101=3),23,IF(AND(Y101=5,Z101=4),24,IF(AND(Y101=5,Z101=5),25,"")))))))))))))))))))))))))</f>
        <v/>
      </c>
      <c r="B101" s="33">
        <f>IF(A101="","",(COUNTIF($A$10:A101,A101))/100)</f>
        <v/>
      </c>
      <c r="C101" s="33">
        <f>IFERROR(A101+B101,"")</f>
        <v/>
      </c>
      <c r="D101" s="39" t="n">
        <v>92</v>
      </c>
      <c r="E101" s="3" t="n"/>
      <c r="F101" s="3" t="n"/>
      <c r="G101" s="3" t="n"/>
      <c r="H101" s="4" t="n"/>
      <c r="I101" s="4" t="n"/>
      <c r="J101" s="15">
        <f>IF(OR(H101="",I101=""),"",H101*I101)</f>
        <v/>
      </c>
      <c r="K101" s="17">
        <f>IF(J101="","",IF(AND(H101=1,I101=1),"BAJO",IF(AND(H101=1,I101=2),"BAJO",IF(AND(H101=1,I101=3),"MODERADO",IF(AND(H101=1,I101=4),"FAVORABLE",IF(AND(H101=1,I101=5),"FAVORABLE",IF(AND(H101=2,I101=1),"BAJO",IF(AND(H101=2,I101=2),"BAJO",IF(AND(H101=2,I101=3),"MODERADO",IF(AND(H101=2,I101=4),"FAVORABLE",IF(AND(H101=2,I101=5),"ALTO",IF(AND(H101=3,I101=1),"BAJO",IF(AND(H101=3,I101=2),"MODERADO",IF(AND(H101=3,I101=3),"FAVORABLE",IF(AND(H101=3,I101=4),"ALTO",IF(AND(H101=3,I101=5),"ALTO",IF(AND(H101=4,I101=1),"MODERADO",IF(AND(H101=4,I101=2),"FAVORABLE",IF(AND(H101=4,I101=3),"FAVORABLE",IF(AND(H101=4,I101=4),"ALTO",IF(AND(H101=4,I101=5),"ALTO",IF(AND(H101=5,I101=1),"FAVORABLE",IF(AND(H101=5,I101=2),"FAVORABLE",IF(AND(H101=5,I101=3),"ALTO",IF(AND(H101=5,I101=4),"ALTO",IF(AND(H101=5,I101=5),"ALTO",""))))))))))))))))))))))))))</f>
        <v/>
      </c>
      <c r="L101" s="3" t="n"/>
      <c r="M101" s="3" t="n"/>
      <c r="N101" s="3" t="n"/>
      <c r="O101" s="3" t="n"/>
      <c r="P101" s="3" t="n"/>
      <c r="Q101" s="3" t="n"/>
      <c r="R101" s="3" t="n"/>
      <c r="S101" s="3" t="n"/>
      <c r="T101" s="16">
        <f>IFERROR(SUM(O101:S101),"")</f>
        <v/>
      </c>
      <c r="U101" s="16" t="n"/>
      <c r="V101" s="3" t="n"/>
      <c r="W101" s="16" t="n"/>
      <c r="X101" s="3" t="n"/>
      <c r="Y101" s="15">
        <f>IF(J101="","",IF(OR(N101="",N101="IMPACTO"),H101,IF(T101&lt;=50,H101,IF(AND(T101&lt;=75,H101&lt;5),H101+1,IF(AND(T101&lt;=75,H101=5),H101,IF(AND(T101&lt;=100,H101&lt;4),H101+2,IF(AND(T101&lt;=100,H101=4),H101+1,IF(AND(T101&lt;=100,H101=5),H101,""))))))))</f>
        <v/>
      </c>
      <c r="Z101" s="15">
        <f>IF(J101="","",IF(OR(N101="",N101="PROBABILIDAD"),I101,IF(T101&lt;=50,I101,IF(AND(T101&lt;=75,I101&lt;5),I101+1,IF(AND(T101&lt;=75,I101=5),I101,IF(AND(T101&lt;=100,I101&lt;4),I101+2,IF(AND(T101&lt;=100,I101=4),I101+1,IF(AND(T101&lt;=100,I101=5),I101,""))))))))</f>
        <v/>
      </c>
      <c r="AA101" s="15">
        <f>IF(OR(Y101="",Z101=""),"",Y101*Z101)</f>
        <v/>
      </c>
      <c r="AB101" s="17">
        <f>IF(AA101="","",IF(AND(Y101=1,Z101=1),"BAJO",IF(AND(Y101=1,Z101=2),"MODERADO",IF(AND(Y101=1,Z101=3),"MODERADO",IF(AND(Y101=1,Z101=4),"MODERADO",IF(AND(Y101=1,Z101=5),"MODERADO",IF(AND(Y101=2,Z101=1),"BAJO",IF(AND(Y101=2,Z101=2),"MODERADO",IF(AND(Y101=2,Z101=3),"MODERADO",IF(AND(Y101=2,Z101=4),"FAVORABLE",IF(AND(Y101=2,Z101=5),"FAVORABLE",IF(AND(Y101=3,Z101=1),"BAJO",IF(AND(Y101=3,Z101=2),"MODERADO",IF(AND(Y101=3,Z101=3),"FAVORABLE",IF(AND(Y101=3,Z101=4),"FAVORABLE",IF(AND(Y101=3,Z101=5),"FAVORABLE",IF(AND(Y101=4,Z101=1),"BAJO",IF(AND(Y101=4,Z101=2),"MODERADO",IF(AND(Y101=4,Z101=3),"FAVORABLE",IF(AND(Y101=4,Z101=4),"FAVORABLE",IF(AND(Y101=4,Z101=5),"ALTO",IF(AND(Y101=5,Z101=1),"BAJO",IF(AND(Y101=5,Z101=2),"MODERADO",IF(AND(Y101=5,Z101=3),"FAVORABLE",IF(AND(Y101=5,Z101=4),"ALTO",IF(AND(Y101=5,Z101=5),"ALTO",""))))))))))))))))))))))))))</f>
        <v/>
      </c>
      <c r="AC101" s="21" t="n"/>
      <c r="AD101" s="23" t="n"/>
      <c r="AE101" s="21" t="n"/>
      <c r="AF101" s="23" t="n"/>
      <c r="AG101" s="21" t="n"/>
      <c r="AH101" s="23" t="n"/>
      <c r="AI101" s="21" t="n"/>
      <c r="AJ101" s="23" t="n"/>
      <c r="AK101" s="21" t="n"/>
      <c r="AL101" s="23" t="n"/>
      <c r="AM101" s="21" t="n"/>
      <c r="AN101" s="23" t="n"/>
      <c r="AO101" s="21" t="n"/>
      <c r="AP101" s="23" t="n"/>
      <c r="AQ101" s="394" t="n"/>
    </row>
    <row r="102" customFormat="1" s="35">
      <c r="A102" s="33">
        <f>IF(AND(Y102=1,Z102=1),1,IF(AND(Y102=1,Z102=2),2,IF(AND(Y102=1,Z102=3),3,IF(AND(Y102=1,Z102=4),4,IF(AND(Y102=1,Z102=5),5,IF(AND(Y102=2,Z102=1),6,IF(AND(Y102=2,Z102=2),7,IF(AND(Y102=2,Z102=3),8,IF(AND(Y102=2,Z102=4),9,IF(AND(Y102=2,Z102=5),10,IF(AND(Y102=3,Z102=1),11,IF(AND(Y102=3,Z102=2),12,IF(AND(Y102=3,Z102=3),13,IF(AND(Y102=3,Z102=4),14,IF(AND(Y102=3,Z102=5),15,IF(AND(Y102=4,Z102=1),16,IF(AND(Y102=4,Z102=2),17,IF(AND(Y102=4,Z102=3),18,IF(AND(Y102=4,Z102=4),19,IF(AND(Y102=4,Z102=5),20,IF(AND(Y102=5,Z102=1),21,IF(AND(Y102=5,Z102=2),22,IF(AND(Y102=5,Z102=3),23,IF(AND(Y102=5,Z102=4),24,IF(AND(Y102=5,Z102=5),25,"")))))))))))))))))))))))))</f>
        <v/>
      </c>
      <c r="B102" s="33">
        <f>IF(A102="","",(COUNTIF($A$10:A102,A102))/100)</f>
        <v/>
      </c>
      <c r="C102" s="33">
        <f>IFERROR(A102+B102,"")</f>
        <v/>
      </c>
      <c r="D102" s="39" t="n">
        <v>93</v>
      </c>
      <c r="E102" s="3" t="n"/>
      <c r="F102" s="3" t="n"/>
      <c r="G102" s="3" t="n"/>
      <c r="H102" s="4" t="n"/>
      <c r="I102" s="4" t="n"/>
      <c r="J102" s="15">
        <f>IF(OR(H102="",I102=""),"",H102*I102)</f>
        <v/>
      </c>
      <c r="K102" s="17">
        <f>IF(J102="","",IF(AND(H102=1,I102=1),"BAJO",IF(AND(H102=1,I102=2),"BAJO",IF(AND(H102=1,I102=3),"MODERADO",IF(AND(H102=1,I102=4),"FAVORABLE",IF(AND(H102=1,I102=5),"FAVORABLE",IF(AND(H102=2,I102=1),"BAJO",IF(AND(H102=2,I102=2),"BAJO",IF(AND(H102=2,I102=3),"MODERADO",IF(AND(H102=2,I102=4),"FAVORABLE",IF(AND(H102=2,I102=5),"ALTO",IF(AND(H102=3,I102=1),"BAJO",IF(AND(H102=3,I102=2),"MODERADO",IF(AND(H102=3,I102=3),"FAVORABLE",IF(AND(H102=3,I102=4),"ALTO",IF(AND(H102=3,I102=5),"ALTO",IF(AND(H102=4,I102=1),"MODERADO",IF(AND(H102=4,I102=2),"FAVORABLE",IF(AND(H102=4,I102=3),"FAVORABLE",IF(AND(H102=4,I102=4),"ALTO",IF(AND(H102=4,I102=5),"ALTO",IF(AND(H102=5,I102=1),"FAVORABLE",IF(AND(H102=5,I102=2),"FAVORABLE",IF(AND(H102=5,I102=3),"ALTO",IF(AND(H102=5,I102=4),"ALTO",IF(AND(H102=5,I102=5),"ALTO",""))))))))))))))))))))))))))</f>
        <v/>
      </c>
      <c r="L102" s="3" t="n"/>
      <c r="M102" s="3" t="n"/>
      <c r="N102" s="3" t="n"/>
      <c r="O102" s="3" t="n"/>
      <c r="P102" s="3" t="n"/>
      <c r="Q102" s="3" t="n"/>
      <c r="R102" s="3" t="n"/>
      <c r="S102" s="3" t="n"/>
      <c r="T102" s="16">
        <f>IFERROR(SUM(O102:S102),"")</f>
        <v/>
      </c>
      <c r="U102" s="16" t="n"/>
      <c r="V102" s="3" t="n"/>
      <c r="W102" s="16" t="n"/>
      <c r="X102" s="3" t="n"/>
      <c r="Y102" s="15">
        <f>IF(J102="","",IF(OR(N102="",N102="IMPACTO"),H102,IF(T102&lt;=50,H102,IF(AND(T102&lt;=75,H102&lt;5),H102+1,IF(AND(T102&lt;=75,H102=5),H102,IF(AND(T102&lt;=100,H102&lt;4),H102+2,IF(AND(T102&lt;=100,H102=4),H102+1,IF(AND(T102&lt;=100,H102=5),H102,""))))))))</f>
        <v/>
      </c>
      <c r="Z102" s="15">
        <f>IF(J102="","",IF(OR(N102="",N102="PROBABILIDAD"),I102,IF(T102&lt;=50,I102,IF(AND(T102&lt;=75,I102&lt;5),I102+1,IF(AND(T102&lt;=75,I102=5),I102,IF(AND(T102&lt;=100,I102&lt;4),I102+2,IF(AND(T102&lt;=100,I102=4),I102+1,IF(AND(T102&lt;=100,I102=5),I102,""))))))))</f>
        <v/>
      </c>
      <c r="AA102" s="15">
        <f>IF(OR(Y102="",Z102=""),"",Y102*Z102)</f>
        <v/>
      </c>
      <c r="AB102" s="17">
        <f>IF(AA102="","",IF(AND(Y102=1,Z102=1),"BAJO",IF(AND(Y102=1,Z102=2),"MODERADO",IF(AND(Y102=1,Z102=3),"MODERADO",IF(AND(Y102=1,Z102=4),"MODERADO",IF(AND(Y102=1,Z102=5),"MODERADO",IF(AND(Y102=2,Z102=1),"BAJO",IF(AND(Y102=2,Z102=2),"MODERADO",IF(AND(Y102=2,Z102=3),"MODERADO",IF(AND(Y102=2,Z102=4),"FAVORABLE",IF(AND(Y102=2,Z102=5),"FAVORABLE",IF(AND(Y102=3,Z102=1),"BAJO",IF(AND(Y102=3,Z102=2),"MODERADO",IF(AND(Y102=3,Z102=3),"FAVORABLE",IF(AND(Y102=3,Z102=4),"FAVORABLE",IF(AND(Y102=3,Z102=5),"FAVORABLE",IF(AND(Y102=4,Z102=1),"BAJO",IF(AND(Y102=4,Z102=2),"MODERADO",IF(AND(Y102=4,Z102=3),"FAVORABLE",IF(AND(Y102=4,Z102=4),"FAVORABLE",IF(AND(Y102=4,Z102=5),"ALTO",IF(AND(Y102=5,Z102=1),"BAJO",IF(AND(Y102=5,Z102=2),"MODERADO",IF(AND(Y102=5,Z102=3),"FAVORABLE",IF(AND(Y102=5,Z102=4),"ALTO",IF(AND(Y102=5,Z102=5),"ALTO",""))))))))))))))))))))))))))</f>
        <v/>
      </c>
      <c r="AC102" s="21" t="n"/>
      <c r="AD102" s="23" t="n"/>
      <c r="AE102" s="21" t="n"/>
      <c r="AF102" s="23" t="n"/>
      <c r="AG102" s="21" t="n"/>
      <c r="AH102" s="23" t="n"/>
      <c r="AI102" s="21" t="n"/>
      <c r="AJ102" s="23" t="n"/>
      <c r="AK102" s="21" t="n"/>
      <c r="AL102" s="23" t="n"/>
      <c r="AM102" s="21" t="n"/>
      <c r="AN102" s="23" t="n"/>
      <c r="AO102" s="21" t="n"/>
      <c r="AP102" s="23" t="n"/>
      <c r="AQ102" s="394" t="n"/>
    </row>
    <row r="103" customFormat="1" s="35">
      <c r="A103" s="33">
        <f>IF(AND(Y103=1,Z103=1),1,IF(AND(Y103=1,Z103=2),2,IF(AND(Y103=1,Z103=3),3,IF(AND(Y103=1,Z103=4),4,IF(AND(Y103=1,Z103=5),5,IF(AND(Y103=2,Z103=1),6,IF(AND(Y103=2,Z103=2),7,IF(AND(Y103=2,Z103=3),8,IF(AND(Y103=2,Z103=4),9,IF(AND(Y103=2,Z103=5),10,IF(AND(Y103=3,Z103=1),11,IF(AND(Y103=3,Z103=2),12,IF(AND(Y103=3,Z103=3),13,IF(AND(Y103=3,Z103=4),14,IF(AND(Y103=3,Z103=5),15,IF(AND(Y103=4,Z103=1),16,IF(AND(Y103=4,Z103=2),17,IF(AND(Y103=4,Z103=3),18,IF(AND(Y103=4,Z103=4),19,IF(AND(Y103=4,Z103=5),20,IF(AND(Y103=5,Z103=1),21,IF(AND(Y103=5,Z103=2),22,IF(AND(Y103=5,Z103=3),23,IF(AND(Y103=5,Z103=4),24,IF(AND(Y103=5,Z103=5),25,"")))))))))))))))))))))))))</f>
        <v/>
      </c>
      <c r="B103" s="33">
        <f>IF(A103="","",(COUNTIF($A$10:A103,A103))/100)</f>
        <v/>
      </c>
      <c r="C103" s="33">
        <f>IFERROR(A103+B103,"")</f>
        <v/>
      </c>
      <c r="D103" s="39" t="n">
        <v>94</v>
      </c>
      <c r="E103" s="3" t="n"/>
      <c r="F103" s="3" t="n"/>
      <c r="G103" s="3" t="n"/>
      <c r="H103" s="4" t="n"/>
      <c r="I103" s="4" t="n"/>
      <c r="J103" s="15">
        <f>IF(OR(H103="",I103=""),"",H103*I103)</f>
        <v/>
      </c>
      <c r="K103" s="17">
        <f>IF(J103="","",IF(AND(H103=1,I103=1),"BAJO",IF(AND(H103=1,I103=2),"BAJO",IF(AND(H103=1,I103=3),"MODERADO",IF(AND(H103=1,I103=4),"FAVORABLE",IF(AND(H103=1,I103=5),"FAVORABLE",IF(AND(H103=2,I103=1),"BAJO",IF(AND(H103=2,I103=2),"BAJO",IF(AND(H103=2,I103=3),"MODERADO",IF(AND(H103=2,I103=4),"FAVORABLE",IF(AND(H103=2,I103=5),"ALTO",IF(AND(H103=3,I103=1),"BAJO",IF(AND(H103=3,I103=2),"MODERADO",IF(AND(H103=3,I103=3),"FAVORABLE",IF(AND(H103=3,I103=4),"ALTO",IF(AND(H103=3,I103=5),"ALTO",IF(AND(H103=4,I103=1),"MODERADO",IF(AND(H103=4,I103=2),"FAVORABLE",IF(AND(H103=4,I103=3),"FAVORABLE",IF(AND(H103=4,I103=4),"ALTO",IF(AND(H103=4,I103=5),"ALTO",IF(AND(H103=5,I103=1),"FAVORABLE",IF(AND(H103=5,I103=2),"FAVORABLE",IF(AND(H103=5,I103=3),"ALTO",IF(AND(H103=5,I103=4),"ALTO",IF(AND(H103=5,I103=5),"ALTO",""))))))))))))))))))))))))))</f>
        <v/>
      </c>
      <c r="L103" s="3" t="n"/>
      <c r="M103" s="3" t="n"/>
      <c r="N103" s="3" t="n"/>
      <c r="O103" s="3" t="n"/>
      <c r="P103" s="3" t="n"/>
      <c r="Q103" s="3" t="n"/>
      <c r="R103" s="3" t="n"/>
      <c r="S103" s="3" t="n"/>
      <c r="T103" s="16">
        <f>IFERROR(SUM(O103:S103),"")</f>
        <v/>
      </c>
      <c r="U103" s="16" t="n"/>
      <c r="V103" s="3" t="n"/>
      <c r="W103" s="16" t="n"/>
      <c r="X103" s="3" t="n"/>
      <c r="Y103" s="15">
        <f>IF(J103="","",IF(OR(N103="",N103="IMPACTO"),H103,IF(T103&lt;=50,H103,IF(AND(T103&lt;=75,H103&lt;5),H103+1,IF(AND(T103&lt;=75,H103=5),H103,IF(AND(T103&lt;=100,H103&lt;4),H103+2,IF(AND(T103&lt;=100,H103=4),H103+1,IF(AND(T103&lt;=100,H103=5),H103,""))))))))</f>
        <v/>
      </c>
      <c r="Z103" s="15">
        <f>IF(J103="","",IF(OR(N103="",N103="PROBABILIDAD"),I103,IF(T103&lt;=50,I103,IF(AND(T103&lt;=75,I103&lt;5),I103+1,IF(AND(T103&lt;=75,I103=5),I103,IF(AND(T103&lt;=100,I103&lt;4),I103+2,IF(AND(T103&lt;=100,I103=4),I103+1,IF(AND(T103&lt;=100,I103=5),I103,""))))))))</f>
        <v/>
      </c>
      <c r="AA103" s="15">
        <f>IF(OR(Y103="",Z103=""),"",Y103*Z103)</f>
        <v/>
      </c>
      <c r="AB103" s="17">
        <f>IF(AA103="","",IF(AND(Y103=1,Z103=1),"BAJO",IF(AND(Y103=1,Z103=2),"MODERADO",IF(AND(Y103=1,Z103=3),"MODERADO",IF(AND(Y103=1,Z103=4),"MODERADO",IF(AND(Y103=1,Z103=5),"MODERADO",IF(AND(Y103=2,Z103=1),"BAJO",IF(AND(Y103=2,Z103=2),"MODERADO",IF(AND(Y103=2,Z103=3),"MODERADO",IF(AND(Y103=2,Z103=4),"FAVORABLE",IF(AND(Y103=2,Z103=5),"FAVORABLE",IF(AND(Y103=3,Z103=1),"BAJO",IF(AND(Y103=3,Z103=2),"MODERADO",IF(AND(Y103=3,Z103=3),"FAVORABLE",IF(AND(Y103=3,Z103=4),"FAVORABLE",IF(AND(Y103=3,Z103=5),"FAVORABLE",IF(AND(Y103=4,Z103=1),"BAJO",IF(AND(Y103=4,Z103=2),"MODERADO",IF(AND(Y103=4,Z103=3),"FAVORABLE",IF(AND(Y103=4,Z103=4),"FAVORABLE",IF(AND(Y103=4,Z103=5),"ALTO",IF(AND(Y103=5,Z103=1),"BAJO",IF(AND(Y103=5,Z103=2),"MODERADO",IF(AND(Y103=5,Z103=3),"FAVORABLE",IF(AND(Y103=5,Z103=4),"ALTO",IF(AND(Y103=5,Z103=5),"ALTO",""))))))))))))))))))))))))))</f>
        <v/>
      </c>
      <c r="AC103" s="21" t="n"/>
      <c r="AD103" s="23" t="n"/>
      <c r="AE103" s="21" t="n"/>
      <c r="AF103" s="23" t="n"/>
      <c r="AG103" s="21" t="n"/>
      <c r="AH103" s="23" t="n"/>
      <c r="AI103" s="21" t="n"/>
      <c r="AJ103" s="23" t="n"/>
      <c r="AK103" s="21" t="n"/>
      <c r="AL103" s="23" t="n"/>
      <c r="AM103" s="21" t="n"/>
      <c r="AN103" s="23" t="n"/>
      <c r="AO103" s="21" t="n"/>
      <c r="AP103" s="23" t="n"/>
      <c r="AQ103" s="394" t="n"/>
    </row>
    <row r="104" customFormat="1" s="35">
      <c r="A104" s="33">
        <f>IF(AND(Y104=1,Z104=1),1,IF(AND(Y104=1,Z104=2),2,IF(AND(Y104=1,Z104=3),3,IF(AND(Y104=1,Z104=4),4,IF(AND(Y104=1,Z104=5),5,IF(AND(Y104=2,Z104=1),6,IF(AND(Y104=2,Z104=2),7,IF(AND(Y104=2,Z104=3),8,IF(AND(Y104=2,Z104=4),9,IF(AND(Y104=2,Z104=5),10,IF(AND(Y104=3,Z104=1),11,IF(AND(Y104=3,Z104=2),12,IF(AND(Y104=3,Z104=3),13,IF(AND(Y104=3,Z104=4),14,IF(AND(Y104=3,Z104=5),15,IF(AND(Y104=4,Z104=1),16,IF(AND(Y104=4,Z104=2),17,IF(AND(Y104=4,Z104=3),18,IF(AND(Y104=4,Z104=4),19,IF(AND(Y104=4,Z104=5),20,IF(AND(Y104=5,Z104=1),21,IF(AND(Y104=5,Z104=2),22,IF(AND(Y104=5,Z104=3),23,IF(AND(Y104=5,Z104=4),24,IF(AND(Y104=5,Z104=5),25,"")))))))))))))))))))))))))</f>
        <v/>
      </c>
      <c r="B104" s="33">
        <f>IF(A104="","",(COUNTIF($A$10:A104,A104))/100)</f>
        <v/>
      </c>
      <c r="C104" s="33">
        <f>IFERROR(A104+B104,"")</f>
        <v/>
      </c>
      <c r="D104" s="39" t="n">
        <v>95</v>
      </c>
      <c r="E104" s="3" t="n"/>
      <c r="F104" s="3" t="n"/>
      <c r="G104" s="3" t="n"/>
      <c r="H104" s="4" t="n"/>
      <c r="I104" s="4" t="n"/>
      <c r="J104" s="15">
        <f>IF(OR(H104="",I104=""),"",H104*I104)</f>
        <v/>
      </c>
      <c r="K104" s="17">
        <f>IF(J104="","",IF(AND(H104=1,I104=1),"BAJO",IF(AND(H104=1,I104=2),"BAJO",IF(AND(H104=1,I104=3),"MODERADO",IF(AND(H104=1,I104=4),"FAVORABLE",IF(AND(H104=1,I104=5),"FAVORABLE",IF(AND(H104=2,I104=1),"BAJO",IF(AND(H104=2,I104=2),"BAJO",IF(AND(H104=2,I104=3),"MODERADO",IF(AND(H104=2,I104=4),"FAVORABLE",IF(AND(H104=2,I104=5),"ALTO",IF(AND(H104=3,I104=1),"BAJO",IF(AND(H104=3,I104=2),"MODERADO",IF(AND(H104=3,I104=3),"FAVORABLE",IF(AND(H104=3,I104=4),"ALTO",IF(AND(H104=3,I104=5),"ALTO",IF(AND(H104=4,I104=1),"MODERADO",IF(AND(H104=4,I104=2),"FAVORABLE",IF(AND(H104=4,I104=3),"FAVORABLE",IF(AND(H104=4,I104=4),"ALTO",IF(AND(H104=4,I104=5),"ALTO",IF(AND(H104=5,I104=1),"FAVORABLE",IF(AND(H104=5,I104=2),"FAVORABLE",IF(AND(H104=5,I104=3),"ALTO",IF(AND(H104=5,I104=4),"ALTO",IF(AND(H104=5,I104=5),"ALTO",""))))))))))))))))))))))))))</f>
        <v/>
      </c>
      <c r="L104" s="3" t="n"/>
      <c r="M104" s="3" t="n"/>
      <c r="N104" s="3" t="n"/>
      <c r="O104" s="3" t="n"/>
      <c r="P104" s="3" t="n"/>
      <c r="Q104" s="3" t="n"/>
      <c r="R104" s="3" t="n"/>
      <c r="S104" s="3" t="n"/>
      <c r="T104" s="16">
        <f>IFERROR(SUM(O104:S104),"")</f>
        <v/>
      </c>
      <c r="U104" s="16" t="n"/>
      <c r="V104" s="3" t="n"/>
      <c r="W104" s="16" t="n"/>
      <c r="X104" s="3" t="n"/>
      <c r="Y104" s="15">
        <f>IF(J104="","",IF(OR(N104="",N104="IMPACTO"),H104,IF(T104&lt;=50,H104,IF(AND(T104&lt;=75,H104&lt;5),H104+1,IF(AND(T104&lt;=75,H104=5),H104,IF(AND(T104&lt;=100,H104&lt;4),H104+2,IF(AND(T104&lt;=100,H104=4),H104+1,IF(AND(T104&lt;=100,H104=5),H104,""))))))))</f>
        <v/>
      </c>
      <c r="Z104" s="15">
        <f>IF(J104="","",IF(OR(N104="",N104="PROBABILIDAD"),I104,IF(T104&lt;=50,I104,IF(AND(T104&lt;=75,I104&lt;5),I104+1,IF(AND(T104&lt;=75,I104=5),I104,IF(AND(T104&lt;=100,I104&lt;4),I104+2,IF(AND(T104&lt;=100,I104=4),I104+1,IF(AND(T104&lt;=100,I104=5),I104,""))))))))</f>
        <v/>
      </c>
      <c r="AA104" s="15">
        <f>IF(OR(Y104="",Z104=""),"",Y104*Z104)</f>
        <v/>
      </c>
      <c r="AB104" s="17">
        <f>IF(AA104="","",IF(AND(Y104=1,Z104=1),"BAJO",IF(AND(Y104=1,Z104=2),"MODERADO",IF(AND(Y104=1,Z104=3),"MODERADO",IF(AND(Y104=1,Z104=4),"MODERADO",IF(AND(Y104=1,Z104=5),"MODERADO",IF(AND(Y104=2,Z104=1),"BAJO",IF(AND(Y104=2,Z104=2),"MODERADO",IF(AND(Y104=2,Z104=3),"MODERADO",IF(AND(Y104=2,Z104=4),"FAVORABLE",IF(AND(Y104=2,Z104=5),"FAVORABLE",IF(AND(Y104=3,Z104=1),"BAJO",IF(AND(Y104=3,Z104=2),"MODERADO",IF(AND(Y104=3,Z104=3),"FAVORABLE",IF(AND(Y104=3,Z104=4),"FAVORABLE",IF(AND(Y104=3,Z104=5),"FAVORABLE",IF(AND(Y104=4,Z104=1),"BAJO",IF(AND(Y104=4,Z104=2),"MODERADO",IF(AND(Y104=4,Z104=3),"FAVORABLE",IF(AND(Y104=4,Z104=4),"FAVORABLE",IF(AND(Y104=4,Z104=5),"ALTO",IF(AND(Y104=5,Z104=1),"BAJO",IF(AND(Y104=5,Z104=2),"MODERADO",IF(AND(Y104=5,Z104=3),"FAVORABLE",IF(AND(Y104=5,Z104=4),"ALTO",IF(AND(Y104=5,Z104=5),"ALTO",""))))))))))))))))))))))))))</f>
        <v/>
      </c>
      <c r="AC104" s="21" t="n"/>
      <c r="AD104" s="23" t="n"/>
      <c r="AE104" s="21" t="n"/>
      <c r="AF104" s="23" t="n"/>
      <c r="AG104" s="21" t="n"/>
      <c r="AH104" s="23" t="n"/>
      <c r="AI104" s="21" t="n"/>
      <c r="AJ104" s="23" t="n"/>
      <c r="AK104" s="21" t="n"/>
      <c r="AL104" s="23" t="n"/>
      <c r="AM104" s="21" t="n"/>
      <c r="AN104" s="23" t="n"/>
      <c r="AO104" s="21" t="n"/>
      <c r="AP104" s="23" t="n"/>
      <c r="AQ104" s="394" t="n"/>
    </row>
    <row r="105" customFormat="1" s="35">
      <c r="A105" s="33">
        <f>IF(AND(Y105=1,Z105=1),1,IF(AND(Y105=1,Z105=2),2,IF(AND(Y105=1,Z105=3),3,IF(AND(Y105=1,Z105=4),4,IF(AND(Y105=1,Z105=5),5,IF(AND(Y105=2,Z105=1),6,IF(AND(Y105=2,Z105=2),7,IF(AND(Y105=2,Z105=3),8,IF(AND(Y105=2,Z105=4),9,IF(AND(Y105=2,Z105=5),10,IF(AND(Y105=3,Z105=1),11,IF(AND(Y105=3,Z105=2),12,IF(AND(Y105=3,Z105=3),13,IF(AND(Y105=3,Z105=4),14,IF(AND(Y105=3,Z105=5),15,IF(AND(Y105=4,Z105=1),16,IF(AND(Y105=4,Z105=2),17,IF(AND(Y105=4,Z105=3),18,IF(AND(Y105=4,Z105=4),19,IF(AND(Y105=4,Z105=5),20,IF(AND(Y105=5,Z105=1),21,IF(AND(Y105=5,Z105=2),22,IF(AND(Y105=5,Z105=3),23,IF(AND(Y105=5,Z105=4),24,IF(AND(Y105=5,Z105=5),25,"")))))))))))))))))))))))))</f>
        <v/>
      </c>
      <c r="B105" s="33">
        <f>IF(A105="","",(COUNTIF($A$10:A105,A105))/100)</f>
        <v/>
      </c>
      <c r="C105" s="33">
        <f>IFERROR(A105+B105,"")</f>
        <v/>
      </c>
      <c r="D105" s="39" t="n">
        <v>96</v>
      </c>
      <c r="E105" s="3" t="n"/>
      <c r="F105" s="3" t="n"/>
      <c r="G105" s="3" t="n"/>
      <c r="H105" s="4" t="n"/>
      <c r="I105" s="4" t="n"/>
      <c r="J105" s="15">
        <f>IF(OR(H105="",I105=""),"",H105*I105)</f>
        <v/>
      </c>
      <c r="K105" s="17">
        <f>IF(J105="","",IF(AND(H105=1,I105=1),"BAJO",IF(AND(H105=1,I105=2),"BAJO",IF(AND(H105=1,I105=3),"MODERADO",IF(AND(H105=1,I105=4),"FAVORABLE",IF(AND(H105=1,I105=5),"FAVORABLE",IF(AND(H105=2,I105=1),"BAJO",IF(AND(H105=2,I105=2),"BAJO",IF(AND(H105=2,I105=3),"MODERADO",IF(AND(H105=2,I105=4),"FAVORABLE",IF(AND(H105=2,I105=5),"ALTO",IF(AND(H105=3,I105=1),"BAJO",IF(AND(H105=3,I105=2),"MODERADO",IF(AND(H105=3,I105=3),"FAVORABLE",IF(AND(H105=3,I105=4),"ALTO",IF(AND(H105=3,I105=5),"ALTO",IF(AND(H105=4,I105=1),"MODERADO",IF(AND(H105=4,I105=2),"FAVORABLE",IF(AND(H105=4,I105=3),"FAVORABLE",IF(AND(H105=4,I105=4),"ALTO",IF(AND(H105=4,I105=5),"ALTO",IF(AND(H105=5,I105=1),"FAVORABLE",IF(AND(H105=5,I105=2),"FAVORABLE",IF(AND(H105=5,I105=3),"ALTO",IF(AND(H105=5,I105=4),"ALTO",IF(AND(H105=5,I105=5),"ALTO",""))))))))))))))))))))))))))</f>
        <v/>
      </c>
      <c r="L105" s="3" t="n"/>
      <c r="M105" s="3" t="n"/>
      <c r="N105" s="3" t="n"/>
      <c r="O105" s="3" t="n"/>
      <c r="P105" s="3" t="n"/>
      <c r="Q105" s="3" t="n"/>
      <c r="R105" s="3" t="n"/>
      <c r="S105" s="3" t="n"/>
      <c r="T105" s="16">
        <f>IFERROR(SUM(O105:S105),"")</f>
        <v/>
      </c>
      <c r="U105" s="16" t="n"/>
      <c r="V105" s="3" t="n"/>
      <c r="W105" s="16" t="n"/>
      <c r="X105" s="3" t="n"/>
      <c r="Y105" s="15">
        <f>IF(J105="","",IF(OR(N105="",N105="IMPACTO"),H105,IF(T105&lt;=50,H105,IF(AND(T105&lt;=75,H105&lt;5),H105+1,IF(AND(T105&lt;=75,H105=5),H105,IF(AND(T105&lt;=100,H105&lt;4),H105+2,IF(AND(T105&lt;=100,H105=4),H105+1,IF(AND(T105&lt;=100,H105=5),H105,""))))))))</f>
        <v/>
      </c>
      <c r="Z105" s="15">
        <f>IF(J105="","",IF(OR(N105="",N105="PROBABILIDAD"),I105,IF(T105&lt;=50,I105,IF(AND(T105&lt;=75,I105&lt;5),I105+1,IF(AND(T105&lt;=75,I105=5),I105,IF(AND(T105&lt;=100,I105&lt;4),I105+2,IF(AND(T105&lt;=100,I105=4),I105+1,IF(AND(T105&lt;=100,I105=5),I105,""))))))))</f>
        <v/>
      </c>
      <c r="AA105" s="15">
        <f>IF(OR(Y105="",Z105=""),"",Y105*Z105)</f>
        <v/>
      </c>
      <c r="AB105" s="17">
        <f>IF(AA105="","",IF(AND(Y105=1,Z105=1),"BAJO",IF(AND(Y105=1,Z105=2),"MODERADO",IF(AND(Y105=1,Z105=3),"MODERADO",IF(AND(Y105=1,Z105=4),"MODERADO",IF(AND(Y105=1,Z105=5),"MODERADO",IF(AND(Y105=2,Z105=1),"BAJO",IF(AND(Y105=2,Z105=2),"MODERADO",IF(AND(Y105=2,Z105=3),"MODERADO",IF(AND(Y105=2,Z105=4),"FAVORABLE",IF(AND(Y105=2,Z105=5),"FAVORABLE",IF(AND(Y105=3,Z105=1),"BAJO",IF(AND(Y105=3,Z105=2),"MODERADO",IF(AND(Y105=3,Z105=3),"FAVORABLE",IF(AND(Y105=3,Z105=4),"FAVORABLE",IF(AND(Y105=3,Z105=5),"FAVORABLE",IF(AND(Y105=4,Z105=1),"BAJO",IF(AND(Y105=4,Z105=2),"MODERADO",IF(AND(Y105=4,Z105=3),"FAVORABLE",IF(AND(Y105=4,Z105=4),"FAVORABLE",IF(AND(Y105=4,Z105=5),"ALTO",IF(AND(Y105=5,Z105=1),"BAJO",IF(AND(Y105=5,Z105=2),"MODERADO",IF(AND(Y105=5,Z105=3),"FAVORABLE",IF(AND(Y105=5,Z105=4),"ALTO",IF(AND(Y105=5,Z105=5),"ALTO",""))))))))))))))))))))))))))</f>
        <v/>
      </c>
      <c r="AC105" s="21" t="n"/>
      <c r="AD105" s="23" t="n"/>
      <c r="AE105" s="21" t="n"/>
      <c r="AF105" s="23" t="n"/>
      <c r="AG105" s="21" t="n"/>
      <c r="AH105" s="23" t="n"/>
      <c r="AI105" s="21" t="n"/>
      <c r="AJ105" s="23" t="n"/>
      <c r="AK105" s="21" t="n"/>
      <c r="AL105" s="23" t="n"/>
      <c r="AM105" s="21" t="n"/>
      <c r="AN105" s="23" t="n"/>
      <c r="AO105" s="21" t="n"/>
      <c r="AP105" s="23" t="n"/>
      <c r="AQ105" s="394" t="n"/>
    </row>
    <row r="106" customFormat="1" s="35">
      <c r="A106" s="33">
        <f>IF(AND(Y106=1,Z106=1),1,IF(AND(Y106=1,Z106=2),2,IF(AND(Y106=1,Z106=3),3,IF(AND(Y106=1,Z106=4),4,IF(AND(Y106=1,Z106=5),5,IF(AND(Y106=2,Z106=1),6,IF(AND(Y106=2,Z106=2),7,IF(AND(Y106=2,Z106=3),8,IF(AND(Y106=2,Z106=4),9,IF(AND(Y106=2,Z106=5),10,IF(AND(Y106=3,Z106=1),11,IF(AND(Y106=3,Z106=2),12,IF(AND(Y106=3,Z106=3),13,IF(AND(Y106=3,Z106=4),14,IF(AND(Y106=3,Z106=5),15,IF(AND(Y106=4,Z106=1),16,IF(AND(Y106=4,Z106=2),17,IF(AND(Y106=4,Z106=3),18,IF(AND(Y106=4,Z106=4),19,IF(AND(Y106=4,Z106=5),20,IF(AND(Y106=5,Z106=1),21,IF(AND(Y106=5,Z106=2),22,IF(AND(Y106=5,Z106=3),23,IF(AND(Y106=5,Z106=4),24,IF(AND(Y106=5,Z106=5),25,"")))))))))))))))))))))))))</f>
        <v/>
      </c>
      <c r="B106" s="33">
        <f>IF(A106="","",(COUNTIF($A$10:A106,A106))/100)</f>
        <v/>
      </c>
      <c r="C106" s="33">
        <f>IFERROR(A106+B106,"")</f>
        <v/>
      </c>
      <c r="D106" s="39" t="n">
        <v>97</v>
      </c>
      <c r="E106" s="3" t="n"/>
      <c r="F106" s="3" t="n"/>
      <c r="G106" s="3" t="n"/>
      <c r="H106" s="4" t="n"/>
      <c r="I106" s="4" t="n"/>
      <c r="J106" s="15">
        <f>IF(OR(H106="",I106=""),"",H106*I106)</f>
        <v/>
      </c>
      <c r="K106" s="17">
        <f>IF(J106="","",IF(AND(H106=1,I106=1),"BAJO",IF(AND(H106=1,I106=2),"BAJO",IF(AND(H106=1,I106=3),"MODERADO",IF(AND(H106=1,I106=4),"FAVORABLE",IF(AND(H106=1,I106=5),"FAVORABLE",IF(AND(H106=2,I106=1),"BAJO",IF(AND(H106=2,I106=2),"BAJO",IF(AND(H106=2,I106=3),"MODERADO",IF(AND(H106=2,I106=4),"FAVORABLE",IF(AND(H106=2,I106=5),"ALTO",IF(AND(H106=3,I106=1),"BAJO",IF(AND(H106=3,I106=2),"MODERADO",IF(AND(H106=3,I106=3),"FAVORABLE",IF(AND(H106=3,I106=4),"ALTO",IF(AND(H106=3,I106=5),"ALTO",IF(AND(H106=4,I106=1),"MODERADO",IF(AND(H106=4,I106=2),"FAVORABLE",IF(AND(H106=4,I106=3),"FAVORABLE",IF(AND(H106=4,I106=4),"ALTO",IF(AND(H106=4,I106=5),"ALTO",IF(AND(H106=5,I106=1),"FAVORABLE",IF(AND(H106=5,I106=2),"FAVORABLE",IF(AND(H106=5,I106=3),"ALTO",IF(AND(H106=5,I106=4),"ALTO",IF(AND(H106=5,I106=5),"ALTO",""))))))))))))))))))))))))))</f>
        <v/>
      </c>
      <c r="L106" s="3" t="n"/>
      <c r="M106" s="3" t="n"/>
      <c r="N106" s="3" t="n"/>
      <c r="O106" s="3" t="n"/>
      <c r="P106" s="3" t="n"/>
      <c r="Q106" s="3" t="n"/>
      <c r="R106" s="3" t="n"/>
      <c r="S106" s="3" t="n"/>
      <c r="T106" s="16">
        <f>IFERROR(SUM(O106:S106),"")</f>
        <v/>
      </c>
      <c r="U106" s="16" t="n"/>
      <c r="V106" s="3" t="n"/>
      <c r="W106" s="16" t="n"/>
      <c r="X106" s="3" t="n"/>
      <c r="Y106" s="15">
        <f>IF(J106="","",IF(OR(N106="",N106="IMPACTO"),H106,IF(T106&lt;=50,H106,IF(AND(T106&lt;=75,H106&lt;5),H106+1,IF(AND(T106&lt;=75,H106=5),H106,IF(AND(T106&lt;=100,H106&lt;4),H106+2,IF(AND(T106&lt;=100,H106=4),H106+1,IF(AND(T106&lt;=100,H106=5),H106,""))))))))</f>
        <v/>
      </c>
      <c r="Z106" s="15">
        <f>IF(J106="","",IF(OR(N106="",N106="PROBABILIDAD"),I106,IF(T106&lt;=50,I106,IF(AND(T106&lt;=75,I106&lt;5),I106+1,IF(AND(T106&lt;=75,I106=5),I106,IF(AND(T106&lt;=100,I106&lt;4),I106+2,IF(AND(T106&lt;=100,I106=4),I106+1,IF(AND(T106&lt;=100,I106=5),I106,""))))))))</f>
        <v/>
      </c>
      <c r="AA106" s="15">
        <f>IF(OR(Y106="",Z106=""),"",Y106*Z106)</f>
        <v/>
      </c>
      <c r="AB106" s="17">
        <f>IF(AA106="","",IF(AND(Y106=1,Z106=1),"BAJO",IF(AND(Y106=1,Z106=2),"MODERADO",IF(AND(Y106=1,Z106=3),"MODERADO",IF(AND(Y106=1,Z106=4),"MODERADO",IF(AND(Y106=1,Z106=5),"MODERADO",IF(AND(Y106=2,Z106=1),"BAJO",IF(AND(Y106=2,Z106=2),"MODERADO",IF(AND(Y106=2,Z106=3),"MODERADO",IF(AND(Y106=2,Z106=4),"FAVORABLE",IF(AND(Y106=2,Z106=5),"FAVORABLE",IF(AND(Y106=3,Z106=1),"BAJO",IF(AND(Y106=3,Z106=2),"MODERADO",IF(AND(Y106=3,Z106=3),"FAVORABLE",IF(AND(Y106=3,Z106=4),"FAVORABLE",IF(AND(Y106=3,Z106=5),"FAVORABLE",IF(AND(Y106=4,Z106=1),"BAJO",IF(AND(Y106=4,Z106=2),"MODERADO",IF(AND(Y106=4,Z106=3),"FAVORABLE",IF(AND(Y106=4,Z106=4),"FAVORABLE",IF(AND(Y106=4,Z106=5),"ALTO",IF(AND(Y106=5,Z106=1),"BAJO",IF(AND(Y106=5,Z106=2),"MODERADO",IF(AND(Y106=5,Z106=3),"FAVORABLE",IF(AND(Y106=5,Z106=4),"ALTO",IF(AND(Y106=5,Z106=5),"ALTO",""))))))))))))))))))))))))))</f>
        <v/>
      </c>
      <c r="AC106" s="21" t="n"/>
      <c r="AD106" s="23" t="n"/>
      <c r="AE106" s="21" t="n"/>
      <c r="AF106" s="23" t="n"/>
      <c r="AG106" s="21" t="n"/>
      <c r="AH106" s="23" t="n"/>
      <c r="AI106" s="21" t="n"/>
      <c r="AJ106" s="23" t="n"/>
      <c r="AK106" s="21" t="n"/>
      <c r="AL106" s="23" t="n"/>
      <c r="AM106" s="21" t="n"/>
      <c r="AN106" s="23" t="n"/>
      <c r="AO106" s="21" t="n"/>
      <c r="AP106" s="23" t="n"/>
      <c r="AQ106" s="394" t="n"/>
    </row>
    <row r="107" customFormat="1" s="35">
      <c r="A107" s="33">
        <f>IF(AND(Y107=1,Z107=1),1,IF(AND(Y107=1,Z107=2),2,IF(AND(Y107=1,Z107=3),3,IF(AND(Y107=1,Z107=4),4,IF(AND(Y107=1,Z107=5),5,IF(AND(Y107=2,Z107=1),6,IF(AND(Y107=2,Z107=2),7,IF(AND(Y107=2,Z107=3),8,IF(AND(Y107=2,Z107=4),9,IF(AND(Y107=2,Z107=5),10,IF(AND(Y107=3,Z107=1),11,IF(AND(Y107=3,Z107=2),12,IF(AND(Y107=3,Z107=3),13,IF(AND(Y107=3,Z107=4),14,IF(AND(Y107=3,Z107=5),15,IF(AND(Y107=4,Z107=1),16,IF(AND(Y107=4,Z107=2),17,IF(AND(Y107=4,Z107=3),18,IF(AND(Y107=4,Z107=4),19,IF(AND(Y107=4,Z107=5),20,IF(AND(Y107=5,Z107=1),21,IF(AND(Y107=5,Z107=2),22,IF(AND(Y107=5,Z107=3),23,IF(AND(Y107=5,Z107=4),24,IF(AND(Y107=5,Z107=5),25,"")))))))))))))))))))))))))</f>
        <v/>
      </c>
      <c r="B107" s="33">
        <f>IF(A107="","",(COUNTIF($A$10:A107,A107))/100)</f>
        <v/>
      </c>
      <c r="C107" s="33">
        <f>IFERROR(A107+B107,"")</f>
        <v/>
      </c>
      <c r="D107" s="39" t="n">
        <v>98</v>
      </c>
      <c r="E107" s="3" t="n"/>
      <c r="F107" s="3" t="n"/>
      <c r="G107" s="3" t="n"/>
      <c r="H107" s="4" t="n"/>
      <c r="I107" s="4" t="n"/>
      <c r="J107" s="15">
        <f>IF(OR(H107="",I107=""),"",H107*I107)</f>
        <v/>
      </c>
      <c r="K107" s="17">
        <f>IF(J107="","",IF(AND(H107=1,I107=1),"BAJO",IF(AND(H107=1,I107=2),"BAJO",IF(AND(H107=1,I107=3),"MODERADO",IF(AND(H107=1,I107=4),"FAVORABLE",IF(AND(H107=1,I107=5),"FAVORABLE",IF(AND(H107=2,I107=1),"BAJO",IF(AND(H107=2,I107=2),"BAJO",IF(AND(H107=2,I107=3),"MODERADO",IF(AND(H107=2,I107=4),"FAVORABLE",IF(AND(H107=2,I107=5),"ALTO",IF(AND(H107=3,I107=1),"BAJO",IF(AND(H107=3,I107=2),"MODERADO",IF(AND(H107=3,I107=3),"FAVORABLE",IF(AND(H107=3,I107=4),"ALTO",IF(AND(H107=3,I107=5),"ALTO",IF(AND(H107=4,I107=1),"MODERADO",IF(AND(H107=4,I107=2),"FAVORABLE",IF(AND(H107=4,I107=3),"FAVORABLE",IF(AND(H107=4,I107=4),"ALTO",IF(AND(H107=4,I107=5),"ALTO",IF(AND(H107=5,I107=1),"FAVORABLE",IF(AND(H107=5,I107=2),"FAVORABLE",IF(AND(H107=5,I107=3),"ALTO",IF(AND(H107=5,I107=4),"ALTO",IF(AND(H107=5,I107=5),"ALTO",""))))))))))))))))))))))))))</f>
        <v/>
      </c>
      <c r="L107" s="3" t="n"/>
      <c r="M107" s="3" t="n"/>
      <c r="N107" s="3" t="n"/>
      <c r="O107" s="3" t="n"/>
      <c r="P107" s="3" t="n"/>
      <c r="Q107" s="3" t="n"/>
      <c r="R107" s="3" t="n"/>
      <c r="S107" s="3" t="n"/>
      <c r="T107" s="16">
        <f>IFERROR(SUM(O107:S107),"")</f>
        <v/>
      </c>
      <c r="U107" s="16" t="n"/>
      <c r="V107" s="3" t="n"/>
      <c r="W107" s="16" t="n"/>
      <c r="X107" s="3" t="n"/>
      <c r="Y107" s="15">
        <f>IF(J107="","",IF(OR(N107="",N107="IMPACTO"),H107,IF(T107&lt;=50,H107,IF(AND(T107&lt;=75,H107&lt;5),H107+1,IF(AND(T107&lt;=75,H107=5),H107,IF(AND(T107&lt;=100,H107&lt;4),H107+2,IF(AND(T107&lt;=100,H107=4),H107+1,IF(AND(T107&lt;=100,H107=5),H107,""))))))))</f>
        <v/>
      </c>
      <c r="Z107" s="15">
        <f>IF(J107="","",IF(OR(N107="",N107="PROBABILIDAD"),I107,IF(T107&lt;=50,I107,IF(AND(T107&lt;=75,I107&lt;5),I107+1,IF(AND(T107&lt;=75,I107=5),I107,IF(AND(T107&lt;=100,I107&lt;4),I107+2,IF(AND(T107&lt;=100,I107=4),I107+1,IF(AND(T107&lt;=100,I107=5),I107,""))))))))</f>
        <v/>
      </c>
      <c r="AA107" s="15">
        <f>IF(OR(Y107="",Z107=""),"",Y107*Z107)</f>
        <v/>
      </c>
      <c r="AB107" s="17">
        <f>IF(AA107="","",IF(AND(Y107=1,Z107=1),"BAJO",IF(AND(Y107=1,Z107=2),"MODERADO",IF(AND(Y107=1,Z107=3),"MODERADO",IF(AND(Y107=1,Z107=4),"MODERADO",IF(AND(Y107=1,Z107=5),"MODERADO",IF(AND(Y107=2,Z107=1),"BAJO",IF(AND(Y107=2,Z107=2),"MODERADO",IF(AND(Y107=2,Z107=3),"MODERADO",IF(AND(Y107=2,Z107=4),"FAVORABLE",IF(AND(Y107=2,Z107=5),"FAVORABLE",IF(AND(Y107=3,Z107=1),"BAJO",IF(AND(Y107=3,Z107=2),"MODERADO",IF(AND(Y107=3,Z107=3),"FAVORABLE",IF(AND(Y107=3,Z107=4),"FAVORABLE",IF(AND(Y107=3,Z107=5),"FAVORABLE",IF(AND(Y107=4,Z107=1),"BAJO",IF(AND(Y107=4,Z107=2),"MODERADO",IF(AND(Y107=4,Z107=3),"FAVORABLE",IF(AND(Y107=4,Z107=4),"FAVORABLE",IF(AND(Y107=4,Z107=5),"ALTO",IF(AND(Y107=5,Z107=1),"BAJO",IF(AND(Y107=5,Z107=2),"MODERADO",IF(AND(Y107=5,Z107=3),"FAVORABLE",IF(AND(Y107=5,Z107=4),"ALTO",IF(AND(Y107=5,Z107=5),"ALTO",""))))))))))))))))))))))))))</f>
        <v/>
      </c>
      <c r="AC107" s="21" t="n"/>
      <c r="AD107" s="23" t="n"/>
      <c r="AE107" s="21" t="n"/>
      <c r="AF107" s="23" t="n"/>
      <c r="AG107" s="21" t="n"/>
      <c r="AH107" s="23" t="n"/>
      <c r="AI107" s="21" t="n"/>
      <c r="AJ107" s="23" t="n"/>
      <c r="AK107" s="21" t="n"/>
      <c r="AL107" s="23" t="n"/>
      <c r="AM107" s="21" t="n"/>
      <c r="AN107" s="23" t="n"/>
      <c r="AO107" s="21" t="n"/>
      <c r="AP107" s="23" t="n"/>
      <c r="AQ107" s="394" t="n"/>
    </row>
    <row r="108" customFormat="1" s="35">
      <c r="A108" s="33">
        <f>IF(AND(Y108=1,Z108=1),1,IF(AND(Y108=1,Z108=2),2,IF(AND(Y108=1,Z108=3),3,IF(AND(Y108=1,Z108=4),4,IF(AND(Y108=1,Z108=5),5,IF(AND(Y108=2,Z108=1),6,IF(AND(Y108=2,Z108=2),7,IF(AND(Y108=2,Z108=3),8,IF(AND(Y108=2,Z108=4),9,IF(AND(Y108=2,Z108=5),10,IF(AND(Y108=3,Z108=1),11,IF(AND(Y108=3,Z108=2),12,IF(AND(Y108=3,Z108=3),13,IF(AND(Y108=3,Z108=4),14,IF(AND(Y108=3,Z108=5),15,IF(AND(Y108=4,Z108=1),16,IF(AND(Y108=4,Z108=2),17,IF(AND(Y108=4,Z108=3),18,IF(AND(Y108=4,Z108=4),19,IF(AND(Y108=4,Z108=5),20,IF(AND(Y108=5,Z108=1),21,IF(AND(Y108=5,Z108=2),22,IF(AND(Y108=5,Z108=3),23,IF(AND(Y108=5,Z108=4),24,IF(AND(Y108=5,Z108=5),25,"")))))))))))))))))))))))))</f>
        <v/>
      </c>
      <c r="B108" s="33">
        <f>IF(A108="","",(COUNTIF($A$10:A108,A108))/100)</f>
        <v/>
      </c>
      <c r="C108" s="33">
        <f>IFERROR(A108+B108,"")</f>
        <v/>
      </c>
      <c r="D108" s="39" t="n">
        <v>99</v>
      </c>
      <c r="E108" s="3" t="n"/>
      <c r="F108" s="3" t="n"/>
      <c r="G108" s="3" t="n"/>
      <c r="H108" s="4" t="n"/>
      <c r="I108" s="4" t="n"/>
      <c r="J108" s="15">
        <f>IF(OR(H108="",I108=""),"",H108*I108)</f>
        <v/>
      </c>
      <c r="K108" s="17">
        <f>IF(J108="","",IF(AND(H108=1,I108=1),"BAJO",IF(AND(H108=1,I108=2),"BAJO",IF(AND(H108=1,I108=3),"MODERADO",IF(AND(H108=1,I108=4),"FAVORABLE",IF(AND(H108=1,I108=5),"FAVORABLE",IF(AND(H108=2,I108=1),"BAJO",IF(AND(H108=2,I108=2),"BAJO",IF(AND(H108=2,I108=3),"MODERADO",IF(AND(H108=2,I108=4),"FAVORABLE",IF(AND(H108=2,I108=5),"ALTO",IF(AND(H108=3,I108=1),"BAJO",IF(AND(H108=3,I108=2),"MODERADO",IF(AND(H108=3,I108=3),"FAVORABLE",IF(AND(H108=3,I108=4),"ALTO",IF(AND(H108=3,I108=5),"ALTO",IF(AND(H108=4,I108=1),"MODERADO",IF(AND(H108=4,I108=2),"FAVORABLE",IF(AND(H108=4,I108=3),"FAVORABLE",IF(AND(H108=4,I108=4),"ALTO",IF(AND(H108=4,I108=5),"ALTO",IF(AND(H108=5,I108=1),"FAVORABLE",IF(AND(H108=5,I108=2),"FAVORABLE",IF(AND(H108=5,I108=3),"ALTO",IF(AND(H108=5,I108=4),"ALTO",IF(AND(H108=5,I108=5),"ALTO",""))))))))))))))))))))))))))</f>
        <v/>
      </c>
      <c r="L108" s="3" t="n"/>
      <c r="M108" s="3" t="n"/>
      <c r="N108" s="3" t="n"/>
      <c r="O108" s="3" t="n"/>
      <c r="P108" s="3" t="n"/>
      <c r="Q108" s="3" t="n"/>
      <c r="R108" s="3" t="n"/>
      <c r="S108" s="3" t="n"/>
      <c r="T108" s="16">
        <f>IFERROR(SUM(O108:S108),"")</f>
        <v/>
      </c>
      <c r="U108" s="16" t="n"/>
      <c r="V108" s="3" t="n"/>
      <c r="W108" s="16" t="n"/>
      <c r="X108" s="3" t="n"/>
      <c r="Y108" s="15">
        <f>IF(J108="","",IF(OR(N108="",N108="IMPACTO"),H108,IF(T108&lt;=50,H108,IF(AND(T108&lt;=75,H108&lt;5),H108+1,IF(AND(T108&lt;=75,H108=5),H108,IF(AND(T108&lt;=100,H108&lt;4),H108+2,IF(AND(T108&lt;=100,H108=4),H108+1,IF(AND(T108&lt;=100,H108=5),H108,""))))))))</f>
        <v/>
      </c>
      <c r="Z108" s="15">
        <f>IF(J108="","",IF(OR(N108="",N108="PROBABILIDAD"),I108,IF(T108&lt;=50,I108,IF(AND(T108&lt;=75,I108&lt;5),I108+1,IF(AND(T108&lt;=75,I108=5),I108,IF(AND(T108&lt;=100,I108&lt;4),I108+2,IF(AND(T108&lt;=100,I108=4),I108+1,IF(AND(T108&lt;=100,I108=5),I108,""))))))))</f>
        <v/>
      </c>
      <c r="AA108" s="15">
        <f>IF(OR(Y108="",Z108=""),"",Y108*Z108)</f>
        <v/>
      </c>
      <c r="AB108" s="17">
        <f>IF(AA108="","",IF(AND(Y108=1,Z108=1),"BAJO",IF(AND(Y108=1,Z108=2),"MODERADO",IF(AND(Y108=1,Z108=3),"MODERADO",IF(AND(Y108=1,Z108=4),"MODERADO",IF(AND(Y108=1,Z108=5),"MODERADO",IF(AND(Y108=2,Z108=1),"BAJO",IF(AND(Y108=2,Z108=2),"MODERADO",IF(AND(Y108=2,Z108=3),"MODERADO",IF(AND(Y108=2,Z108=4),"FAVORABLE",IF(AND(Y108=2,Z108=5),"FAVORABLE",IF(AND(Y108=3,Z108=1),"BAJO",IF(AND(Y108=3,Z108=2),"MODERADO",IF(AND(Y108=3,Z108=3),"FAVORABLE",IF(AND(Y108=3,Z108=4),"FAVORABLE",IF(AND(Y108=3,Z108=5),"FAVORABLE",IF(AND(Y108=4,Z108=1),"BAJO",IF(AND(Y108=4,Z108=2),"MODERADO",IF(AND(Y108=4,Z108=3),"FAVORABLE",IF(AND(Y108=4,Z108=4),"FAVORABLE",IF(AND(Y108=4,Z108=5),"ALTO",IF(AND(Y108=5,Z108=1),"BAJO",IF(AND(Y108=5,Z108=2),"MODERADO",IF(AND(Y108=5,Z108=3),"FAVORABLE",IF(AND(Y108=5,Z108=4),"ALTO",IF(AND(Y108=5,Z108=5),"ALTO",""))))))))))))))))))))))))))</f>
        <v/>
      </c>
      <c r="AC108" s="21" t="n"/>
      <c r="AD108" s="23" t="n"/>
      <c r="AE108" s="21" t="n"/>
      <c r="AF108" s="23" t="n"/>
      <c r="AG108" s="21" t="n"/>
      <c r="AH108" s="23" t="n"/>
      <c r="AI108" s="21" t="n"/>
      <c r="AJ108" s="23" t="n"/>
      <c r="AK108" s="21" t="n"/>
      <c r="AL108" s="23" t="n"/>
      <c r="AM108" s="21" t="n"/>
      <c r="AN108" s="23" t="n"/>
      <c r="AO108" s="21" t="n"/>
      <c r="AP108" s="23" t="n"/>
      <c r="AQ108" s="394" t="n"/>
    </row>
    <row r="109" customFormat="1" s="35">
      <c r="A109" s="33">
        <f>IF(AND(Y109=1,Z109=1),1,IF(AND(Y109=1,Z109=2),2,IF(AND(Y109=1,Z109=3),3,IF(AND(Y109=1,Z109=4),4,IF(AND(Y109=1,Z109=5),5,IF(AND(Y109=2,Z109=1),6,IF(AND(Y109=2,Z109=2),7,IF(AND(Y109=2,Z109=3),8,IF(AND(Y109=2,Z109=4),9,IF(AND(Y109=2,Z109=5),10,IF(AND(Y109=3,Z109=1),11,IF(AND(Y109=3,Z109=2),12,IF(AND(Y109=3,Z109=3),13,IF(AND(Y109=3,Z109=4),14,IF(AND(Y109=3,Z109=5),15,IF(AND(Y109=4,Z109=1),16,IF(AND(Y109=4,Z109=2),17,IF(AND(Y109=4,Z109=3),18,IF(AND(Y109=4,Z109=4),19,IF(AND(Y109=4,Z109=5),20,IF(AND(Y109=5,Z109=1),21,IF(AND(Y109=5,Z109=2),22,IF(AND(Y109=5,Z109=3),23,IF(AND(Y109=5,Z109=4),24,IF(AND(Y109=5,Z109=5),25,"")))))))))))))))))))))))))</f>
        <v/>
      </c>
      <c r="B109" s="33">
        <f>IF(A109="","",(COUNTIF($A$10:A109,A109))/100)</f>
        <v/>
      </c>
      <c r="C109" s="33">
        <f>IFERROR(A109+B109,"")</f>
        <v/>
      </c>
      <c r="D109" s="39" t="n">
        <v>100</v>
      </c>
      <c r="E109" s="3" t="n"/>
      <c r="F109" s="3" t="n"/>
      <c r="G109" s="3" t="n"/>
      <c r="H109" s="4" t="n"/>
      <c r="I109" s="4" t="n"/>
      <c r="J109" s="15">
        <f>IF(OR(H109="",I109=""),"",H109*I109)</f>
        <v/>
      </c>
      <c r="K109" s="17">
        <f>IF(J109="","",IF(AND(H109=1,I109=1),"BAJO",IF(AND(H109=1,I109=2),"BAJO",IF(AND(H109=1,I109=3),"MODERADO",IF(AND(H109=1,I109=4),"FAVORABLE",IF(AND(H109=1,I109=5),"FAVORABLE",IF(AND(H109=2,I109=1),"BAJO",IF(AND(H109=2,I109=2),"BAJO",IF(AND(H109=2,I109=3),"MODERADO",IF(AND(H109=2,I109=4),"FAVORABLE",IF(AND(H109=2,I109=5),"ALTO",IF(AND(H109=3,I109=1),"BAJO",IF(AND(H109=3,I109=2),"MODERADO",IF(AND(H109=3,I109=3),"FAVORABLE",IF(AND(H109=3,I109=4),"ALTO",IF(AND(H109=3,I109=5),"ALTO",IF(AND(H109=4,I109=1),"MODERADO",IF(AND(H109=4,I109=2),"FAVORABLE",IF(AND(H109=4,I109=3),"FAVORABLE",IF(AND(H109=4,I109=4),"ALTO",IF(AND(H109=4,I109=5),"ALTO",IF(AND(H109=5,I109=1),"FAVORABLE",IF(AND(H109=5,I109=2),"FAVORABLE",IF(AND(H109=5,I109=3),"ALTO",IF(AND(H109=5,I109=4),"ALTO",IF(AND(H109=5,I109=5),"ALTO",""))))))))))))))))))))))))))</f>
        <v/>
      </c>
      <c r="L109" s="3" t="n"/>
      <c r="M109" s="3" t="n"/>
      <c r="N109" s="3" t="n"/>
      <c r="O109" s="3" t="n"/>
      <c r="P109" s="3" t="n"/>
      <c r="Q109" s="3" t="n"/>
      <c r="R109" s="3" t="n"/>
      <c r="S109" s="3" t="n"/>
      <c r="T109" s="16">
        <f>IFERROR(SUM(O109:S109),"")</f>
        <v/>
      </c>
      <c r="U109" s="16" t="n"/>
      <c r="V109" s="3" t="n"/>
      <c r="W109" s="16" t="n"/>
      <c r="X109" s="3" t="n"/>
      <c r="Y109" s="15">
        <f>IF(J109="","",IF(OR(N109="",N109="IMPACTO"),H109,IF(T109&lt;=50,H109,IF(AND(T109&lt;=75,H109&lt;5),H109+1,IF(AND(T109&lt;=75,H109=5),H109,IF(AND(T109&lt;=100,H109&lt;4),H109+2,IF(AND(T109&lt;=100,H109=4),H109+1,IF(AND(T109&lt;=100,H109=5),H109,""))))))))</f>
        <v/>
      </c>
      <c r="Z109" s="15">
        <f>IF(J109="","",IF(OR(N109="",N109="PROBABILIDAD"),I109,IF(T109&lt;=50,I109,IF(AND(T109&lt;=75,I109&lt;5),I109+1,IF(AND(T109&lt;=75,I109=5),I109,IF(AND(T109&lt;=100,I109&lt;4),I109+2,IF(AND(T109&lt;=100,I109=4),I109+1,IF(AND(T109&lt;=100,I109=5),I109,""))))))))</f>
        <v/>
      </c>
      <c r="AA109" s="15">
        <f>IF(OR(Y109="",Z109=""),"",Y109*Z109)</f>
        <v/>
      </c>
      <c r="AB109" s="17">
        <f>IF(AA109="","",IF(AND(Y109=1,Z109=1),"BAJO",IF(AND(Y109=1,Z109=2),"MODERADO",IF(AND(Y109=1,Z109=3),"MODERADO",IF(AND(Y109=1,Z109=4),"MODERADO",IF(AND(Y109=1,Z109=5),"MODERADO",IF(AND(Y109=2,Z109=1),"BAJO",IF(AND(Y109=2,Z109=2),"MODERADO",IF(AND(Y109=2,Z109=3),"MODERADO",IF(AND(Y109=2,Z109=4),"FAVORABLE",IF(AND(Y109=2,Z109=5),"FAVORABLE",IF(AND(Y109=3,Z109=1),"BAJO",IF(AND(Y109=3,Z109=2),"MODERADO",IF(AND(Y109=3,Z109=3),"FAVORABLE",IF(AND(Y109=3,Z109=4),"FAVORABLE",IF(AND(Y109=3,Z109=5),"FAVORABLE",IF(AND(Y109=4,Z109=1),"BAJO",IF(AND(Y109=4,Z109=2),"MODERADO",IF(AND(Y109=4,Z109=3),"FAVORABLE",IF(AND(Y109=4,Z109=4),"FAVORABLE",IF(AND(Y109=4,Z109=5),"ALTO",IF(AND(Y109=5,Z109=1),"BAJO",IF(AND(Y109=5,Z109=2),"MODERADO",IF(AND(Y109=5,Z109=3),"FAVORABLE",IF(AND(Y109=5,Z109=4),"ALTO",IF(AND(Y109=5,Z109=5),"ALTO",""))))))))))))))))))))))))))</f>
        <v/>
      </c>
      <c r="AC109" s="21" t="n"/>
      <c r="AD109" s="23" t="n"/>
      <c r="AE109" s="21" t="n"/>
      <c r="AF109" s="23" t="n"/>
      <c r="AG109" s="21" t="n"/>
      <c r="AH109" s="23" t="n"/>
      <c r="AI109" s="21" t="n"/>
      <c r="AJ109" s="23" t="n"/>
      <c r="AK109" s="21" t="n"/>
      <c r="AL109" s="23" t="n"/>
      <c r="AM109" s="21" t="n"/>
      <c r="AN109" s="23" t="n"/>
      <c r="AO109" s="21" t="n"/>
      <c r="AP109" s="23" t="n"/>
      <c r="AQ109" s="394" t="n"/>
    </row>
    <row r="110">
      <c r="D110" s="61" t="n"/>
      <c r="E110" s="59" t="n"/>
      <c r="F110" s="59" t="n"/>
      <c r="G110" s="59" t="n"/>
      <c r="H110" s="59" t="n"/>
      <c r="I110" s="59" t="n"/>
      <c r="J110" s="59" t="n"/>
      <c r="K110" s="59" t="n"/>
      <c r="L110" s="59" t="n"/>
      <c r="M110" s="59" t="n"/>
      <c r="N110" s="59" t="n"/>
      <c r="O110" s="59" t="n"/>
      <c r="P110" s="59" t="n"/>
      <c r="Q110" s="45" t="n"/>
      <c r="R110" s="394" t="n"/>
      <c r="S110" s="394" t="n"/>
      <c r="T110" s="394" t="n"/>
      <c r="U110" s="394" t="n"/>
      <c r="V110" s="394" t="n"/>
      <c r="W110" s="394" t="n"/>
      <c r="X110" s="394" t="n"/>
      <c r="Y110" s="394" t="n"/>
      <c r="Z110" s="394" t="n"/>
      <c r="AA110" s="394" t="n"/>
      <c r="AB110" s="394" t="n"/>
      <c r="AC110" s="395" t="n"/>
      <c r="AD110" s="396" t="n"/>
      <c r="AE110" s="395" t="n"/>
      <c r="AF110" s="396" t="n"/>
      <c r="AG110" s="395" t="n"/>
      <c r="AH110" s="396" t="n"/>
      <c r="AI110" s="395" t="n"/>
      <c r="AJ110" s="396" t="n"/>
      <c r="AK110" s="395" t="n"/>
      <c r="AL110" s="396" t="n"/>
      <c r="AM110" s="395" t="n"/>
      <c r="AN110" s="396" t="n"/>
      <c r="AO110" s="395" t="n"/>
      <c r="AP110" s="396" t="n"/>
      <c r="AQ110" s="394" t="n"/>
    </row>
    <row r="111">
      <c r="D111" s="61" t="n"/>
      <c r="E111" s="59" t="n"/>
      <c r="F111" s="59" t="n"/>
      <c r="G111" s="59" t="n"/>
      <c r="H111" s="59" t="n"/>
      <c r="I111" s="59" t="n"/>
      <c r="J111" s="59" t="n"/>
      <c r="K111" s="59" t="n"/>
      <c r="L111" s="59" t="n"/>
      <c r="M111" s="59" t="n"/>
      <c r="N111" s="59" t="n"/>
      <c r="O111" s="59" t="n"/>
      <c r="P111" s="59" t="n"/>
      <c r="Q111" s="45" t="n"/>
      <c r="R111" s="394" t="n"/>
      <c r="S111" s="394" t="n"/>
      <c r="T111" s="394" t="n"/>
      <c r="U111" s="394" t="n"/>
      <c r="V111" s="394" t="n"/>
      <c r="W111" s="394" t="n"/>
      <c r="X111" s="394" t="n"/>
      <c r="Y111" s="394" t="n"/>
      <c r="Z111" s="394" t="n"/>
      <c r="AA111" s="394" t="n"/>
      <c r="AB111" s="394" t="n"/>
      <c r="AC111" s="395" t="n"/>
      <c r="AD111" s="396" t="n"/>
      <c r="AE111" s="395" t="n"/>
      <c r="AF111" s="396" t="n"/>
      <c r="AG111" s="395" t="n"/>
      <c r="AH111" s="396" t="n"/>
      <c r="AI111" s="395" t="n"/>
      <c r="AJ111" s="396" t="n"/>
      <c r="AK111" s="395" t="n"/>
      <c r="AL111" s="396" t="n"/>
      <c r="AM111" s="395" t="n"/>
      <c r="AN111" s="396" t="n"/>
      <c r="AO111" s="395" t="n"/>
      <c r="AP111" s="396" t="n"/>
      <c r="AQ111" s="394" t="n"/>
    </row>
    <row r="112" ht="72" customHeight="1">
      <c r="D112" s="61" t="n"/>
      <c r="E112" s="470" t="inlineStr">
        <is>
          <t>Diagonal 18 No. 20-29 Fusagasugá – Cundinamarca
Teléfono (601) 8281483 Línea Gratuita 018000180414
www.ucundinamarca.edu.co   E-mail: info@ucundinamarca.edu.co
NIT: 890.680.062-2</t>
        </is>
      </c>
      <c r="AQ112" s="383" t="n"/>
    </row>
    <row r="113">
      <c r="D113" s="61" t="n"/>
      <c r="E113" s="383" t="n"/>
      <c r="F113" s="383" t="n"/>
      <c r="G113" s="383" t="n"/>
      <c r="H113" s="383" t="n"/>
      <c r="I113" s="383" t="n"/>
      <c r="J113" s="383" t="n"/>
      <c r="K113" s="383" t="n"/>
      <c r="L113" s="383" t="n"/>
      <c r="M113" s="383" t="n"/>
      <c r="N113" s="383" t="n"/>
      <c r="O113" s="383" t="n"/>
      <c r="P113" s="383" t="n"/>
      <c r="Q113" s="383" t="n"/>
      <c r="R113" s="383" t="n"/>
      <c r="S113" s="383" t="n"/>
      <c r="T113" s="383" t="n"/>
      <c r="U113" s="383" t="n"/>
      <c r="V113" s="383" t="n"/>
      <c r="W113" s="383" t="n"/>
      <c r="X113" s="383" t="n"/>
      <c r="Y113" s="383" t="n"/>
      <c r="Z113" s="383" t="n"/>
      <c r="AA113" s="383" t="n"/>
      <c r="AB113" s="383" t="n"/>
      <c r="AC113" s="383" t="n"/>
      <c r="AD113" s="383" t="n"/>
      <c r="AE113" s="383" t="n"/>
      <c r="AF113" s="383" t="n"/>
      <c r="AG113" s="383" t="n"/>
      <c r="AH113" s="383" t="n"/>
      <c r="AI113" s="383" t="n"/>
      <c r="AJ113" s="383" t="n"/>
      <c r="AK113" s="383" t="n"/>
      <c r="AL113" s="383" t="n"/>
      <c r="AM113" s="383" t="n"/>
      <c r="AN113" s="383" t="n"/>
      <c r="AO113" s="383" t="n"/>
      <c r="AP113" s="383" t="n"/>
      <c r="AQ113" s="383" t="n"/>
    </row>
    <row r="114">
      <c r="D114" s="61" t="n"/>
      <c r="E114" s="386" t="n"/>
      <c r="F114" s="386" t="n"/>
      <c r="G114" s="386" t="n"/>
      <c r="H114" s="386" t="n"/>
      <c r="I114" s="387" t="n"/>
      <c r="J114" s="386" t="n"/>
      <c r="K114" s="387" t="n"/>
      <c r="L114" s="387" t="n"/>
      <c r="M114" s="387" t="n"/>
      <c r="N114" s="387" t="n"/>
      <c r="O114" s="387" t="n"/>
      <c r="P114" s="388" t="n"/>
      <c r="Q114" s="386" t="n"/>
      <c r="R114" s="386" t="n"/>
      <c r="S114" s="386" t="n"/>
      <c r="T114" s="386" t="n"/>
      <c r="U114" s="387" t="n"/>
      <c r="V114" s="387" t="n"/>
      <c r="W114" s="387" t="n"/>
      <c r="X114" s="386" t="n"/>
      <c r="Y114" s="389" t="n"/>
      <c r="Z114" s="386" t="n"/>
      <c r="AA114" s="386" t="n"/>
      <c r="AB114" s="386" t="n"/>
      <c r="AC114" s="390" t="n"/>
      <c r="AD114" s="390" t="n"/>
      <c r="AE114" s="390" t="n"/>
      <c r="AF114" s="386" t="n"/>
      <c r="AG114" s="386" t="n"/>
      <c r="AH114" s="386" t="n"/>
      <c r="AI114" s="386" t="n"/>
      <c r="AJ114" s="391" t="n"/>
      <c r="AK114" s="392" t="n"/>
      <c r="AL114" s="386" t="n"/>
      <c r="AM114" s="392" t="n"/>
      <c r="AN114" s="386" t="n"/>
      <c r="AO114" s="392" t="n"/>
      <c r="AP114" s="386" t="n"/>
      <c r="AQ114" s="392" t="n"/>
    </row>
    <row r="115">
      <c r="D115" s="61" t="n"/>
      <c r="E115" s="393" t="n"/>
      <c r="F115" s="393" t="n"/>
      <c r="G115" s="393" t="n"/>
      <c r="H115" s="393" t="n"/>
      <c r="I115" s="393" t="n"/>
      <c r="J115" s="393" t="n"/>
      <c r="K115" s="393" t="n"/>
      <c r="L115" s="393" t="n"/>
      <c r="M115" s="393" t="n"/>
      <c r="N115" s="393" t="n"/>
      <c r="O115" s="393" t="n"/>
      <c r="P115" s="393" t="n"/>
      <c r="Q115" s="386" t="n"/>
      <c r="R115" s="386" t="n"/>
      <c r="S115" s="386" t="n"/>
      <c r="T115" s="386" t="n"/>
      <c r="U115" s="387" t="n"/>
      <c r="V115" s="387" t="n"/>
      <c r="W115" s="387" t="n"/>
      <c r="X115" s="386" t="n"/>
      <c r="Y115" s="389" t="n"/>
      <c r="Z115" s="386" t="n"/>
      <c r="AA115" s="386" t="n"/>
      <c r="AB115" s="386" t="n"/>
      <c r="AC115" s="390" t="n"/>
      <c r="AD115" s="390" t="n"/>
      <c r="AE115" s="390" t="n"/>
      <c r="AF115" s="386" t="n"/>
      <c r="AG115" s="386" t="n"/>
      <c r="AH115" s="386" t="n"/>
      <c r="AI115" s="386" t="n"/>
      <c r="AJ115" s="391" t="n"/>
      <c r="AK115" s="392" t="n"/>
      <c r="AL115" s="386" t="n"/>
      <c r="AM115" s="392" t="n"/>
      <c r="AN115" s="386" t="n"/>
      <c r="AO115" s="392" t="n"/>
      <c r="AP115" s="386" t="n"/>
      <c r="AQ115" s="392" t="n"/>
    </row>
    <row r="116">
      <c r="D116" s="61" t="n"/>
      <c r="E116" s="296" t="n"/>
      <c r="F116" s="42" t="n"/>
      <c r="G116" s="377" t="n"/>
      <c r="H116" s="296" t="n"/>
      <c r="I116" s="296" t="n"/>
      <c r="J116" s="296" t="n"/>
      <c r="K116" s="296" t="n"/>
      <c r="L116" s="296" t="n"/>
      <c r="M116" s="296" t="n"/>
      <c r="N116" s="296" t="n"/>
      <c r="O116" s="296" t="n"/>
      <c r="P116" s="296" t="n"/>
      <c r="Q116" s="386" t="n"/>
      <c r="R116" s="386" t="n"/>
      <c r="S116" s="386" t="n"/>
      <c r="T116" s="386" t="n"/>
      <c r="U116" s="387" t="n"/>
      <c r="V116" s="387" t="n"/>
      <c r="W116" s="387" t="n"/>
      <c r="X116" s="386" t="n"/>
      <c r="Y116" s="389" t="n"/>
      <c r="Z116" s="386" t="n"/>
      <c r="AA116" s="386" t="n"/>
      <c r="AB116" s="386" t="n"/>
      <c r="AC116" s="390" t="n"/>
      <c r="AD116" s="390" t="n"/>
      <c r="AE116" s="390" t="n"/>
      <c r="AF116" s="386" t="n"/>
      <c r="AG116" s="386" t="n"/>
      <c r="AH116" s="386" t="n"/>
      <c r="AI116" s="386" t="n"/>
      <c r="AJ116" s="391" t="n"/>
      <c r="AK116" s="392" t="n"/>
      <c r="AL116" s="386" t="n"/>
      <c r="AM116" s="392" t="n"/>
      <c r="AN116" s="386" t="n"/>
      <c r="AO116" s="392" t="n"/>
      <c r="AP116" s="386" t="n"/>
      <c r="AQ116" s="392" t="n"/>
    </row>
    <row r="117" ht="36" customHeight="1">
      <c r="D117" s="61" t="n"/>
      <c r="E117" s="296" t="n"/>
      <c r="F117" s="42" t="n"/>
      <c r="G117" s="471" t="inlineStr">
        <is>
          <t>Documento controlado por el Sistema de Gestión de la Calidad
Asegúrese que corresponde a la última versión consultando el Portal Institucional</t>
        </is>
      </c>
      <c r="AQ117" s="392" t="n"/>
    </row>
  </sheetData>
  <sheetProtection selectLockedCells="1" selectUnlockedCells="0" algorithmName="SHA-512" sheet="1" objects="0" insertRows="0" insertHyperlinks="0" autoFilter="0" scenarios="0" formatColumns="0" deleteColumns="0" insertColumns="0" pivotTables="0" deleteRows="0" formatCells="0" saltValue="4QRw2NpSUVlH2t8PvQdC2Q==" formatRows="0" sort="0" spinCount="100000" hashValue="rfDjiAGIrpRjxh5QYpSg7096KFl9gwLGYajKJPv7B+gheKheldyqE3g6vCtNV8WPG2Ng9mbnwC5Cp0CpO7KL+g=="/>
  <mergeCells count="15">
    <mergeCell ref="N8:X8"/>
    <mergeCell ref="AC8:AP8"/>
    <mergeCell ref="Y8:AB8"/>
    <mergeCell ref="AO2:AP2"/>
    <mergeCell ref="E112:AP112"/>
    <mergeCell ref="AO3:AP3"/>
    <mergeCell ref="D8:G8"/>
    <mergeCell ref="F2:AN2"/>
    <mergeCell ref="D1:E4"/>
    <mergeCell ref="F1:AN1"/>
    <mergeCell ref="AO1:AP1"/>
    <mergeCell ref="H8:M8"/>
    <mergeCell ref="G117:AP117"/>
    <mergeCell ref="F3:AN4"/>
    <mergeCell ref="AO4:AP4"/>
  </mergeCells>
  <conditionalFormatting sqref="L13:L16">
    <cfRule type="cellIs" priority="44" operator="equal" dxfId="2">
      <formula>"BAJO"</formula>
    </cfRule>
    <cfRule type="cellIs" priority="45" operator="equal" dxfId="3">
      <formula>"MODERADO"</formula>
    </cfRule>
    <cfRule type="cellIs" priority="46" operator="equal" dxfId="1">
      <formula>"ALTO"</formula>
    </cfRule>
    <cfRule type="cellIs" priority="47" operator="equal" dxfId="0">
      <formula>"EXTREMO"</formula>
    </cfRule>
  </conditionalFormatting>
  <conditionalFormatting sqref="AB10:AB109">
    <cfRule type="cellIs" priority="36" operator="equal" dxfId="2">
      <formula>"BAJO"</formula>
    </cfRule>
    <cfRule type="cellIs" priority="37" operator="equal" dxfId="3">
      <formula>"MODERADO"</formula>
    </cfRule>
    <cfRule type="cellIs" priority="38" operator="equal" dxfId="1">
      <formula>"FAVORABLE"</formula>
    </cfRule>
    <cfRule type="cellIs" priority="39" operator="equal" dxfId="0" stopIfTrue="1">
      <formula>"ALTO"</formula>
    </cfRule>
  </conditionalFormatting>
  <conditionalFormatting sqref="K10:K109">
    <cfRule type="cellIs" priority="28" operator="equal" dxfId="2">
      <formula>"BAJO"</formula>
    </cfRule>
    <cfRule type="cellIs" priority="29" operator="equal" dxfId="3">
      <formula>"MODERADO"</formula>
    </cfRule>
    <cfRule type="cellIs" priority="30" operator="equal" dxfId="1">
      <formula>"FAVORABLE"</formula>
    </cfRule>
    <cfRule type="cellIs" priority="31" operator="equal" dxfId="0" stopIfTrue="1">
      <formula>"ALTO"</formula>
    </cfRule>
  </conditionalFormatting>
  <conditionalFormatting sqref="L12">
    <cfRule type="cellIs" priority="16" operator="equal" dxfId="2">
      <formula>"BAJO"</formula>
    </cfRule>
    <cfRule type="cellIs" priority="17" operator="equal" dxfId="3">
      <formula>"MODERADO"</formula>
    </cfRule>
    <cfRule type="cellIs" priority="18" operator="equal" dxfId="1">
      <formula>"ALTO"</formula>
    </cfRule>
    <cfRule type="cellIs" priority="19" operator="equal" dxfId="0">
      <formula>"EXTREMO"</formula>
    </cfRule>
  </conditionalFormatting>
  <conditionalFormatting sqref="G15:G109">
    <cfRule type="cellIs" priority="20" operator="equal" dxfId="2">
      <formula>"BAJO"</formula>
    </cfRule>
    <cfRule type="cellIs" priority="21" operator="equal" dxfId="3">
      <formula>"MODERADO"</formula>
    </cfRule>
    <cfRule type="cellIs" priority="22" operator="equal" dxfId="1">
      <formula>"ALTO"</formula>
    </cfRule>
    <cfRule type="cellIs" priority="23" operator="equal" dxfId="0">
      <formula>"EXTREMO"</formula>
    </cfRule>
  </conditionalFormatting>
  <conditionalFormatting sqref="T10:T109 W12:X109">
    <cfRule type="cellIs" priority="15" operator="equal" dxfId="8">
      <formula>0</formula>
    </cfRule>
  </conditionalFormatting>
  <conditionalFormatting sqref="Y13:Z13">
    <cfRule type="cellIs" priority="6" operator="equal" dxfId="8">
      <formula>0</formula>
    </cfRule>
  </conditionalFormatting>
  <conditionalFormatting sqref="U12:V109">
    <cfRule type="cellIs" priority="5" operator="equal" dxfId="8">
      <formula>0</formula>
    </cfRule>
  </conditionalFormatting>
  <conditionalFormatting sqref="W10:X11">
    <cfRule type="cellIs" priority="4" operator="equal" dxfId="8">
      <formula>0</formula>
    </cfRule>
  </conditionalFormatting>
  <conditionalFormatting sqref="V11">
    <cfRule type="cellIs" priority="3" operator="equal" dxfId="8">
      <formula>0</formula>
    </cfRule>
  </conditionalFormatting>
  <conditionalFormatting sqref="U10:V10">
    <cfRule type="cellIs" priority="2" operator="equal" dxfId="8">
      <formula>0</formula>
    </cfRule>
  </conditionalFormatting>
  <conditionalFormatting sqref="U11">
    <cfRule type="cellIs" priority="1" operator="equal" dxfId="8">
      <formula>0</formula>
    </cfRule>
  </conditionalFormatting>
  <dataValidations count="3">
    <dataValidation sqref="J10:K109 L12:L16 Z10:AB109" showDropDown="0" showInputMessage="0" showErrorMessage="0" allowBlank="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errorStyle="warning"/>
    <dataValidation sqref="N110:O111 N118:O1048576" showDropDown="0" showInputMessage="0" showErrorMessage="0" allowBlank="1"/>
    <dataValidation sqref="Y10:Y109" showDropDown="0" showInputMessage="0" showErrorMessage="0" allowBlank="1" errorStyle="warning"/>
  </dataValidations>
  <hyperlinks>
    <hyperlink ref="E5" location="'IDENTIFICACIÓN DOFA'!A1" display="REGRESAR"/>
  </hyperlinks>
  <pageMargins left="0.7" right="0.7" top="0.75" bottom="0.75" header="0.3" footer="0.3"/>
  <pageSetup orientation="portrait"/>
  <drawing xmlns:r="http://schemas.openxmlformats.org/officeDocument/2006/relationships" r:id="rId1"/>
  <legacyDrawing xmlns:r="http://schemas.openxmlformats.org/officeDocument/2006/relationships" r:id="anysvml"/>
</worksheet>
</file>

<file path=xl/worksheets/sheet14.xml><?xml version="1.0" encoding="utf-8"?>
<worksheet xmlns="http://schemas.openxmlformats.org/spreadsheetml/2006/main">
  <sheetPr codeName="Hoja6">
    <tabColor rgb="FFEDE395"/>
    <outlinePr summaryBelow="1" summaryRight="1"/>
    <pageSetUpPr/>
  </sheetPr>
  <dimension ref="A1:BJ205"/>
  <sheetViews>
    <sheetView showGridLines="0" showRowColHeaders="0" workbookViewId="0">
      <selection activeCell="K24" sqref="K24"/>
    </sheetView>
  </sheetViews>
  <sheetFormatPr baseColWidth="10" defaultColWidth="11.44140625" defaultRowHeight="14.4"/>
  <cols>
    <col width="11.44140625" customWidth="1" style="12" min="1" max="1"/>
    <col width="8.44140625" customWidth="1" style="12" min="2" max="2"/>
    <col width="25.33203125" customWidth="1" style="12" min="3" max="3"/>
    <col width="27.33203125" customWidth="1" style="12" min="4" max="6"/>
    <col width="13.5546875" customWidth="1" style="12" min="7" max="10"/>
    <col width="4.77734375" customWidth="1" style="13" min="11" max="11"/>
    <col width="11.44140625" customWidth="1" style="13" min="12" max="12"/>
    <col width="11.44140625" customWidth="1" style="14" min="13" max="13"/>
    <col hidden="1" width="11.6640625" customWidth="1" style="14" min="14" max="14"/>
    <col hidden="1" style="14" min="15" max="62"/>
    <col width="11.44140625" customWidth="1" style="13" min="63" max="68"/>
    <col width="11.44140625" customWidth="1" style="12" min="69" max="16384"/>
  </cols>
  <sheetData>
    <row r="1">
      <c r="A1" s="296" t="n"/>
      <c r="B1" s="441" t="n"/>
      <c r="C1" s="840" t="n"/>
      <c r="D1" s="442" t="inlineStr">
        <is>
          <t>MACROPROCESO ESTRATÉGICO</t>
        </is>
      </c>
      <c r="E1" s="841" t="n"/>
      <c r="F1" s="841" t="n"/>
      <c r="G1" s="841" t="n"/>
      <c r="H1" s="842" t="n"/>
      <c r="I1" s="442" t="inlineStr">
        <is>
          <t>CÓDIGO: ESGr028</t>
        </is>
      </c>
      <c r="J1" s="842" t="n"/>
      <c r="K1" s="420" t="n"/>
    </row>
    <row r="2">
      <c r="A2" s="296" t="n"/>
      <c r="B2" s="843" t="n"/>
      <c r="C2" s="844" t="n"/>
      <c r="D2" s="442" t="inlineStr">
        <is>
          <t>PROCESO GESTIÓN SISTEMAS INTEGRADOS - CALIDAD</t>
        </is>
      </c>
      <c r="E2" s="841" t="n"/>
      <c r="F2" s="841" t="n"/>
      <c r="G2" s="841" t="n"/>
      <c r="H2" s="842" t="n"/>
      <c r="I2" s="442" t="inlineStr">
        <is>
          <t>VERSIÓN: 18</t>
        </is>
      </c>
      <c r="J2" s="842" t="n"/>
      <c r="K2" s="420" t="n"/>
    </row>
    <row r="3" ht="15" customHeight="1">
      <c r="A3" s="296" t="n"/>
      <c r="B3" s="843" t="n"/>
      <c r="C3" s="844" t="n"/>
      <c r="D3" s="442" t="inlineStr">
        <is>
          <t>GESTIÓN DEL RIESGO Y LAS OPORTUNIDADES</t>
        </is>
      </c>
      <c r="E3" s="845" t="n"/>
      <c r="F3" s="845" t="n"/>
      <c r="G3" s="845" t="n"/>
      <c r="H3" s="840" t="n"/>
      <c r="I3" s="442" t="inlineStr">
        <is>
          <t>VIGENCIA: 2025-04-11</t>
        </is>
      </c>
      <c r="J3" s="842" t="n"/>
      <c r="K3" s="420" t="n"/>
    </row>
    <row r="4">
      <c r="A4" s="296" t="n"/>
      <c r="B4" s="846" t="n"/>
      <c r="C4" s="847" t="n"/>
      <c r="D4" s="846" t="n"/>
      <c r="E4" s="848" t="n"/>
      <c r="F4" s="848" t="n"/>
      <c r="G4" s="848" t="n"/>
      <c r="H4" s="847" t="n"/>
      <c r="I4" s="442" t="inlineStr">
        <is>
          <t>PÁGINA: 10 de 11</t>
        </is>
      </c>
      <c r="J4" s="842" t="n"/>
      <c r="K4" s="420" t="n"/>
    </row>
    <row r="5">
      <c r="A5" s="296" t="n"/>
      <c r="B5" s="422" t="n"/>
      <c r="C5" s="422" t="n"/>
      <c r="D5" s="419" t="n"/>
      <c r="E5" s="419" t="n"/>
      <c r="F5" s="419" t="n"/>
      <c r="G5" s="419" t="n"/>
      <c r="H5" s="419" t="n"/>
      <c r="I5" s="296" t="n"/>
      <c r="J5" s="296" t="n"/>
      <c r="K5" s="420" t="n"/>
    </row>
    <row r="6" ht="15" customHeight="1">
      <c r="A6" s="421" t="inlineStr">
        <is>
          <t>REGRESAR</t>
        </is>
      </c>
      <c r="B6" s="775" t="inlineStr">
        <is>
          <t>MAPA DE OPORTUNIDADES DE LA UNIVERSIDAD DE CUNDINAMARCA</t>
        </is>
      </c>
      <c r="C6" s="950" t="n"/>
      <c r="D6" s="950" t="n"/>
      <c r="E6" s="950" t="n"/>
      <c r="F6" s="950" t="n"/>
      <c r="G6" s="950" t="n"/>
      <c r="H6" s="950" t="n"/>
      <c r="I6" s="950" t="n"/>
      <c r="J6" s="951" t="n"/>
      <c r="K6" s="420" t="n"/>
    </row>
    <row r="7" ht="15.75" customHeight="1">
      <c r="A7" s="296" t="n"/>
      <c r="B7" s="947" t="n"/>
      <c r="C7" s="952" t="n"/>
      <c r="D7" s="952" t="n"/>
      <c r="E7" s="952" t="n"/>
      <c r="F7" s="952" t="n"/>
      <c r="G7" s="952" t="n"/>
      <c r="H7" s="952" t="n"/>
      <c r="I7" s="952" t="n"/>
      <c r="J7" s="925" t="n"/>
      <c r="K7" s="420" t="n"/>
    </row>
    <row r="8" ht="18" customHeight="1">
      <c r="A8" s="296" t="n"/>
      <c r="B8" s="777" t="inlineStr">
        <is>
          <t>IMPACTO</t>
        </is>
      </c>
      <c r="C8" s="951" t="n"/>
      <c r="D8" s="953" t="inlineStr">
        <is>
          <t>Insignificante 20% (1)</t>
        </is>
      </c>
      <c r="E8" s="953" t="inlineStr">
        <is>
          <t>Menor 40% (2)</t>
        </is>
      </c>
      <c r="F8" s="953" t="inlineStr">
        <is>
          <t>Moderado 60% (3)</t>
        </is>
      </c>
      <c r="G8" s="953" t="inlineStr">
        <is>
          <t>Mayor 80% (4)</t>
        </is>
      </c>
      <c r="H8" s="951" t="n"/>
      <c r="I8" s="953" t="inlineStr">
        <is>
          <t>Excelente 100% (5)</t>
        </is>
      </c>
      <c r="J8" s="951" t="n"/>
      <c r="K8" s="420" t="n"/>
      <c r="N8" s="14">
        <f>IF(N9&lt;&gt;""," -O","")</f>
        <v/>
      </c>
      <c r="P8" s="14">
        <f>IF(P9&lt;&gt;""," -O","")</f>
        <v/>
      </c>
      <c r="R8" s="14">
        <f>IF(R9&lt;&gt;""," -O","")</f>
        <v/>
      </c>
      <c r="T8" s="14">
        <f>IF(T9&lt;&gt;""," -O","")</f>
        <v/>
      </c>
      <c r="V8" s="14">
        <f>IF(V9&lt;&gt;""," -O","")</f>
        <v/>
      </c>
      <c r="X8" s="14">
        <f>IF(X9&lt;&gt;""," -O","")</f>
        <v/>
      </c>
      <c r="Z8" s="14">
        <f>IF(Z9&lt;&gt;""," -O","")</f>
        <v/>
      </c>
      <c r="AB8" s="14">
        <f>IF(AB9&lt;&gt;""," -O","")</f>
        <v/>
      </c>
      <c r="AD8" s="14">
        <f>IF(AD9&lt;&gt;""," -O","")</f>
        <v/>
      </c>
      <c r="AF8" s="14">
        <f>IF(AF9&lt;&gt;""," -O","")</f>
        <v/>
      </c>
      <c r="AH8" s="14">
        <f>IF(AH9&lt;&gt;""," -O","")</f>
        <v/>
      </c>
      <c r="AJ8" s="14">
        <f>IF(AJ9&lt;&gt;""," -O","")</f>
        <v/>
      </c>
      <c r="AL8" s="14">
        <f>IF(AL9&lt;&gt;""," -O","")</f>
        <v/>
      </c>
      <c r="AN8" s="14">
        <f>IF(AN9&lt;&gt;""," -O","")</f>
        <v/>
      </c>
      <c r="AP8" s="14">
        <f>IF(AP9&lt;&gt;""," -O","")</f>
        <v/>
      </c>
      <c r="AR8" s="14">
        <f>IF(AR9&lt;&gt;""," -O","")</f>
        <v/>
      </c>
      <c r="AT8" s="14">
        <f>IF(AT9&lt;&gt;""," -O","")</f>
        <v/>
      </c>
      <c r="AV8" s="14">
        <f>IF(AV9&lt;&gt;""," -O","")</f>
        <v/>
      </c>
      <c r="AX8" s="14">
        <f>IF(AX9&lt;&gt;""," -O","")</f>
        <v/>
      </c>
      <c r="AZ8" s="14">
        <f>IF(AZ9&lt;&gt;""," -O","")</f>
        <v/>
      </c>
      <c r="BB8" s="14">
        <f>IF(BB9&lt;&gt;""," -O","")</f>
        <v/>
      </c>
      <c r="BD8" s="14">
        <f>IF(BD9&lt;&gt;""," -O","")</f>
        <v/>
      </c>
      <c r="BF8" s="14">
        <f>IF(BF9&lt;&gt;""," -O","")</f>
        <v/>
      </c>
      <c r="BH8" s="14">
        <f>IF(BH9&lt;&gt;""," -O","")</f>
        <v/>
      </c>
      <c r="BJ8" s="14">
        <f>IF(BJ9&lt;&gt;""," -O","")</f>
        <v/>
      </c>
    </row>
    <row r="9" ht="24.75" customHeight="1">
      <c r="A9" s="296" t="n"/>
      <c r="B9" s="778" t="inlineStr">
        <is>
          <t>PROBABILIDAD</t>
        </is>
      </c>
      <c r="C9" s="925" t="n"/>
      <c r="D9" s="922" t="n"/>
      <c r="E9" s="922" t="n"/>
      <c r="F9" s="922" t="n"/>
      <c r="G9" s="947" t="n"/>
      <c r="H9" s="925" t="n"/>
      <c r="I9" s="947" t="n"/>
      <c r="J9" s="925" t="n"/>
      <c r="K9" s="420" t="n"/>
      <c r="M9" s="14" t="n">
        <v>1.01</v>
      </c>
      <c r="N9" s="14">
        <f>IFERROR(VLOOKUP(M9,'CRUCE OPORTUNIDADES'!$C$10:$D$109,2,FALSE),"")</f>
        <v/>
      </c>
      <c r="O9" s="14" t="n">
        <v>2.01</v>
      </c>
      <c r="P9" s="14">
        <f>IFERROR(VLOOKUP(O9,'CRUCE OPORTUNIDADES'!$C$10:$D$109,2,FALSE),"")</f>
        <v/>
      </c>
      <c r="Q9" s="14" t="n">
        <v>3.01</v>
      </c>
      <c r="R9" s="14">
        <f>IFERROR(VLOOKUP(Q9,'CRUCE OPORTUNIDADES'!$C$10:$D$109,2,FALSE),"")</f>
        <v/>
      </c>
      <c r="S9" s="14" t="n">
        <v>4.01</v>
      </c>
      <c r="T9" s="14">
        <f>IFERROR(VLOOKUP(S9,'CRUCE OPORTUNIDADES'!$C$10:$D$109,2,FALSE),"")</f>
        <v/>
      </c>
      <c r="U9" s="14" t="n">
        <v>5.01</v>
      </c>
      <c r="V9" s="14">
        <f>IFERROR(VLOOKUP(U9,'CRUCE OPORTUNIDADES'!$C$10:$D$109,2,FALSE),"")</f>
        <v/>
      </c>
      <c r="W9" s="14" t="n">
        <v>6.01</v>
      </c>
      <c r="X9" s="14">
        <f>IFERROR(VLOOKUP(W9,'CRUCE OPORTUNIDADES'!$C$10:$D$109,2,FALSE),"")</f>
        <v/>
      </c>
      <c r="Y9" s="14" t="n">
        <v>7.01</v>
      </c>
      <c r="Z9" s="14">
        <f>IFERROR(VLOOKUP(Y9,'CRUCE OPORTUNIDADES'!$C$10:$D$109,2,FALSE),"")</f>
        <v/>
      </c>
      <c r="AA9" s="14" t="n">
        <v>8.01</v>
      </c>
      <c r="AB9" s="14">
        <f>IFERROR(VLOOKUP(AA9,'CRUCE OPORTUNIDADES'!$C$10:$D$109,2,FALSE),"")</f>
        <v/>
      </c>
      <c r="AC9" s="14" t="n">
        <v>9.01</v>
      </c>
      <c r="AD9" s="14">
        <f>IFERROR(VLOOKUP(AC9,'CRUCE OPORTUNIDADES'!$C$10:$D$109,2,FALSE),"")</f>
        <v/>
      </c>
      <c r="AE9" s="14" t="n">
        <v>10.01</v>
      </c>
      <c r="AF9" s="14">
        <f>IFERROR(VLOOKUP(AE9,'CRUCE OPORTUNIDADES'!$C$10:$D$109,2,FALSE),"")</f>
        <v/>
      </c>
      <c r="AG9" s="14" t="n">
        <v>11.01</v>
      </c>
      <c r="AH9" s="14">
        <f>IFERROR(VLOOKUP(AG9,'CRUCE OPORTUNIDADES'!$C$10:$D$109,2,FALSE),"")</f>
        <v/>
      </c>
      <c r="AI9" s="14" t="n">
        <v>12.01</v>
      </c>
      <c r="AJ9" s="14">
        <f>IFERROR(VLOOKUP(AI9,'CRUCE OPORTUNIDADES'!$C$10:$D$109,2,FALSE),"")</f>
        <v/>
      </c>
      <c r="AK9" s="14" t="n">
        <v>13.01</v>
      </c>
      <c r="AL9" s="14">
        <f>IFERROR(VLOOKUP(AK9,'CRUCE OPORTUNIDADES'!$C$10:$D$109,2,FALSE),"")</f>
        <v/>
      </c>
      <c r="AM9" s="14" t="n">
        <v>14.01</v>
      </c>
      <c r="AN9" s="14">
        <f>IFERROR(VLOOKUP(AM9,'CRUCE OPORTUNIDADES'!$C$10:$D$109,2,FALSE),"")</f>
        <v/>
      </c>
      <c r="AO9" s="14" t="n">
        <v>15.01</v>
      </c>
      <c r="AP9" s="14">
        <f>IFERROR(VLOOKUP(AO9,'CRUCE OPORTUNIDADES'!$C$10:$D$109,2,FALSE),"")</f>
        <v/>
      </c>
      <c r="AQ9" s="14" t="n">
        <v>16.01</v>
      </c>
      <c r="AR9" s="14">
        <f>IFERROR(VLOOKUP(AQ9,'CRUCE OPORTUNIDADES'!$C$10:$D$109,2,FALSE),"")</f>
        <v/>
      </c>
      <c r="AS9" s="14" t="n">
        <v>17.01</v>
      </c>
      <c r="AT9" s="14">
        <f>IFERROR(VLOOKUP(AS9,'CRUCE OPORTUNIDADES'!$C$10:$D$109,2,FALSE),"")</f>
        <v/>
      </c>
      <c r="AU9" s="14" t="n">
        <v>18.01</v>
      </c>
      <c r="AV9" s="14">
        <f>IFERROR(VLOOKUP(AU9,'CRUCE OPORTUNIDADES'!$C$10:$D$109,2,FALSE),"")</f>
        <v/>
      </c>
      <c r="AW9" s="14" t="n">
        <v>19.01</v>
      </c>
      <c r="AX9" s="14">
        <f>IFERROR(VLOOKUP(AW9,'CRUCE OPORTUNIDADES'!$C$10:$D$109,2,FALSE),"")</f>
        <v/>
      </c>
      <c r="AY9" s="14" t="n">
        <v>20.01</v>
      </c>
      <c r="AZ9" s="14">
        <f>IFERROR(VLOOKUP(AY9,'CRUCE OPORTUNIDADES'!$C$10:$D$109,2,FALSE),"")</f>
        <v/>
      </c>
      <c r="BA9" s="14" t="n">
        <v>21.01</v>
      </c>
      <c r="BB9" s="14">
        <f>IFERROR(VLOOKUP(BA9,'CRUCE OPORTUNIDADES'!$C$10:$D$109,2,FALSE),"")</f>
        <v/>
      </c>
      <c r="BC9" s="14" t="n">
        <v>22.01</v>
      </c>
      <c r="BD9" s="14">
        <f>IFERROR(VLOOKUP(BC9,'CRUCE OPORTUNIDADES'!$C$10:$D$109,2,FALSE),"")</f>
        <v/>
      </c>
      <c r="BE9" s="14" t="n">
        <v>23.01</v>
      </c>
      <c r="BF9" s="14">
        <f>IFERROR(VLOOKUP(BE9,'CRUCE OPORTUNIDADES'!$C$10:$D$109,2,FALSE),"")</f>
        <v/>
      </c>
      <c r="BG9" s="14" t="n">
        <v>24.01</v>
      </c>
      <c r="BH9" s="14">
        <f>IFERROR(VLOOKUP(BG9,'CRUCE OPORTUNIDADES'!$C$10:$D$109,2,FALSE),"")</f>
        <v/>
      </c>
      <c r="BI9" s="14" t="n">
        <v>25.01</v>
      </c>
      <c r="BJ9" s="14">
        <f>IFERROR(VLOOKUP(BI9,'CRUCE OPORTUNIDADES'!$C$10:$D$109,2,FALSE),"")</f>
        <v/>
      </c>
    </row>
    <row r="10" ht="50.25" customHeight="1">
      <c r="A10" s="296" t="n"/>
      <c r="B10" s="776" t="inlineStr">
        <is>
          <t>Raro 20% (1)</t>
        </is>
      </c>
      <c r="C10" s="954" t="n"/>
      <c r="D10" s="18">
        <f>CONCATENATE(N8,N9,N10,N11,N12,N13,N14,N16,N17,N19,N20,N21,N22,N23,N24,N25,N26,N27,N28,N29,N30,N31,N32,N33,N34,N35,N36,N37,N38,N39,N40,N41,N42,N43,N44,N45,N46,N47,N48,N49,N50,N51,N52,N53,N54,N55,N56,N57,N58,N59,N60,N61,N62,N63,N64,N65,N66,N67,N68,N69,N70,N71,N72,N73,N74,N75,N76,N77,N78,N79,N80,N81,N82,N83,N84,N85,N86,N87,N88,N89,N90,N91,N92,N93,N94,N95,N96,N97,N98,N99,N100,N101,N102,N103,N104,N105,N106,N107,N108,N109,N110,N111,N112,N113,N114,N115,N116,N117,N118,N119,N120,N121,N122,N123,N124,N125,N126,N127,N128,N129,N130,N131,N132,N133,N134,N135,N136,N137,N138,N139,N140,N141,N142,N143,N144,N145,N146,N147,N148,N149,N150,N151,N152,N153,N154,N155,N156,N157,N158,N159,N160,N161,N162,N163,N164,N165,N166,N167,N168,N169,N170,N171,N172,N173,N174,N175,N176,N177,N178,N179,N180,N181,N182,N183,N184,N185,N186,N187,N188,N189,N190,N191,N192,N193,N194,N195,N196,N197,N198,N199,N200,N201,N202,N203,N204,N205,N206,N207)</f>
        <v/>
      </c>
      <c r="E10" s="801">
        <f>CONCATENATE(P8,P9,P10,P11,P12,P13,P14,P16,P17,P19,P20,P21,P22,P23,P24,P25,P26,P27,P28,P29,P30,P31,P32,P33,P34,P35,P36,P37,P38,P39,P40,P41,P42,P43,P44,P45,P46,P47,P48,P49,P50,P51,P52,P53,P54,P55,P56,P57,P58,P59,P60,P61,P62,P63,P64,P65,P66,P67,P68,P69,P70,P71,P72,P73,P74,P75,P76,P77,P78,P79,P80,P81,P82,P83,P84,P85,P86,P87,P88,P89,P90,P91,P92,P93,P94,P95,P96,P97,P98,P99,P100,P101,P102,P103,P104,P105,P106,P107,P108,P109,P110,P111,P112,P113,P114,P115,P116,P117,P118,P119,P120,P121,P122,P123,P124,P125,P126,P127,P128,P129,P130,P131,P132,P133,P134,P135,P136,P137,P138,P139,P140,P141,P142,P143,P144,P145,P146,P147,P148,P149,P150,P151,P152,P153,P154,P155,P156,P157,P158,P159,P160,P161,P162,P163,P164,P165,P166,P167,P168,P169,P170,P171,P172,P173,P174,P175,P176,P177,P178,P179,P180,P181,P182,P183,P184,P185,P186,P187,P188,P189,P190,P191,P192,P193,P194,P195,P196,P197,P198,P199,P200,P201,P202,P203,P204,P205,P206,P207)</f>
        <v/>
      </c>
      <c r="F10" s="801">
        <f>CONCATENATE(R8,R9,R10,R11,R12,R13,R14,R16,R17,R19,R20,R21,R22,R23,R24,R25,R26,R27,R28,R29,R30,R31,R32,R33,R34,R35,R36,R37,R38,R39,R40,R41,R42,R43,R44,R45,R46,R47,R48,R49,R50,R51,R52,R53,R54,R55,R56,R57,R58,R59,R60,R61,R62,R63,R64,R65,R66,R67,R68,R69,R70,R71,R72,R73,R74,R75,R76,R77,R78,R79,R80,R81,R82,R83,R84,R85,R86,R87,R88,R89,R90,R91,R92,R93,R94,R95,R96,R97,R98,R99,R100,R101,R102,R103,R104,R105,R106,R107,R108,R109,R110,R111,R112,R113,R114,R115,R116,R117,R118,R119,R120,R121,R122,R123,R124,R125,R126,R127,R128,R129,R130,R131,R132,R133,R134,R135,R136,R137,R138,R139,R140,R141,R142,R143,R144,R145,R146,R147,R148,R149,R150,R151,R152,R153,R154,R155,R156,R157,R158,R159,R160,R161,R162,R163,R164,R165,R166,R167,R168,R169,R170,R171,R172,R173,R174,R175,R176,R177,R178,R179,R180,R181,R182,R183,R184,R185,R186,R187,R188,R189,R190,R191,R192,R193,R194,R195,R196,R197,R198,R199,R200,R201,R202,R203,R204,R205,R206,R207)</f>
        <v/>
      </c>
      <c r="G10" s="801">
        <f>CONCATENATE(T8,T9,T10,T11,T12,T13,T14,T16,T17,T19,T20,T21,T22,T23,T24,T25,T26,T27,T28,T29,T30,T31,T32,T33,T34,T35,T36,T37,T38,T39,T40,T41,T42,T43,T44,T45,T46,T47,T48,T49,T50,T51,T52,T53,T54,T55,T56,T57,T58,T59,T60,T61,T62,T63,T64,T65,T66,T67,T68,T69,T70,T71,T72,T73,T74,T75,T76,T77,T78,T79,T80,T81,T82,T83,T84,T85,T86,T87,T88,T89,T90,T91,T92,T93,T94,T95,T96,T97,T98,T99,T100,T101,T102,T103,T104,T105,T106,T107,T108,T109,T110,T111,T112,T113,T114,T115,T116,T117,T118,T119,T120,T121,T122,T123,T124,T125,T126,T127,T128,T129,T130,T131,T132,T133,T134,T135,T136,T137,T138,T139,T140,T141,T142,T143,T144,T145,T146,T147,T148,T149,T150,T151,T152,T153,T154,T155,T156,T157,T158,T159,T160,T161,T162,T163,T164,T165,T166,T167,T168,T169,T170,T171,T172,T173,T174,T175,T176,T177,T178,T179,T180,T181,T182,T183,T184,T185,T186,T187,T188,T189,T190,T191,T192,T193,T194,T195,T196,T197,T198,T199,T200,T201,T202,T203,T204,T205,T206,T207)</f>
        <v/>
      </c>
      <c r="H10" s="954" t="n"/>
      <c r="I10" s="801">
        <f>CONCATENATE(V8,V9,V10,V11,V12,V13,V14,V16,V17,V19,V20,V21,V22,V23,V24,V25,V26,V27,V28,V29,V30,V31,V32,V33,V34,V35,V36,V37,V38,V39,V40,V41,V42,V43,V44,V45,V46,V47,V48,V49,V50,V51,V52,V53,V54,V55,V56,V57,V58,V59,V60,V61,V62,V63,V64,V65,V66,V67,V68,V69,V70,V71,V72,V73,V74,V75,V76,V77,V78,V79,V80,V81,V82,V83,V84,V85,V86,V87,V88,V89,V90,V91,V92,V93,V94,V95,V96,V97,V98,V99,V100,V101,V102,V103,V104,V105,V106,V107,V108,V109,V110,V111,V112,V113,V114,V115,V116,V117,V118,V119,V120,V121,V122,V123,V124,V125,V126,V127,V128,V129,V130,V131,V132,V133,V134,V135,V136,V137,V138,V139,V140,V141,V142,V143,V144,V145,V146,V147,V148,V149,V150,V151,V152,V153,V154,V155,V156,V157,V158,V159,V160,V161,V162,V163,V164,V165,V166,V167,V168,V169,V170,V171,V172,V173,V174,V175,V176,V177,V178,V179,V180,V181,V182,V183,V184,V185,V186,V187,V188,V189,V190,V191,V192,V193,V194,V195,V196,V197,V198,V199,V200,V201,V202,V203,V204,V205,V206,V207)</f>
        <v/>
      </c>
      <c r="J10" s="954" t="n"/>
      <c r="K10" s="420" t="n"/>
      <c r="N10" s="14">
        <f>IF(N11&lt;&gt;""," -O","")</f>
        <v/>
      </c>
      <c r="P10" s="14">
        <f>IF(P11&lt;&gt;""," -O","")</f>
        <v/>
      </c>
      <c r="R10" s="14">
        <f>IF(R11&lt;&gt;""," -O","")</f>
        <v/>
      </c>
      <c r="T10" s="14">
        <f>IF(T11&lt;&gt;""," -O","")</f>
        <v/>
      </c>
      <c r="V10" s="14">
        <f>IF(V11&lt;&gt;""," -O","")</f>
        <v/>
      </c>
      <c r="X10" s="14">
        <f>IF(X11&lt;&gt;""," -O","")</f>
        <v/>
      </c>
      <c r="Z10" s="14">
        <f>IF(Z11&lt;&gt;""," -O","")</f>
        <v/>
      </c>
      <c r="AB10" s="14">
        <f>IF(AB11&lt;&gt;""," -O","")</f>
        <v/>
      </c>
      <c r="AD10" s="14">
        <f>IF(AD11&lt;&gt;""," -O","")</f>
        <v/>
      </c>
      <c r="AF10" s="14">
        <f>IF(AF11&lt;&gt;""," -O","")</f>
        <v/>
      </c>
      <c r="AH10" s="14">
        <f>IF(AH11&lt;&gt;""," -O","")</f>
        <v/>
      </c>
      <c r="AJ10" s="14">
        <f>IF(AJ11&lt;&gt;""," -O","")</f>
        <v/>
      </c>
      <c r="AL10" s="14">
        <f>IF(AL11&lt;&gt;""," -O","")</f>
        <v/>
      </c>
      <c r="AN10" s="14">
        <f>IF(AN11&lt;&gt;""," -O","")</f>
        <v/>
      </c>
      <c r="AP10" s="14">
        <f>IF(AP11&lt;&gt;""," -O","")</f>
        <v/>
      </c>
      <c r="AR10" s="14">
        <f>IF(AR11&lt;&gt;""," -O","")</f>
        <v/>
      </c>
      <c r="AT10" s="14">
        <f>IF(AT11&lt;&gt;""," -O","")</f>
        <v/>
      </c>
      <c r="AV10" s="14">
        <f>IF(AV11&lt;&gt;""," -O","")</f>
        <v/>
      </c>
      <c r="AX10" s="14">
        <f>IF(AX11&lt;&gt;""," -O","")</f>
        <v/>
      </c>
      <c r="AZ10" s="14">
        <f>IF(AZ11&lt;&gt;""," -O","")</f>
        <v/>
      </c>
      <c r="BB10" s="14">
        <f>IF(BB11&lt;&gt;""," -O","")</f>
        <v/>
      </c>
      <c r="BD10" s="14">
        <f>IF(BD11&lt;&gt;""," -O","")</f>
        <v/>
      </c>
      <c r="BF10" s="14">
        <f>IF(BF11&lt;&gt;""," -O","")</f>
        <v/>
      </c>
      <c r="BH10" s="14">
        <f>IF(BH11&lt;&gt;""," -O","")</f>
        <v/>
      </c>
      <c r="BJ10" s="14">
        <f>IF(BJ11&lt;&gt;""," -O","")</f>
        <v/>
      </c>
    </row>
    <row r="11" ht="50.25" customHeight="1">
      <c r="A11" s="296" t="n"/>
      <c r="B11" s="776" t="inlineStr">
        <is>
          <t>Improbable 40% (2)</t>
        </is>
      </c>
      <c r="C11" s="954" t="n"/>
      <c r="D11" s="18">
        <f>CONCATENATE(X8,X9,X10,X11,X12,X13,X14,X16,X17,X19,X20,X21,X22,X23,X24,X25,X26,X27,X28,X29,X30,X31,X32,X33,X34,X35,X36,X37,X38,X39,X40,X41,X42,X43,X44,X45,X46,X47,X48,X49,X50,X51,X52,X53,X54,X55,X56,X57,X58,X59,X60,X61,X62,X63,X64,X65,X66,X67,X68,X69,X70,X71,X72,X73,X74,X75,X76,X77,X78,X79,X80,X81,X82,X83,X84,X85,X86,X87,X88,X89,X90,X91,X92,X93,X94,X95,X96,X97,X98,X99,X100,X101,X102,X103,X104,X105,X106,X107,X108,X109,X110,X111,X112,X113,X114,X115,X116,X117,X118,X119,X120,X121,X122,X123,X124,X125,X126,X127,X128,X129,X130,X131,X132,X133,X134,X135,X136,X137,X138,X139,X140,X141,X142,X143,X144,X145,X146,X147,X148,X149,X150,X151,X152,X153,X154,X155,X156,X157,X158,X159,X160,X161,X162,X163,X164,X165,X166,X167,X168,X169,X170,X171,X172,X173,X174,X175,X176,X177,X178,X179,X180,X181,X182,X183,X184,X185,X186,X187,X188,X189,X190,X191,X192,X193,X194,X195,X196,X197,X198,X199,X200,X201,X202,X203,X204,X205,X206,X207)</f>
        <v/>
      </c>
      <c r="E11" s="801">
        <f>CONCATENATE(Z8,Z9,Z10,Z11,Z12,Z13,Z14,Z16,Z17,Z19,Z20,Z21,Z22,Z23,Z24,Z25,Z26,Z27,Z28,Z29,Z30,Z31,Z32,Z33,Z34,Z35,Z36,Z37,Z38,Z39,Z40,Z41,Z42,Z43,Z44,Z45,Z46,Z47,Z48,Z49,Z50,Z51,Z52,Z53,Z54,Z55,Z56,Z57,Z58,Z59,Z60,Z61,Z62,Z63,Z64,Z65,Z66,Z67,Z68,Z69,Z70,Z71,Z72,Z73,Z74,Z75,Z76,Z77,Z78,Z79,Z80,Z81,Z82,Z83,Z84,Z85,Z86,Z87,Z88,Z89,Z90,Z91,Z92,Z93,Z94,Z95,Z96,Z97,Z98,Z99,Z100,Z101,Z102,Z103,Z104,Z105,Z106,Z107,Z108,Z109,Z110,Z111,Z112,Z113,Z114,Z115,Z116,Z117,Z118,Z119,Z120,Z121,Z122,Z123,Z124,Z125,Z126,Z127,Z128,Z129,Z130,Z131,Z132,Z133,Z134,Z135,Z136,Z137,Z138,Z139,Z140,Z141,Z142,Z143,Z144,Z145,Z146,Z147,Z148,Z149,Z150,Z151,Z152,Z153,Z154,Z155,Z156,Z157,Z158,Z159,Z160,Z161,Z162,Z163,Z164,Z165,Z166,Z167,Z168,Z169,Z170,Z171,Z172,Z173,Z174,Z175,Z176,Z177,Z178,Z179,Z180,Z181,Z182,Z183,Z184,Z185,Z186,Z187,Z188,Z189,Z190,Z191,Z192,Z193,Z194,Z195,Z196,Z197,Z198,Z199,Z200,Z201,Z202,Z203,Z204,Z205,Z206,Z207)</f>
        <v/>
      </c>
      <c r="F11" s="801">
        <f>CONCATENATE(AB8,AB9,AB10,AB11,AB12,AB13,AB14,AB16,AB17,AB19,AB20,AB21,AB22,AB23,AB24,AB25,AB26,AB27,AB28,AB29,AB30,AB31,AB32,AB33,AB34,AB35,AB36,AB37,AB38,AB39,AB40,AB41,AB42,AB43,AB44,AB45,AB46,AB47,AB48,AB49,AB50,AB51,AB52,AB53,AB54,AB55,AB56,AB57,AB58,AB59,AB60,AB61,AB62,AB63,AB64,AB65,AB66,AB67,AB68,AB69,AB70,AB71,AB72,AB73,AB74,AB75,AB76,AB77,AB78,AB79,AB80,AB81,AB82,AB83,AB84,AB85,AB86,AB87,AB88,AB89,AB90,AB91,AB92,AB93,AB94,AB95,AB96,AB97,AB98,AB99,AB100,AB101,AB102,AB103,AB104,AB105,AB106,AB107,AB108,AB109,AB110,AB111,AB112,AB113,AB114,AB115,AB116,AB117,AB118,AB119,AB120,AB121,AB122,AB123,AB124,AB125,AB126,AB127,AB128,AB129,AB130,AB131,AB132,AB133,AB134,AB135,AB136,AB137,AB138,AB139,AB140,AB141,AB142,AB143,AB144,AB145,AB146,AB147,AB148,AB149,AB150,AB151,AB152,AB153,AB154,AB155,AB156,AB157,AB158,AB159,AB160,AB161,AB162,AB163,AB164,AB165,AB166,AB167,AB168,AB169,AB170,AB171,AB172,AB173,AB174,AB175,AB176,AB177,AB178,AB179,AB180,AB181,AB182,AB183,AB184,AB185,AB186,AB187,AB188,AB189,AB190,AB191,AB192,AB193,AB194,AB195,AB196,AB197,AB198,AB199,AB200,AB201,AB202,AB203,AB204,AB205,AB206,AB207)</f>
        <v/>
      </c>
      <c r="G11" s="802">
        <f>CONCATENATE(AD8,AD9,AD10,AD11,AD12,AD13,AD14,AD16,AD17,AD19,AD20,AD21,AD22,AD23,AD24,AD25,AD26,AD27,AD28,AD29,AD30,AD31,AD32,AD33,AD34,AD35,AD36,AD37,AD38,AD39,AD40,AD41,AD42,AD43,AD44,AD45,AD46,AD47,AD48,AD49,AD50,AD51,AD52,AD53,AD54,AD55,AD56,AD57,AD58,AD59,AD60,AD61,AD62,AD63,AD64,AD65,AD66,AD67,AD68,AD69,AD70,AD71,AD72,AD73,AD74,AD75,AD76,AD77,AD78,AD79,AD80,AD81,AD82,AD83,AD84,AD85,AD86,AD87,AD88,AD89,AD90,AD91,AD92,AD93,AD94,AD95,AD96,AD97,AD98,AD99,AD100,AD101,AD102,AD103,AD104,AD105,AD106,AD107,AD108,AD109,AD110,AD111,AD112,AD113,AD114,AD115,AD116,AD117,AD118,AD119,AD120,AD121,AD122,AD123,AD124,AD125,AD126,AD127,AD128,AD129,AD130,AD131,AD132,AD133,AD134,AD135,AD136,AD137,AD138,AD139,AD140,AD141,AD142,AD143,AD144,AD145,AD146,AD147,AD148,AD149,AD150,AD151,AD152,AD153,AD154,AD155,AD156,AD157,AD158,AD159,AD160,AD161,AD162,AD163,AD164,AD165,AD166,AD167,AD168,AD169,AD170,AD171,AD172,AD173,AD174,AD175,AD176,AD177,AD178,AD179,AD180,AD181,AD182,AD183,AD184,AD185,AD186,AD187,AD188,AD189,AD190,AD191,AD192,AD193,AD194,AD195,AD196,AD197,AD198,AD199,AD200,AD201,AD202,AD203,AD204,AD205,AD206,AD207)</f>
        <v/>
      </c>
      <c r="H11" s="954" t="n"/>
      <c r="I11" s="802">
        <f>CONCATENATE(AF8,AF9,AF10,AF11,AF12,AF13,AF14,AF16,AF17,AF19,AF20,AF21,AF22,AF23,AF24,AF25,AF26,AF27,AF28,AF29,AF30,AF31,AF32,AF33,AF34,AF35,AF36,AF37,AF38,AF39,AF40,AF41,AF42,AF43,AF44,AF45,AF46,AF47,AF48,AF49,AF50,AF51,AF52,AF53,AF54,AF55,AF56,AF57,AF58,AF59,AF60,AF61,AF62,AF63,AF64,AF65,AF66,AF67,AF68,AF69,AF70,AF71,AF72,AF73,AF74,AF75,AF76,AF77,AF78,AF79,AF80,AF81,AF82,AF83,AF84,AF85,AF86,AF87,AF88,AF89,AF90,AF91,AF92,AF93,AF94,AF95,AF96,AF97,AF98,AF99,AF100,AF101,AF102,AF103,AF104,AF105,AF106,AF107,AF108,AF109,AF110,AF111,AF112,AF113,AF114,AF115,AF116,AF117,AF118,AF119,AF120,AF121,AF122,AF123,AF124,AF125,AF126,AF127,AF128,AF129,AF130,AF131,AF132,AF133,AF134,AF135,AF136,AF137,AF138,AF139,AF140,AF141,AF142,AF143,AF144,AF145,AF146,AF147,AF148,AF149,AF150,AF151,AF152,AF153,AF154,AF155,AF156,AF157,AF158,AF159,AF160,AF161,AF162,AF163,AF164,AF165,AF166,AF167,AF168,AF169,AF170,AF171,AF172,AF173,AF174,AF175,AF176,AF177,AF178,AF179,AF180,AF181,AF182,AF183,AF184,AF185,AF186,AF187,AF188,AF189,AF190,AF191,AF192,AF193,AF194,AF195,AF196,AF197,AF198,AF199,AF200,AF201,AF202,AF203,AF204,AF205,AF206,AF207)</f>
        <v/>
      </c>
      <c r="J11" s="954" t="n"/>
      <c r="K11" s="420" t="n"/>
      <c r="M11" s="14" t="n">
        <v>1.02</v>
      </c>
      <c r="N11" s="14">
        <f>IFERROR(VLOOKUP(M11,'CRUCE OPORTUNIDADES'!$C$10:$D$109,2,FALSE),"")</f>
        <v/>
      </c>
      <c r="O11" s="14" t="n">
        <v>2.02</v>
      </c>
      <c r="P11" s="14">
        <f>IFERROR(VLOOKUP(O11,'CRUCE OPORTUNIDADES'!$C$10:$D$109,2,FALSE),"")</f>
        <v/>
      </c>
      <c r="Q11" s="14" t="n">
        <v>3.02</v>
      </c>
      <c r="R11" s="14">
        <f>IFERROR(VLOOKUP(Q11,'CRUCE OPORTUNIDADES'!$C$10:$D$109,2,FALSE),"")</f>
        <v/>
      </c>
      <c r="S11" s="14" t="n">
        <v>4.02</v>
      </c>
      <c r="T11" s="14">
        <f>IFERROR(VLOOKUP(S11,'CRUCE OPORTUNIDADES'!$C$10:$D$109,2,FALSE),"")</f>
        <v/>
      </c>
      <c r="U11" s="14" t="n">
        <v>5.02</v>
      </c>
      <c r="V11" s="14">
        <f>IFERROR(VLOOKUP(U11,'CRUCE OPORTUNIDADES'!$C$10:$D$109,2,FALSE),"")</f>
        <v/>
      </c>
      <c r="W11" s="14" t="n">
        <v>6.02</v>
      </c>
      <c r="X11" s="14">
        <f>IFERROR(VLOOKUP(W11,'CRUCE OPORTUNIDADES'!$C$10:$D$109,2,FALSE),"")</f>
        <v/>
      </c>
      <c r="Y11" s="14" t="n">
        <v>7.02</v>
      </c>
      <c r="Z11" s="14">
        <f>IFERROR(VLOOKUP(Y11,'CRUCE OPORTUNIDADES'!$C$10:$D$109,2,FALSE),"")</f>
        <v/>
      </c>
      <c r="AA11" s="14" t="n">
        <v>8.02</v>
      </c>
      <c r="AB11" s="14">
        <f>IFERROR(VLOOKUP(AA11,'CRUCE OPORTUNIDADES'!$C$10:$D$109,2,FALSE),"")</f>
        <v/>
      </c>
      <c r="AC11" s="14" t="n">
        <v>9.02</v>
      </c>
      <c r="AD11" s="14">
        <f>IFERROR(VLOOKUP(AC11,'CRUCE OPORTUNIDADES'!$C$10:$D$109,2,FALSE),"")</f>
        <v/>
      </c>
      <c r="AE11" s="14" t="n">
        <v>10.02</v>
      </c>
      <c r="AF11" s="14">
        <f>IFERROR(VLOOKUP(AE11,'CRUCE OPORTUNIDADES'!$C$10:$D$109,2,FALSE),"")</f>
        <v/>
      </c>
      <c r="AG11" s="14" t="n">
        <v>11.02</v>
      </c>
      <c r="AH11" s="14">
        <f>IFERROR(VLOOKUP(AG11,'CRUCE OPORTUNIDADES'!$C$10:$D$109,2,FALSE),"")</f>
        <v/>
      </c>
      <c r="AI11" s="14" t="n">
        <v>12.02</v>
      </c>
      <c r="AJ11" s="14">
        <f>IFERROR(VLOOKUP(AI11,'CRUCE OPORTUNIDADES'!$C$10:$D$109,2,FALSE),"")</f>
        <v/>
      </c>
      <c r="AK11" s="14" t="n">
        <v>13.02</v>
      </c>
      <c r="AL11" s="14">
        <f>IFERROR(VLOOKUP(AK11,'CRUCE OPORTUNIDADES'!$C$10:$D$109,2,FALSE),"")</f>
        <v/>
      </c>
      <c r="AM11" s="14" t="n">
        <v>14.02</v>
      </c>
      <c r="AN11" s="14">
        <f>IFERROR(VLOOKUP(AM11,'CRUCE OPORTUNIDADES'!$C$10:$D$109,2,FALSE),"")</f>
        <v/>
      </c>
      <c r="AO11" s="14" t="n">
        <v>15.02</v>
      </c>
      <c r="AP11" s="14">
        <f>IFERROR(VLOOKUP(AO11,'CRUCE OPORTUNIDADES'!$C$10:$D$109,2,FALSE),"")</f>
        <v/>
      </c>
      <c r="AQ11" s="14" t="n">
        <v>16.02</v>
      </c>
      <c r="AR11" s="14">
        <f>IFERROR(VLOOKUP(AQ11,'CRUCE OPORTUNIDADES'!$C$10:$D$109,2,FALSE),"")</f>
        <v/>
      </c>
      <c r="AS11" s="14" t="n">
        <v>17.02</v>
      </c>
      <c r="AT11" s="14">
        <f>IFERROR(VLOOKUP(AS11,'CRUCE OPORTUNIDADES'!$C$10:$D$109,2,FALSE),"")</f>
        <v/>
      </c>
      <c r="AU11" s="14" t="n">
        <v>18.02</v>
      </c>
      <c r="AV11" s="14">
        <f>IFERROR(VLOOKUP(AU11,'CRUCE OPORTUNIDADES'!$C$10:$D$109,2,FALSE),"")</f>
        <v/>
      </c>
      <c r="AW11" s="14" t="n">
        <v>19.02</v>
      </c>
      <c r="AX11" s="14">
        <f>IFERROR(VLOOKUP(AW11,'CRUCE OPORTUNIDADES'!$C$10:$D$109,2,FALSE),"")</f>
        <v/>
      </c>
      <c r="AY11" s="14" t="n">
        <v>20.02</v>
      </c>
      <c r="AZ11" s="14">
        <f>IFERROR(VLOOKUP(AY11,'CRUCE OPORTUNIDADES'!$C$10:$D$109,2,FALSE),"")</f>
        <v/>
      </c>
      <c r="BA11" s="14" t="n">
        <v>21.02</v>
      </c>
      <c r="BB11" s="14">
        <f>IFERROR(VLOOKUP(BA11,'CRUCE OPORTUNIDADES'!$C$10:$D$109,2,FALSE),"")</f>
        <v/>
      </c>
      <c r="BC11" s="14" t="n">
        <v>22.02</v>
      </c>
      <c r="BD11" s="14">
        <f>IFERROR(VLOOKUP(BC11,'CRUCE OPORTUNIDADES'!$C$10:$D$109,2,FALSE),"")</f>
        <v/>
      </c>
      <c r="BE11" s="14" t="n">
        <v>23.02</v>
      </c>
      <c r="BF11" s="14">
        <f>IFERROR(VLOOKUP(BE11,'CRUCE OPORTUNIDADES'!$C$10:$D$109,2,FALSE),"")</f>
        <v/>
      </c>
      <c r="BG11" s="14" t="n">
        <v>24.02</v>
      </c>
      <c r="BH11" s="14">
        <f>IFERROR(VLOOKUP(BG11,'CRUCE OPORTUNIDADES'!$C$10:$D$109,2,FALSE),"")</f>
        <v/>
      </c>
      <c r="BI11" s="14" t="n">
        <v>25.02</v>
      </c>
      <c r="BJ11" s="14">
        <f>IFERROR(VLOOKUP(BI11,'CRUCE OPORTUNIDADES'!$C$10:$D$109,2,FALSE),"")</f>
        <v/>
      </c>
    </row>
    <row r="12" ht="50.25" customHeight="1">
      <c r="A12" s="296" t="n"/>
      <c r="B12" s="776" t="inlineStr">
        <is>
          <t>Posible 60% (3)</t>
        </is>
      </c>
      <c r="C12" s="954" t="n"/>
      <c r="D12" s="18">
        <f>CONCATENATE(AH8,AH9,AH10,AH11,AH12,AH13,AH14,AH16,AH17,AH19,AH20,AH21,AH22,AH23,AH24,AH25,AH26,AH27,AH28,AH29,AH30,AH31,AH32,AH33,AH34,AH35,AH36,AH37,AH38,AH39,AH40,AH41,AH42,AH43,AH44,AH45,AH46,AH47,AH48,AH49,AH50,AH51,AH52,AH53,AH54,AH55,AH56,AH57,AH58,AH59,AH60,AH61,AH62,AH63,AH64,AH65,AH66,AH67,AH68,AH69,AH70,AH71,AH72,AH73,AH74,AH75,AH76,AH77,AH78,AH79,AH80,AH81,AH82,AH83,AH84,AH85,AH86,AH87,AH88,AH89,AH90,AH91,AH92,AH93,AH94,AH95,AH96,AH97,AH98,AH99,AH100,AH101,AH102,AH103,AH104,AH105,AH106,AH107,AH108,AH109,AH110,AH111,AH112,AH113,AH114,AH115,AH116,AH117,AH118,AH119,AH120,AH121,AH122,AH123,AH124,AH125,AH126,AH127,AH128,AH129,AH130,AH131,AH132,AH133,AH134,AH135,AH136,AH137,AH138,AH139,AH140,AH141,AH142,AH143,AH144,AH145,AH146,AH147,AH148,AH149,AH150,AH151,AH152,AH153,AH154,AH155,AH156,AH157,AH158,AH159,AH160,AH161,AH162,AH163,AH164,AH165,AH166,AH167,AH168,AH169,AH170,AH171,AH172,AH173,AH174,AH175,AH176,AH177,AH178,AH179,AH180,AH181,AH182,AH183,AH184,AH185,AH186,AH187,AH188,AH189,AH190,AH191,AH192,AH193,AH194,AH195,AH196,AH197,AH198,AH199,AH200,AH201,AH202,AH203,AH204,AH205,AH206,AH207)</f>
        <v/>
      </c>
      <c r="E12" s="193">
        <f>CONCATENATE(AJ8,AJ9,AJ10,AJ11,AJ12,AJ13,AJ14,AJ16,AJ17,AJ19,AJ20,AJ21,AJ22,AJ23,AJ24,AJ25,AJ26,AJ27,AJ28,AJ29,AJ30,AJ31,AJ32,AJ33,AJ34,AJ35,AJ36,AJ37,AJ38,AJ39,AJ40,AJ41,AJ42,AJ43,AJ44,AJ45,AJ46,AJ47,AJ48,AJ49,AJ50,AJ51,AJ52,AJ53,AJ54,AJ55,AJ56,AJ57,AJ58,AJ59,AJ60,AJ61,AJ62,AJ63,AJ64,AJ65,AJ66,AJ67,AJ68,AJ69,AJ70,AJ71,AJ72,AJ73,AJ74,AJ75,AJ76,AJ77,AJ78,AJ79,AJ80,AJ81,AJ82,AJ83,AJ84,AJ85,AJ86,AJ87,AJ88,AJ89,AJ90,AJ91,AJ92,AJ93,AJ94,AJ95,AJ96,AJ97,AJ98,AJ99,AJ100,AJ101,AJ102,AJ103,AJ104,AJ105,AJ106,AJ107,AJ108,AJ109,AJ110,AJ111,AJ112,AJ113,AJ114,AJ115,AJ116,AJ117,AJ118,AJ119,AJ120,AJ121,AJ122,AJ123,AJ124,AJ125,AJ126,AJ127,AJ128,AJ129,AJ130,AJ131,AJ132,AJ133,AJ134,AJ135,AJ136,AJ137,AJ138,AJ139,AJ140,AJ141,AJ142,AJ143,AJ144,AJ145,AJ146,AJ147,AJ148,AJ149,AJ150,AJ151,AJ152,AJ153,AJ154,AJ155,AJ156,AJ157,AJ158,AJ159,AJ160,AJ161,AJ162,AJ163,AJ164,AJ165,AJ166,AJ167,AJ168,AJ169,AJ170,AJ171,AJ172,AJ173,AJ174,AJ175,AJ176,AJ177,AJ178,AJ179,AJ180,AJ181,AJ182,AJ183,AJ184,AJ185,AJ186,AJ187,AJ188,AJ189,AJ190,AJ191,AJ192,AJ193,AJ194,AJ195,AJ196,AJ197,AJ198,AJ199,AJ200,AJ201,AJ202,AJ203,AJ204,AJ205,AJ206,AJ207)</f>
        <v/>
      </c>
      <c r="F12" s="802">
        <f>CONCATENATE(AL8,AL9,AL10,AL11,AL12,AL13,AL14,AL16,AL17,AL19,AL20,AL21,AL22,AL23,AL24,AL25,AL26,AL27,AL28,AL29,AL30,AL31,AL32,AL33,AL34,AL35,AL36,AL37,AL38,AL39,AL40,AL41,AL42,AL43,AL44,AL45,AL46,AL47,AL48,AL49,AL50,AL51,AL52,AL53,AL54,AL55,AL56,AL57,AL58,AL59,AL60,AL61,AL62,AL63,AL64,AL65,AL66,AL67,AL68,AL69,AL70,AL71,AL72,AL73,AL74,AL75,AL76,AL77,AL78,AL79,AL80,AL81,AL82,AL83,AL84,AL85,AL86,AL87,AL88,AL89,AL90,AL91,AL92,AL93,AL94,AL95,AL96,AL97,AL98,AL99,AL100,AL101,AL102,AL103,AL104,AL105,AL106,AL107,AL108,AL109,AL110,AL111,AL112,AL113,AL114,AL115,AL116,AL117,AL118,AL119,AL120,AL121,AL122,AL123,AL124,AL125,AL126,AL127,AL128,AL129,AL130,AL131,AL132,AL133,AL134,AL135,AL136,AL137,AL138,AL139,AL140,AL141,AL142,AL143,AL144,AL145,AL146,AL147,AL148,AL149,AL150,AL151,AL152,AL153,AL154,AL155,AL156,AL157,AL158,AL159,AL160,AL161,AL162,AL163,AL164,AL165,AL166,AL167,AL168,AL169,AL170,AL171,AL172,AL173,AL174,AL175,AL176,AL177,AL178,AL179,AL180,AL181,AL182,AL183,AL184,AL185,AL186,AL187,AL188,AL189,AL190,AL191,AL192,AL193,AL194,AL195,AL196,AL197,AL198,AL199,AL200,AL201,AL202,AL203,AL204,AL205,AL206,AL207)</f>
        <v/>
      </c>
      <c r="G12" s="802">
        <f>CONCATENATE(AN8,AN9,AN10,AN11,AN12,AN13,AN14,AN16,AN17,AN19,AN20,AN21,AN22,AN23,AN24,AN25,AN26,AN27,AN28,AN29,AN30,AN31,AN32,AN33,AN34,AN35,AN36,AN37,AN38,AN39,AN40,AN41,AN42,AN43,AN44,AN45,AN46,AN47,AN48,AN49,AN50,AN51,AN52,AN53,AN54,AN55,AN56,AN57,AN58,AN59,AN60,AN61,AN62,AN63,AN64,AN65,AN66,AN67,AN68,AN69,AN70,AN71,AN72,AN73,AN74,AN75,AN76,AN77,AN78,AN79,AN80,AN81,AN82,AN83,AN84,AN85,AN86,AN87,AN88,AN89,AN90,AN91,AN92,AN93,AN94,AN95,AN96,AN97,AN98,AN99,AN100,AN101,AN102,AN103,AN104,AN105,AN106,AN107,AN108,AN109,AN110,AN111,AN112,AN113,AN114,AN115,AN116,AN117,AN118,AN119,AN120,AN121,AN122,AN123,AN124,AN125,AN126,AN127,AN128,AN129,AN130,AN131,AN132,AN133,AN134,AN135,AN136,AN137,AN138,AN139,AN140,AN141,AN142,AN143,AN144,AN145,AN146,AN147,AN148,AN149,AN150,AN151,AN152,AN153,AN154,AN155,AN156,AN157,AN158,AN159,AN160,AN161,AN162,AN163,AN164,AN165,AN166,AN167,AN168,AN169,AN170,AN171,AN172,AN173,AN174,AN175,AN176,AN177,AN178,AN179,AN180,AN181,AN182,AN183,AN184,AN185,AN186,AN187,AN188,AN189,AN190,AN191,AN192,AN193,AN194,AN195,AN196,AN197,AN198,AN199,AN200,AN201,AN202,AN203,AN204,AN205,AN206,AN207)</f>
        <v/>
      </c>
      <c r="H12" s="954" t="n"/>
      <c r="I12" s="802">
        <f>CONCATENATE(AP8,AP9,AP10,AP11,AP12,AP13,AP14,AP16,AP17,AP19,AP20,AP21,AP22,AP23,AP24,AP25,AP26,AP27,AP28,AP29,AP30,AP31,AP32,AP33,AP34,AP35,AP36,AP37,AP38,AP39,AP40,AP41,AP42,AP43,AP44,AP45,AP46,AP47,AP48,AP49,AP50,AP51,AP52,AP53,AP54,AP55,AP56,AP57,AP58,AP59,AP60,AP61,AP62,AP63,AP64,AP65,AP66,AP67,AP68,AP69,AP70,AP71,AP72,AP73,AP74,AP75,AP76,AP77,AP78,AP79,AP80,AP81,AP82,AP83,AP84,AP85,AP86,AP87,AP88,AP89,AP90,AP91,AP92,AP93,AP94,AP95,AP96,AP97,AP98,AP99,AP100,AP101,AP102,AP103,AP104,AP105,AP106,AP107,AP108,AP109,AP110,AP111,AP112,AP113,AP114,AP115,AP116,AP117,AP118,AP119,AP120,AP121,AP122,AP123,AP124,AP125,AP126,AP127,AP128,AP129,AP130,AP131,AP132,AP133,AP134,AP135,AP136,AP137,AP138,AP139,AP140,AP141,AP142,AP143,AP144,AP145,AP146,AP147,AP148,AP149,AP150,AP151,AP152,AP153,AP154,AP155,AP156,AP157,AP158,AP159,AP160,AP161,AP162,AP163,AP164,AP165,AP166,AP167,AP168,AP169,AP170,AP171,AP172,AP173,AP174,AP175,AP176,AP177,AP178,AP179,AP180,AP181,AP182,AP183,AP184,AP185,AP186,AP187,AP188,AP189,AP190,AP191,AP192,AP193,AP194,AP195,AP196,AP197,AP198,AP199,AP200,AP201,AP202,AP203,AP204,AP205,AP206,AP207)</f>
        <v/>
      </c>
      <c r="J12" s="954" t="n"/>
      <c r="K12" s="420" t="n"/>
      <c r="N12" s="14">
        <f>IF(N13&lt;&gt;""," -O","")</f>
        <v/>
      </c>
      <c r="P12" s="14">
        <f>IF(P13&lt;&gt;""," -O","")</f>
        <v/>
      </c>
      <c r="R12" s="14">
        <f>IF(R13&lt;&gt;""," -O","")</f>
        <v/>
      </c>
      <c r="T12" s="14">
        <f>IF(T13&lt;&gt;""," -O","")</f>
        <v/>
      </c>
      <c r="V12" s="14">
        <f>IF(V13&lt;&gt;""," -O","")</f>
        <v/>
      </c>
      <c r="X12" s="14">
        <f>IF(X13&lt;&gt;""," -O","")</f>
        <v/>
      </c>
      <c r="Z12" s="14">
        <f>IF(Z13&lt;&gt;""," -O","")</f>
        <v/>
      </c>
      <c r="AB12" s="14">
        <f>IF(AB13&lt;&gt;""," -O","")</f>
        <v/>
      </c>
      <c r="AD12" s="14">
        <f>IF(AD13&lt;&gt;""," -O","")</f>
        <v/>
      </c>
      <c r="AF12" s="14">
        <f>IF(AF13&lt;&gt;""," -O","")</f>
        <v/>
      </c>
      <c r="AH12" s="14">
        <f>IF(AH13&lt;&gt;""," -O","")</f>
        <v/>
      </c>
      <c r="AJ12" s="14">
        <f>IF(AJ13&lt;&gt;""," -O","")</f>
        <v/>
      </c>
      <c r="AL12" s="14">
        <f>IF(AL13&lt;&gt;""," -O","")</f>
        <v/>
      </c>
      <c r="AN12" s="14">
        <f>IF(AN13&lt;&gt;""," -O","")</f>
        <v/>
      </c>
      <c r="AP12" s="14">
        <f>IF(AP13&lt;&gt;""," -O","")</f>
        <v/>
      </c>
      <c r="AR12" s="14">
        <f>IF(AR13&lt;&gt;""," -O","")</f>
        <v/>
      </c>
      <c r="AT12" s="14">
        <f>IF(AT13&lt;&gt;""," -O","")</f>
        <v/>
      </c>
      <c r="AV12" s="14">
        <f>IF(AV13&lt;&gt;""," -O","")</f>
        <v/>
      </c>
      <c r="AX12" s="14">
        <f>IF(AX13&lt;&gt;""," -O","")</f>
        <v/>
      </c>
      <c r="AZ12" s="14">
        <f>IF(AZ13&lt;&gt;""," -O","")</f>
        <v/>
      </c>
      <c r="BB12" s="14">
        <f>IF(BB13&lt;&gt;""," -O","")</f>
        <v/>
      </c>
      <c r="BD12" s="14">
        <f>IF(BD13&lt;&gt;""," -O","")</f>
        <v/>
      </c>
      <c r="BF12" s="14">
        <f>IF(BF13&lt;&gt;""," -O","")</f>
        <v/>
      </c>
      <c r="BH12" s="14">
        <f>IF(BH13&lt;&gt;""," -O","")</f>
        <v/>
      </c>
      <c r="BJ12" s="14">
        <f>IF(BJ13&lt;&gt;""," -O","")</f>
        <v/>
      </c>
    </row>
    <row r="13" ht="50.25" customHeight="1">
      <c r="A13" s="296" t="n"/>
      <c r="B13" s="776" t="inlineStr">
        <is>
          <t>Probable 80% (4)</t>
        </is>
      </c>
      <c r="C13" s="954" t="n"/>
      <c r="D13" s="18">
        <f>CONCATENATE(AR8,AR9,AR10,AR11,AR12,AR13,AR14,AR16,AR17,AR19,AR20,AR21,AR22,AR23,AR24,AR25,AR26,AR27,AR28,AR29,AR30,AR31,AR32,AR33,AR34,AR35,AR36,AR37,AR38,AR39,AR40,AR41,AR42,AR43,AR44,AR45,AR46,AR47,AR48,AR49,AR50,AR51,AR52,AR53,AR54,AR55,AR56,AR57,AR58,AR59,AR60,AR61,AR62,AR63,AR64,AR65,AR66,AR67,AR68,AR69,AR70,AR71,AR72,AR73,AR74,AR75,AR76,AR77,AR78,AR79,AR80,AR81,AR82,AR83,AR84,AR85,AR86,AR87,AR88,AR89,AR90,AR91,AR92,AR93,AR94,AR95,AR96,AR97,AR98,AR99,AR100,AR101,AR102,AR103,AR104,AR105,AR106,AR107,AR108,AR109,AR110,AR111,AR112,AR113,AR114,AR115,AR116,AR117,AR118,AR119,AR120,AR121,AR122,AR123,AR124,AR125,AR126,AR127,AR128,AR129,AR130,AR131,AR132,AR133,AR134,AR135,AR136,AR137,AR138,AR139,AR140,AR141,AR142,AR143,AR144,AR145,AR146,AR147,AR148,AR149,AR150,AR151,AR152,AR153,AR154,AR155,AR156,AR157,AR158,AR159,AR160,AR161,AR162,AR163,AR164,AR165,AR166,AR167,AR168,AR169,AR170,AR171,AR172,AR173,AR174,AR175,AR176,AR177,AR178,AR179,AR180,AR181,AR182,AR183,AR184,AR185,AR186,AR187,AR188,AR189,AR190,AR191,AR192,AR193,AR194,AR195,AR196,AR197,AR198,AR199,AR200,AR201,AR202,AR203,AR204,AR205,AR206,AR207)</f>
        <v/>
      </c>
      <c r="E13" s="801">
        <f>CONCATENATE(AT8,AT9,AT10,AT11,AT12,AT13,AT14,AT16,AT17,AT19,AT20,AT21,AT22,AT23,AT24,AT25,AT26,AT27,AT28,AT29,AT30,AT31,AT32,AT33,AT34,AT35,AT36,AT37,AT38,AT39,AT40,AT41,AT42,AT43,AT44,AT45,AT46,AT47,AT48,AT49,AT50,AT51,AT52,AT53,AT54,AT55,AT56,AT57,AT58,AT59,AT60,AT61,AT62,AT63,AT64,AT65,AT66,AT67,AT68,AT69,AT70,AT71,AT72,AT73,AT74,AT75,AT76,AT77,AT78,AT79,AT80,AT81,AT82,AT83,AT84,AT85,AT86,AT87,AT88,AT89,AT90,AT91,AT92,AT93,AT94,AT95,AT96,AT97,AT98,AT99,AT100,AT101,AT102,AT103,AT104,AT105,AT106,AT107,AT108,AT109,AT110,AT111,AT112,AT113,AT114,AT115,AT116,AT117,AT118,AT119,AT120,AT121,AT122,AT123,AT124,AT125,AT126,AT127,AT128,AT129,AT130,AT131,AT132,AT133,AT134,AT135,AT136,AT137,AT138,AT139,AT140,AT141,AT142,AT143,AT144,AT145,AT146,AT147,AT148,AT149,AT150,AT151,AT152,AT153,AT154,AT155,AT156,AT157,AT158,AT159,AT160,AT161,AT162,AT163,AT164,AT165,AT166,AT167,AT168,AT169,AT170,AT171,AT172,AT173,AT174,AT175,AT176,AT177,AT178,AT179,AT180,AT181,AT182,AT183,AT184,AT185,AT186,AT187,AT188,AT189,AT190,AT191,AT192,AT193,AT194,AT195,AT196,AT197,AT198,AT199,AT200,AT201,AT202,AT203,AT204,AT205,AT206,AT207)</f>
        <v/>
      </c>
      <c r="F13" s="802">
        <f>CONCATENATE(AV8,AV9,AV10,AV11,AV12,AV13,AV14,AV16,AV17,AV19,AV20,AV21,AV22,AV23,AV24,AV25,AV26,AV27,AV28,AV29,AV30,AV31,AV32,AV33,AV34,AV35,AV36,AV37,AV38,AV39,AV40,AV41,AV42,AV43,AV44,AV45,AV46,AV47,AV48,AV49,AV50,AV51,AV52,AV53,AV54,AV55,AV56,AV57,AV58,AV59,AV60,AV61,AV62,AV63,AV64,AV65,AV66,AV67,AV68,AV69,AV70,AV71,AV72,AV73,AV74,AV75,AV76,AV77,AV78,AV79,AV80,AV81,AV82,AV83,AV84,AV85,AV86,AV87,AV88,AV89,AV90,AV91,AV92,AV93,AV94,AV95,AV96,AV97,AV98,AV99,AV100,AV101,AV102,AV103,AV104,AV105,AV106,AV107,AV108,AV109,AV110,AV111,AV112,AV113,AV114,AV115,AV116,AV117,AV118,AV119,AV120,AV121,AV122,AV123,AV124,AV125,AV126,AV127,AV128,AV129,AV130,AV131,AV132,AV133,AV134,AV135,AV136,AV137,AV138,AV139,AV140,AV141,AV142,AV143,AV144,AV145,AV146,AV147,AV148,AV149,AV150,AV151,AV152,AV153,AV154,AV155,AV156,AV157,AV158,AV159,AV160,AV161,AV162,AV163,AV164,AV165,AV166,AV167,AV168,AV169,AV170,AV171,AV172,AV173,AV174,AV175,AV176,AV177,AV178,AV179,AV180,AV181,AV182,AV183,AV184,AV185,AV186,AV187,AV188,AV189,AV190,AV191,AV192,AV193,AV194,AV195,AV196,AV197,AV198,AV199,AV200,AV201,AV202,AV203,AV204,AV205,AV206,AV207)</f>
        <v/>
      </c>
      <c r="G13" s="802">
        <f>CONCATENATE(AX8,AX9,AX10,AX11,AX12,AX13,AX14,AX16,AX17,AX19,AX20,AX21,AX22,AX23,AX24,AX25,AX26,AX27,AX28,AX29,AX30,AX31,AX32,AX33,AX34,AX35,AX36,AX37,AX38,AX39,AX40,AX41,AX42,AX43,AX44,AX45,AX46,AX47,AX48,AX49,AX50,AX51,AX52,AX53,AX54,AX55,AX56,AX57,AX58,AX59,AX60,AX61,AX62,AX63,AX64,AX65,AX66,AX67,AX68,AX69,AX70,AX71,AX72,AX73,AX74,AX75,AX76,AX77,AX78,AX79,AX80,AX81,AX82,AX83,AX84,AX85,AX86,AX87,AX88,AX89,AX90,AX91,AX92,AX93,AX94,AX95,AX96,AX97,AX98,AX99,AX100,AX101,AX102,AX103,AX104,AX105,AX106,AX107,AX108,AX109,AX110,AX111,AX112,AX113,AX114,AX115,AX116,AX117,AX118,AX119,AX120,AX121,AX122,AX123,AX124,AX125,AX126,AX127,AX128,AX129,AX130,AX131,AX132,AX133,AX134,AX135,AX136,AX137,AX138,AX139,AX140,AX141,AX142,AX143,AX144,AX145,AX146,AX147,AX148,AX149,AX150,AX151,AX152,AX153,AX154,AX155,AX156,AX157,AX158,AX159,AX160,AX161,AX162,AX163,AX164,AX165,AX166,AX167,AX168,AX169,AX170,AX171,AX172,AX173,AX174,AX175,AX176,AX177,AX178,AX179,AX180,AX181,AX182,AX183,AX184,AX185,AX186,AX187,AX188,AX189,AX190,AX191,AX192,AX193,AX194,AX195,AX196,AX197,AX198,AX199,AX200,AX201,AX202,AX203,AX204,AX205,AX206,AX207)</f>
        <v/>
      </c>
      <c r="H13" s="954" t="n"/>
      <c r="I13" s="803">
        <f>CONCATENATE(AZ8,AZ9,AZ10,AZ11,AZ12,AZ13,AZ14,AZ16,AZ17,AZ19,AZ20,AZ21,AZ22,AZ23,AZ24,AZ25,AZ26,AZ27,AZ28,AZ29,AZ30,AZ31,AZ32,AZ33,AZ34,AZ35,AZ36,AZ37,AZ38,AZ39,AZ40,AZ41,AZ42,AZ43,AZ44,AZ45,AZ46,AZ47,AZ48,AZ49,AZ50,AZ51,AZ52,AZ53,AZ54,AZ55,AZ56,AZ57,AZ58,AZ59,AZ60,AZ61,AZ62,AZ63,AZ64,AZ65,AZ66,AZ67,AZ68,AZ69,AZ70,AZ71,AZ72,AZ73,AZ74,AZ75,AZ76,AZ77,AZ78,AZ79,AZ80,AZ81,AZ82,AZ83,AZ84,AZ85,AZ86,AZ87,AZ88,AZ89,AZ90,AZ91,AZ92,AZ93,AZ94,AZ95,AZ96,AZ97,AZ98,AZ99,AZ100,AZ101,AZ102,AZ103,AZ104,AZ105,AZ106,AZ107,AZ108,AZ109,AZ110,AZ111,AZ112,AZ113,AZ114,AZ115,AZ116,AZ117,AZ118,AZ119,AZ120,AZ121,AZ122,AZ123,AZ124,AZ125,AZ126,AZ127,AZ128,AZ129,AZ130,AZ131,AZ132,AZ133,AZ134,AZ135,AZ136,AZ137,AZ138,AZ139,AZ140,AZ141,AZ142,AZ143,AZ144,AZ145,AZ146,AZ147,AZ148,AZ149,AZ150,AZ151,AZ152,AZ153,AZ154,AZ155,AZ156,AZ157,AZ158,AZ159,AZ160,AZ161,AZ162,AZ163,AZ164,AZ165,AZ166,AZ167,AZ168,AZ169,AZ170,AZ171,AZ172,AZ173,AZ174,AZ175,AZ176,AZ177,AZ178,AZ179,AZ180,AZ181,AZ182,AZ183,AZ184,AZ185,AZ186,AZ187,AZ188,AZ189,AZ190,AZ191,AZ192,AZ193,AZ194,AZ195,AZ196,AZ197,AZ198,AZ199,AZ200,AZ201,AZ202,AZ203,AZ204,AZ205,AZ206,AZ207)</f>
        <v/>
      </c>
      <c r="J13" s="954" t="n"/>
      <c r="K13" s="420" t="n"/>
      <c r="M13" s="14" t="n">
        <v>1.03</v>
      </c>
      <c r="N13" s="14">
        <f>IFERROR(VLOOKUP(M13,'CRUCE OPORTUNIDADES'!$C$10:$D$109,2,FALSE),"")</f>
        <v/>
      </c>
      <c r="O13" s="14" t="n">
        <v>2.03</v>
      </c>
      <c r="P13" s="14">
        <f>IFERROR(VLOOKUP(O13,'CRUCE OPORTUNIDADES'!$C$10:$D$109,2,FALSE),"")</f>
        <v/>
      </c>
      <c r="Q13" s="14" t="n">
        <v>3.03</v>
      </c>
      <c r="R13" s="14">
        <f>IFERROR(VLOOKUP(Q13,'CRUCE OPORTUNIDADES'!$C$10:$D$109,2,FALSE),"")</f>
        <v/>
      </c>
      <c r="S13" s="14" t="n">
        <v>4.03</v>
      </c>
      <c r="T13" s="14">
        <f>IFERROR(VLOOKUP(S13,'CRUCE OPORTUNIDADES'!$C$10:$D$109,2,FALSE),"")</f>
        <v/>
      </c>
      <c r="U13" s="14" t="n">
        <v>5.03</v>
      </c>
      <c r="V13" s="14">
        <f>IFERROR(VLOOKUP(U13,'CRUCE OPORTUNIDADES'!$C$10:$D$109,2,FALSE),"")</f>
        <v/>
      </c>
      <c r="W13" s="14" t="n">
        <v>6.03</v>
      </c>
      <c r="X13" s="14">
        <f>IFERROR(VLOOKUP(W13,'CRUCE OPORTUNIDADES'!$C$10:$D$109,2,FALSE),"")</f>
        <v/>
      </c>
      <c r="Y13" s="14" t="n">
        <v>7.03</v>
      </c>
      <c r="Z13" s="14">
        <f>IFERROR(VLOOKUP(Y13,'CRUCE OPORTUNIDADES'!$C$10:$D$109,2,FALSE),"")</f>
        <v/>
      </c>
      <c r="AA13" s="14" t="n">
        <v>8.029999999999999</v>
      </c>
      <c r="AB13" s="14">
        <f>IFERROR(VLOOKUP(AA13,'CRUCE OPORTUNIDADES'!$C$10:$D$109,2,FALSE),"")</f>
        <v/>
      </c>
      <c r="AC13" s="14" t="n">
        <v>9.029999999999999</v>
      </c>
      <c r="AD13" s="14">
        <f>IFERROR(VLOOKUP(AC13,'CRUCE OPORTUNIDADES'!$C$10:$D$109,2,FALSE),"")</f>
        <v/>
      </c>
      <c r="AE13" s="14" t="n">
        <v>10.03</v>
      </c>
      <c r="AF13" s="14">
        <f>IFERROR(VLOOKUP(AE13,'CRUCE OPORTUNIDADES'!$C$10:$D$109,2,FALSE),"")</f>
        <v/>
      </c>
      <c r="AG13" s="14" t="n">
        <v>11.03</v>
      </c>
      <c r="AH13" s="14">
        <f>IFERROR(VLOOKUP(AG13,'CRUCE OPORTUNIDADES'!$C$10:$D$109,2,FALSE),"")</f>
        <v/>
      </c>
      <c r="AI13" s="14" t="n">
        <v>12.03</v>
      </c>
      <c r="AJ13" s="14">
        <f>IFERROR(VLOOKUP(AI13,'CRUCE OPORTUNIDADES'!$C$10:$D$109,2,FALSE),"")</f>
        <v/>
      </c>
      <c r="AK13" s="14" t="n">
        <v>13.03</v>
      </c>
      <c r="AL13" s="14">
        <f>IFERROR(VLOOKUP(AK13,'CRUCE OPORTUNIDADES'!$C$10:$D$109,2,FALSE),"")</f>
        <v/>
      </c>
      <c r="AM13" s="14" t="n">
        <v>14.03</v>
      </c>
      <c r="AN13" s="14">
        <f>IFERROR(VLOOKUP(AM13,'CRUCE OPORTUNIDADES'!$C$10:$D$109,2,FALSE),"")</f>
        <v/>
      </c>
      <c r="AO13" s="14" t="n">
        <v>15.03</v>
      </c>
      <c r="AP13" s="14">
        <f>IFERROR(VLOOKUP(AO13,'CRUCE OPORTUNIDADES'!$C$10:$D$109,2,FALSE),"")</f>
        <v/>
      </c>
      <c r="AQ13" s="14" t="n">
        <v>16.03</v>
      </c>
      <c r="AR13" s="14">
        <f>IFERROR(VLOOKUP(AQ13,'CRUCE OPORTUNIDADES'!$C$10:$D$109,2,FALSE),"")</f>
        <v/>
      </c>
      <c r="AS13" s="14" t="n">
        <v>17.03</v>
      </c>
      <c r="AT13" s="14">
        <f>IFERROR(VLOOKUP(AS13,'CRUCE OPORTUNIDADES'!$C$10:$D$109,2,FALSE),"")</f>
        <v/>
      </c>
      <c r="AU13" s="14" t="n">
        <v>18.03</v>
      </c>
      <c r="AV13" s="14">
        <f>IFERROR(VLOOKUP(AU13,'CRUCE OPORTUNIDADES'!$C$10:$D$109,2,FALSE),"")</f>
        <v/>
      </c>
      <c r="AW13" s="14" t="n">
        <v>19.03</v>
      </c>
      <c r="AX13" s="14">
        <f>IFERROR(VLOOKUP(AW13,'CRUCE OPORTUNIDADES'!$C$10:$D$109,2,FALSE),"")</f>
        <v/>
      </c>
      <c r="AY13" s="14" t="n">
        <v>20.03</v>
      </c>
      <c r="AZ13" s="14">
        <f>IFERROR(VLOOKUP(AY13,'CRUCE OPORTUNIDADES'!$C$10:$D$109,2,FALSE),"")</f>
        <v/>
      </c>
      <c r="BA13" s="14" t="n">
        <v>21.03</v>
      </c>
      <c r="BB13" s="14">
        <f>IFERROR(VLOOKUP(BA13,'CRUCE OPORTUNIDADES'!$C$10:$D$109,2,FALSE),"")</f>
        <v/>
      </c>
      <c r="BC13" s="14" t="n">
        <v>22.03</v>
      </c>
      <c r="BD13" s="14">
        <f>IFERROR(VLOOKUP(BC13,'CRUCE OPORTUNIDADES'!$C$10:$D$109,2,FALSE),"")</f>
        <v/>
      </c>
      <c r="BE13" s="14" t="n">
        <v>23.03</v>
      </c>
      <c r="BF13" s="14">
        <f>IFERROR(VLOOKUP(BE13,'CRUCE OPORTUNIDADES'!$C$10:$D$109,2,FALSE),"")</f>
        <v/>
      </c>
      <c r="BG13" s="14" t="n">
        <v>24.03</v>
      </c>
      <c r="BH13" s="14">
        <f>IFERROR(VLOOKUP(BG13,'CRUCE OPORTUNIDADES'!$C$10:$D$109,2,FALSE),"")</f>
        <v/>
      </c>
      <c r="BI13" s="14" t="n">
        <v>25.03</v>
      </c>
      <c r="BJ13" s="14">
        <f>IFERROR(VLOOKUP(BI13,'CRUCE OPORTUNIDADES'!$C$10:$D$109,2,FALSE),"")</f>
        <v/>
      </c>
    </row>
    <row r="14" ht="50.25" customHeight="1">
      <c r="A14" s="296" t="n"/>
      <c r="B14" s="776" t="inlineStr">
        <is>
          <t>Casi seguro 100% (5)</t>
        </is>
      </c>
      <c r="C14" s="954" t="n"/>
      <c r="D14" s="18">
        <f>CONCATENATE(BB8,BB9,BB10,BB11,BB12,BB13,BB14,BB16,BB17,BB19,BB20,BB21,BB22,BB23,BB24,BB25,BB26,BB27,BB28,BB29,BB30,BB31,BB32,BB33,BB34,BB35,BB36,BB37,BB38,BB39,BB40,BB41,BB42,BB43,BB44,BB45,BB46,BB47,BB48,BB49,BB50,BB51,BB52,BB53,BB54,BB55,BB56,BB57,BB58,BB59,BB60,BB61,BB62,BB63,BB64,BB65,BB66,BB67,BB68,BB69,BB70,BB71,BB72,BB73,BB74,BB75,BB76,BB77,BB78,BB79,BB80,BB81,BB82,BB83,BB84,BB85,BB86,BB87,BB88,BB89,BB90,BB91,BB92,BB93,BB94,BB95,BB96,BB97,BB98,BB99,BB100,BB101,BB102,BB103,BB104,BB105,BB106,BB107,BB108,BB109,BB110,BB111,BB112,BB113,BB114,BB115,BB116,BB117,BB118,BB119,BB120,BB121,BB122,BB123,BB124,BB125,BB126,BB127,BB128,BB129,BB130,BB131,BB132,BB133,BB134,BB135,BB136,BB137,BB138,BB139,BB140,BB141,BB142,BB143,BB144,BB145,BB146,BB147,BB148,BB149,BB150,BB151,BB152,BB153,BB154,BB155,BB156,BB157,BB158,BB159,BB160,BB161,BB162,BB163,BB164,BB165,BB166,BB167,BB168,BB169,BB170,BB171,BB172,BB173,BB174,BB175,BB176,BB177,BB178,BB179,BB180,BB181,BB182,BB183,BB184,BB185,BB186,BB187,BB188,BB189,BB190,BB191,BB192,BB193,BB194,BB195,BB196,BB197,BB198,BB199,BB200,BB201,BB202,BB203,BB204,BB205,BB206,BB207)</f>
        <v/>
      </c>
      <c r="E14" s="801">
        <f>CONCATENATE(BD8,BD9,BD10,BD11,BD12,BD13,BD14,BD16,BD17,BD19,BD20,BD21,BD22,BD23,BD24,BD25,BD26,BD27,BD28,BD29,BD30,BD31,BD32,BD33,BD34,BD35,BD36,BD37,BD38,BD39,BD40,BD41,BD42,BD43,BD44,BD45,BD46,BD47,BD48,BD49,BD50,BD51,BD52,BD53,BD54,BD55,BD56,BD57,BD58,BD59,BD60,BD61,BD62,BD63,BD64,BD65,BD66,BD67,BD68,BD69,BD70,BD71,BD72,BD73,BD74,BD75,BD76,BD77,BD78,BD79,BD80,BD81,BD82,BD83,BD84,BD85,BD86,BD87,BD88,BD89,BD90,BD91,BD92,BD93,BD94,BD95,BD96,BD97,BD98,BD99,BD100,BD101,BD102,BD103,BD104,BD105,BD106,BD107,BD108,BD109,BD110,BD111,BD112,BD113,BD114,BD115,BD116,BD117,BD118,BD119,BD120,BD121,BD122,BD123,BD124,BD125,BD126,BD127,BD128,BD129,BD130,BD131,BD132,BD133,BD134,BD135,BD136,BD137,BD138,BD139,BD140,BD141,BD142,BD143,BD144,BD145,BD146,BD147,BD148,BD149,BD150,BD151,BD152,BD153,BD154,BD155,BD156,BD157,BD158,BD159,BD160,BD161,BD162,BD163,BD164,BD165,BD166,BD167,BD168,BD169,BD170,BD171,BD172,BD173,BD174,BD175,BD176,BD177,BD178,BD179,BD180,BD181,BD182,BD183,BD184,BD185,BD186,BD187,BD188,BD189,BD190,BD191,BD192,BD193,BD194,BD195,BD196,BD197,BD198,BD199,BD200,BD201,BD202,BD203,BD204,BD205,BD206,BD207)</f>
        <v/>
      </c>
      <c r="F14" s="802">
        <f>CONCATENATE(BF8,BF9,BF10,BF11,BF12,BF13,BF14,BF16,BF17,BF19,BF20,BF21,BF22,BF23,BF24,BF25,BF26,BF27,BF28,BF29,BF30,BF31,BF32,BF33,BF34,BF35,BF36,BF37,BF38,BF39,BF40,BF41,BF42,BF43,BF44,BF45,BF46,BF47,BF48,BF49,BF50,BF51,BF52,BF53,BF54,BF55,BF56,BF57,BF58,BF59,BF60,BF61,BF62,BF63,BF64,BF65,BF66,BF67,BF68,BF69,BF70,BF71,BF72,BF73,BF74,BF75,BF76,BF77,BF78,BF79,BF80,BF81,BF82,BF83,BF84,BF85,BF86,BF87,BF88,BF89,BF90,BF91,BF92,BF93,BF94,BF95,BF96,BF97,BF98,BF99,BF100,BF101,BF102,BF103,BF104,BF105,BF106,BF107,BF108,BF109,BF110,BF111,BF112,BF113,BF114,BF115,BF116,BF117,BF118,BF119,BF120,BF121,BF122,BF123,BF124,BF125,BF126,BF127,BF128,BF129,BF130,BF131,BF132,BF133,BF134,BF135,BF136,BF137,BF138,BF139,BF140,BF141,BF142,BF143,BF144,BF145,BF146,BF147,BF148,BF149,BF150,BF151,BF152,BF153,BF154,BF155,BF156,BF157,BF158,BF159,BF160,BF161,BF162,BF163,BF164,BF165,BF166,BF167,BF168,BF169,BF170,BF171,BF172,BF173,BF174,BF175,BF176,BF177,BF178,BF179,BF180,BF181,BF182,BF183,BF184,BF185,BF186,BF187,BF188,BF189,BF190,BF191,BF192,BF193,BF194,BF195,BF196,BF197,BF198,BF199,BF200,BF201,BF202,BF203,BF204,BF205,BF206,BF207)</f>
        <v/>
      </c>
      <c r="G14" s="803">
        <f>CONCATENATE(BH8,BH9,BH10,BH11,BH12,BH13,BH14,BH16,BH17,BH19,BH20,BH21,BH22,BH23,BH24,BH25,BH26,BH27,BH28,BH29,BH30,BH31,BH32,BH33,BH34,BH35,BH36,BH37,BH38,BH39,BH40,BH41,BH42,BH43,BH44,BH45,BH46,BH47,BH48,BH49,BH50,BH51,BH52,BH53,BH54,BH55,BH56,BH57,BH58,BH59,BH60,BH61,BH62,BH63,BH64,BH65,BH66,BH67,BH68,BH69,BH70,BH71,BH72,BH73,BH74,BH75,BH76,BH77,BH78,BH79,BH80,BH81,BH82,BH83,BH84,BH85,BH86,BH87,BH88,BH89,BH90,BH91,BH92,BH93,BH94,BH95,BH96,BH97,BH98,BH99,BH100,BH101,BH102,BH103,BH104,BH105,BH106,BH107,BH108,BH109,BH110,BH111,BH112,BH113,BH114,BH115,BH116,BH117,BH118,BH119,BH120,BH121,BH122,BH123,BH124,BH125,BH126,BH127,BH128,BH129,BH130,BH131,BH132,BH133,BH134,BH135,BH136,BH137,BH138,BH139,BH140,BH141,BH142,BH143,BH144,BH145,BH146,BH147,BH148,BH149,BH150,BH151,BH152,BH153,BH154,BH155,BH156,BH157,BH158,BH159,BH160,BH161,BH162,BH163,BH164,BH165,BH166,BH167,BH168,BH169,BH170,BH171,BH172,BH173,BH174,BH175,BH176,BH177,BH178,BH179,BH180,BH181,BH182,BH183,BH184,BH185,BH186,BH187,BH188,BH189,BH190,BH191,BH192,BH193,BH194,BH195,BH196,BH197,BH198,BH199,BH200,BH201,BH202,BH203,BH204,BH205,BH206,BH207)</f>
        <v/>
      </c>
      <c r="H14" s="954" t="n"/>
      <c r="I14" s="803">
        <f>CONCATENATE(BJ8,BJ9,BJ10,BJ11,BJ12,BJ13,BJ14,BJ16,BJ17,BJ19,BJ20,BJ21,BJ22,BJ23,BJ24,BJ25,BJ26,BJ27,BJ28,BJ29,BJ30,BJ31,BJ32,BJ33,BJ34,BJ35,BJ36,BJ37,BJ38,BJ39,BJ40,BJ41,BJ42,BJ43,BJ44,BJ45,BJ46,BJ47,BJ48,BJ49,BJ50,BJ51,BJ52,BJ53,BJ54,BJ55,BJ56,BJ57,BJ58,BJ59,BJ60,BJ61,BJ62,BJ63,BJ64,BJ65,BJ66,BJ67,BJ68,BJ69,BJ70,BJ71,BJ72,BJ73,BJ74,BJ75,BJ76,BJ77,BJ78,BJ79,BJ80,BJ81,BJ82,BJ83,BJ84,BJ85,BJ86,BJ87,BJ88,BJ89,BJ90,BJ91,BJ92,BJ93,BJ94,BJ95,BJ96,BJ97,BJ98,BJ99,BJ100,BJ101,BJ102,BJ103,BJ104,BJ105,BJ106,BJ107,BJ108,BJ109,BJ110,BJ111,BJ112,BJ113,BJ114,BJ115,BJ116,BJ117,BJ118,BJ119,BJ120,BJ121,BJ122,BJ123,BJ124,BJ125,BJ126,BJ127,BJ128,BJ129,BJ130,BJ131,BJ132,BJ133,BJ134,BJ135,BJ136,BJ137,BJ138,BJ139,BJ140,BJ141,BJ142,BJ143,BJ144,BJ145,BJ146,BJ147,BJ148,BJ149,BJ150,BJ151,BJ152,BJ153,BJ154,BJ155,BJ156,BJ157,BJ158,BJ159,BJ160,BJ161,BJ162,BJ163,BJ164,BJ165,BJ166,BJ167,BJ168,BJ169,BJ170,BJ171,BJ172,BJ173,BJ174,BJ175,BJ176,BJ177,BJ178,BJ179,BJ180,BJ181,BJ182,BJ183,BJ184,BJ185,BJ186,BJ187,BJ188,BJ189,BJ190,BJ191,BJ192,BJ193,BJ194,BJ195,BJ196,BJ197,BJ198,BJ199,BJ200,BJ201,BJ202,BJ203,BJ204,BJ205,BJ206,BJ207)</f>
        <v/>
      </c>
      <c r="J14" s="954" t="n"/>
      <c r="K14" s="420" t="n"/>
      <c r="N14" s="14">
        <f>IF(N15&lt;&gt;""," -O","")</f>
        <v/>
      </c>
      <c r="P14" s="14">
        <f>IF(P15&lt;&gt;""," -O","")</f>
        <v/>
      </c>
      <c r="R14" s="14">
        <f>IF(R15&lt;&gt;""," -O","")</f>
        <v/>
      </c>
      <c r="T14" s="14">
        <f>IF(T15&lt;&gt;""," -O","")</f>
        <v/>
      </c>
      <c r="V14" s="14">
        <f>IF(V15&lt;&gt;""," -O","")</f>
        <v/>
      </c>
      <c r="X14" s="14">
        <f>IF(X15&lt;&gt;""," -O","")</f>
        <v/>
      </c>
      <c r="Z14" s="14">
        <f>IF(Z15&lt;&gt;""," -O","")</f>
        <v/>
      </c>
      <c r="AB14" s="14">
        <f>IF(AB15&lt;&gt;""," -O","")</f>
        <v/>
      </c>
      <c r="AD14" s="14">
        <f>IF(AD15&lt;&gt;""," -O","")</f>
        <v/>
      </c>
      <c r="AF14" s="14">
        <f>IF(AF15&lt;&gt;""," -O","")</f>
        <v/>
      </c>
      <c r="AH14" s="14">
        <f>IF(AH15&lt;&gt;""," -O","")</f>
        <v/>
      </c>
      <c r="AJ14" s="14">
        <f>IF(AJ15&lt;&gt;""," -O","")</f>
        <v/>
      </c>
      <c r="AL14" s="14">
        <f>IF(AL15&lt;&gt;""," -O","")</f>
        <v/>
      </c>
      <c r="AN14" s="14">
        <f>IF(AN15&lt;&gt;""," -O","")</f>
        <v/>
      </c>
      <c r="AP14" s="14">
        <f>IF(AP15&lt;&gt;""," -O","")</f>
        <v/>
      </c>
      <c r="AR14" s="14">
        <f>IF(AR15&lt;&gt;""," -O","")</f>
        <v/>
      </c>
      <c r="AT14" s="14">
        <f>IF(AT15&lt;&gt;""," -O","")</f>
        <v/>
      </c>
      <c r="AV14" s="14">
        <f>IF(AV15&lt;&gt;""," -O","")</f>
        <v/>
      </c>
      <c r="AX14" s="14">
        <f>IF(AX15&lt;&gt;""," -O","")</f>
        <v/>
      </c>
      <c r="AZ14" s="14">
        <f>IF(AZ15&lt;&gt;""," -O","")</f>
        <v/>
      </c>
      <c r="BB14" s="14">
        <f>IF(BB15&lt;&gt;""," -O","")</f>
        <v/>
      </c>
      <c r="BD14" s="14">
        <f>IF(BD15&lt;&gt;""," -O","")</f>
        <v/>
      </c>
      <c r="BF14" s="14">
        <f>IF(BF15&lt;&gt;""," -O","")</f>
        <v/>
      </c>
      <c r="BH14" s="14">
        <f>IF(BH15&lt;&gt;""," -O","")</f>
        <v/>
      </c>
      <c r="BJ14" s="14">
        <f>IF(BJ15&lt;&gt;""," -O","")</f>
        <v/>
      </c>
    </row>
    <row r="15" ht="20.4" customHeight="1">
      <c r="A15" s="296" t="n"/>
      <c r="B15" s="122" t="inlineStr">
        <is>
          <t>COLOR</t>
        </is>
      </c>
      <c r="C15" s="773" t="inlineStr">
        <is>
          <t>INTERPRETACIÓN DE LA ZONA</t>
        </is>
      </c>
      <c r="D15" s="955" t="n"/>
      <c r="E15" s="954" t="n"/>
      <c r="F15" s="120" t="inlineStr">
        <is>
          <t>CANTIDAD DE OPORTUNIDADES POR ZONA</t>
        </is>
      </c>
      <c r="G15" s="773" t="inlineStr">
        <is>
          <t>PROMEDIO DE OPORTUNIDADES DEL PROCESO</t>
        </is>
      </c>
      <c r="H15" s="955" t="n"/>
      <c r="I15" s="955" t="n"/>
      <c r="J15" s="954" t="n"/>
      <c r="K15" s="420" t="n"/>
      <c r="M15" s="14" t="n">
        <v>1.04</v>
      </c>
      <c r="N15" s="14">
        <f>IFERROR(VLOOKUP(M15,'CRUCE OPORTUNIDADES'!$C$10:$D$109,2,FALSE),"")</f>
        <v/>
      </c>
      <c r="O15" s="14" t="n">
        <v>2.04</v>
      </c>
      <c r="P15" s="14">
        <f>IFERROR(VLOOKUP(O15,'CRUCE OPORTUNIDADES'!$C$10:$D$109,2,FALSE),"")</f>
        <v/>
      </c>
      <c r="Q15" s="14" t="n">
        <v>3.04</v>
      </c>
      <c r="R15" s="14">
        <f>IFERROR(VLOOKUP(Q15,'CRUCE OPORTUNIDADES'!$C$10:$D$109,2,FALSE),"")</f>
        <v/>
      </c>
      <c r="S15" s="14" t="n">
        <v>4.04</v>
      </c>
      <c r="T15" s="14">
        <f>IFERROR(VLOOKUP(S15,'CRUCE OPORTUNIDADES'!$C$10:$D$109,2,FALSE),"")</f>
        <v/>
      </c>
      <c r="U15" s="14" t="n">
        <v>5.04</v>
      </c>
      <c r="V15" s="14">
        <f>IFERROR(VLOOKUP(U15,'CRUCE OPORTUNIDADES'!$C$10:$D$109,2,FALSE),"")</f>
        <v/>
      </c>
      <c r="W15" s="14" t="n">
        <v>6.04</v>
      </c>
      <c r="X15" s="14">
        <f>IFERROR(VLOOKUP(W15,'CRUCE OPORTUNIDADES'!$C$10:$D$109,2,FALSE),"")</f>
        <v/>
      </c>
      <c r="Y15" s="14" t="n">
        <v>7.04</v>
      </c>
      <c r="Z15" s="14">
        <f>IFERROR(VLOOKUP(Y15,'CRUCE OPORTUNIDADES'!$C$10:$D$109,2,FALSE),"")</f>
        <v/>
      </c>
      <c r="AA15" s="14" t="n">
        <v>8.039999999999999</v>
      </c>
      <c r="AB15" s="14">
        <f>IFERROR(VLOOKUP(AA15,'CRUCE OPORTUNIDADES'!$C$10:$D$109,2,FALSE),"")</f>
        <v/>
      </c>
      <c r="AC15" s="14" t="n">
        <v>9.039999999999999</v>
      </c>
      <c r="AD15" s="14">
        <f>IFERROR(VLOOKUP(AC15,'CRUCE OPORTUNIDADES'!$C$10:$D$109,2,FALSE),"")</f>
        <v/>
      </c>
      <c r="AE15" s="14" t="n">
        <v>10.04</v>
      </c>
      <c r="AF15" s="14">
        <f>IFERROR(VLOOKUP(AE15,'CRUCE OPORTUNIDADES'!$C$10:$D$109,2,FALSE),"")</f>
        <v/>
      </c>
      <c r="AG15" s="14" t="n">
        <v>11.04</v>
      </c>
      <c r="AH15" s="14">
        <f>IFERROR(VLOOKUP(AG15,'CRUCE OPORTUNIDADES'!$C$10:$D$109,2,FALSE),"")</f>
        <v/>
      </c>
      <c r="AI15" s="14" t="n">
        <v>12.04</v>
      </c>
      <c r="AJ15" s="14">
        <f>IFERROR(VLOOKUP(AI15,'CRUCE OPORTUNIDADES'!$C$10:$D$109,2,FALSE),"")</f>
        <v/>
      </c>
      <c r="AK15" s="14" t="n">
        <v>13.04</v>
      </c>
      <c r="AL15" s="14">
        <f>IFERROR(VLOOKUP(AK15,'CRUCE OPORTUNIDADES'!$C$10:$D$109,2,FALSE),"")</f>
        <v/>
      </c>
      <c r="AM15" s="14" t="n">
        <v>14.04</v>
      </c>
      <c r="AN15" s="14">
        <f>IFERROR(VLOOKUP(AM15,'CRUCE OPORTUNIDADES'!$C$10:$D$109,2,FALSE),"")</f>
        <v/>
      </c>
      <c r="AO15" s="14" t="n">
        <v>15.04</v>
      </c>
      <c r="AP15" s="14">
        <f>IFERROR(VLOOKUP(AO15,'CRUCE OPORTUNIDADES'!$C$10:$D$109,2,FALSE),"")</f>
        <v/>
      </c>
      <c r="AQ15" s="14" t="n">
        <v>16.04</v>
      </c>
      <c r="AR15" s="14">
        <f>IFERROR(VLOOKUP(AQ15,'CRUCE OPORTUNIDADES'!$C$10:$D$109,2,FALSE),"")</f>
        <v/>
      </c>
      <c r="AS15" s="14" t="n">
        <v>17.04</v>
      </c>
      <c r="AT15" s="14">
        <f>IFERROR(VLOOKUP(AS15,'CRUCE OPORTUNIDADES'!$C$10:$D$109,2,FALSE),"")</f>
        <v/>
      </c>
      <c r="AU15" s="14" t="n">
        <v>18.04</v>
      </c>
      <c r="AV15" s="14">
        <f>IFERROR(VLOOKUP(AU15,'CRUCE OPORTUNIDADES'!$C$10:$D$109,2,FALSE),"")</f>
        <v/>
      </c>
      <c r="AW15" s="14" t="n">
        <v>19.04</v>
      </c>
      <c r="AX15" s="14">
        <f>IFERROR(VLOOKUP(AW15,'CRUCE OPORTUNIDADES'!$C$10:$D$109,2,FALSE),"")</f>
        <v/>
      </c>
      <c r="AY15" s="14" t="n">
        <v>20.04</v>
      </c>
      <c r="AZ15" s="14">
        <f>IFERROR(VLOOKUP(AY15,'CRUCE OPORTUNIDADES'!$C$10:$D$109,2,FALSE),"")</f>
        <v/>
      </c>
      <c r="BA15" s="14" t="n">
        <v>21.04</v>
      </c>
      <c r="BB15" s="14">
        <f>IFERROR(VLOOKUP(BA15,'CRUCE OPORTUNIDADES'!$C$10:$D$109,2,FALSE),"")</f>
        <v/>
      </c>
      <c r="BC15" s="14" t="n">
        <v>22.04</v>
      </c>
      <c r="BD15" s="14">
        <f>IFERROR(VLOOKUP(BC15,'CRUCE OPORTUNIDADES'!$C$10:$D$109,2,FALSE),"")</f>
        <v/>
      </c>
      <c r="BE15" s="14" t="n">
        <v>23.04</v>
      </c>
      <c r="BF15" s="14">
        <f>IFERROR(VLOOKUP(BE15,'CRUCE OPORTUNIDADES'!$C$10:$D$109,2,FALSE),"")</f>
        <v/>
      </c>
      <c r="BG15" s="14" t="n">
        <v>24.04</v>
      </c>
      <c r="BH15" s="14">
        <f>IFERROR(VLOOKUP(BG15,'CRUCE OPORTUNIDADES'!$C$10:$D$109,2,FALSE),"")</f>
        <v/>
      </c>
      <c r="BI15" s="14" t="n">
        <v>25.04</v>
      </c>
      <c r="BJ15" s="14">
        <f>IFERROR(VLOOKUP(BI15,'CRUCE OPORTUNIDADES'!$C$10:$D$109,2,FALSE),"")</f>
        <v/>
      </c>
    </row>
    <row r="16" ht="15" customHeight="1">
      <c r="A16" s="296" t="n"/>
      <c r="B16" s="11" t="n"/>
      <c r="C16" s="795" t="inlineStr">
        <is>
          <t xml:space="preserve"> Zona de oportunidad baja: Monitorear los eventos.</t>
        </is>
      </c>
      <c r="D16" s="955" t="n"/>
      <c r="E16" s="954" t="n"/>
      <c r="F16" s="94">
        <f>COUNTIF('CRUCE OPORTUNIDADES'!$AB$10:$AB$109,"BAJO")</f>
        <v/>
      </c>
      <c r="G16" s="773" t="inlineStr">
        <is>
          <t>PROBABILIDAD</t>
        </is>
      </c>
      <c r="H16" s="773" t="inlineStr">
        <is>
          <t>IMPACTO</t>
        </is>
      </c>
      <c r="I16" s="956" t="inlineStr">
        <is>
          <t>VALORACIÓN</t>
        </is>
      </c>
      <c r="J16" s="954" t="n"/>
      <c r="K16" s="420" t="n"/>
      <c r="N16" s="14">
        <f>IF(N17&lt;&gt;""," -O","")</f>
        <v/>
      </c>
      <c r="P16" s="14">
        <f>IF(P17&lt;&gt;""," -O","")</f>
        <v/>
      </c>
      <c r="R16" s="14">
        <f>IF(R17&lt;&gt;""," -O","")</f>
        <v/>
      </c>
      <c r="T16" s="14">
        <f>IF(T17&lt;&gt;""," -O","")</f>
        <v/>
      </c>
      <c r="V16" s="14">
        <f>IF(V17&lt;&gt;""," -O","")</f>
        <v/>
      </c>
      <c r="X16" s="14">
        <f>IF(X17&lt;&gt;""," -O","")</f>
        <v/>
      </c>
      <c r="Z16" s="14">
        <f>IF(Z17&lt;&gt;""," -O","")</f>
        <v/>
      </c>
      <c r="AB16" s="14">
        <f>IF(AB17&lt;&gt;""," -O","")</f>
        <v/>
      </c>
      <c r="AD16" s="14">
        <f>IF(AD17&lt;&gt;""," -O","")</f>
        <v/>
      </c>
      <c r="AF16" s="14">
        <f>IF(AF17&lt;&gt;""," -O","")</f>
        <v/>
      </c>
      <c r="AH16" s="14">
        <f>IF(AH17&lt;&gt;""," -O","")</f>
        <v/>
      </c>
      <c r="AJ16" s="14">
        <f>IF(AJ17&lt;&gt;""," -O","")</f>
        <v/>
      </c>
      <c r="AL16" s="14">
        <f>IF(AL17&lt;&gt;""," -O","")</f>
        <v/>
      </c>
      <c r="AN16" s="14">
        <f>IF(AN17&lt;&gt;""," -O","")</f>
        <v/>
      </c>
      <c r="AP16" s="14">
        <f>IF(AP17&lt;&gt;""," -O","")</f>
        <v/>
      </c>
      <c r="AR16" s="14">
        <f>IF(AR17&lt;&gt;""," -O","")</f>
        <v/>
      </c>
      <c r="AT16" s="14">
        <f>IF(AT17&lt;&gt;""," -O","")</f>
        <v/>
      </c>
      <c r="AV16" s="14">
        <f>IF(AV17&lt;&gt;""," -O","")</f>
        <v/>
      </c>
      <c r="AX16" s="14">
        <f>IF(AX17&lt;&gt;""," -O","")</f>
        <v/>
      </c>
      <c r="AZ16" s="14">
        <f>IF(AZ17&lt;&gt;""," -O","")</f>
        <v/>
      </c>
      <c r="BB16" s="14">
        <f>IF(BB17&lt;&gt;""," -O","")</f>
        <v/>
      </c>
      <c r="BD16" s="14">
        <f>IF(BD17&lt;&gt;""," -O","")</f>
        <v/>
      </c>
      <c r="BF16" s="14">
        <f>IF(BF17&lt;&gt;""," -O","")</f>
        <v/>
      </c>
      <c r="BH16" s="14">
        <f>IF(BH17&lt;&gt;""," -O","")</f>
        <v/>
      </c>
      <c r="BJ16" s="14">
        <f>IF(BJ17&lt;&gt;""," -O","")</f>
        <v/>
      </c>
    </row>
    <row r="17" ht="15" customHeight="1">
      <c r="A17" s="296" t="n"/>
      <c r="B17" s="10" t="n"/>
      <c r="C17" s="795" t="inlineStr">
        <is>
          <t xml:space="preserve"> Zona de oportunidad moderada: Monitorear los eventos.</t>
        </is>
      </c>
      <c r="D17" s="955" t="n"/>
      <c r="E17" s="954" t="n"/>
      <c r="F17" s="94">
        <f>COUNTIF('CRUCE OPORTUNIDADES'!$AB$10:$AB$109,"MODERADO")</f>
        <v/>
      </c>
      <c r="G17" s="794">
        <f>AVERAGE('CRUCE OPORTUNIDADES'!Y10:Y11)</f>
        <v/>
      </c>
      <c r="H17" s="800">
        <f>AVERAGE('CRUCE OPORTUNIDADES'!Z10:Z11)</f>
        <v/>
      </c>
      <c r="I17" s="794">
        <f>ROUND(G17,0)*ROUND(H17,0)</f>
        <v/>
      </c>
      <c r="J17" s="951" t="n"/>
      <c r="K17" s="420" t="n"/>
      <c r="M17" s="14" t="n">
        <v>1.05</v>
      </c>
      <c r="N17" s="14">
        <f>IFERROR(VLOOKUP(M17,'CRUCE OPORTUNIDADES'!$C$10:$D$109,2,FALSE),"")</f>
        <v/>
      </c>
      <c r="O17" s="14" t="n">
        <v>2.05</v>
      </c>
      <c r="P17" s="14">
        <f>IFERROR(VLOOKUP(O17,'CRUCE OPORTUNIDADES'!$C$10:$D$109,2,FALSE),"")</f>
        <v/>
      </c>
      <c r="Q17" s="14" t="n">
        <v>3.05</v>
      </c>
      <c r="R17" s="14">
        <f>IFERROR(VLOOKUP(Q17,'CRUCE OPORTUNIDADES'!$C$10:$D$109,2,FALSE),"")</f>
        <v/>
      </c>
      <c r="S17" s="14" t="n">
        <v>4.05</v>
      </c>
      <c r="T17" s="14">
        <f>IFERROR(VLOOKUP(S17,'CRUCE OPORTUNIDADES'!$C$10:$D$109,2,FALSE),"")</f>
        <v/>
      </c>
      <c r="U17" s="14" t="n">
        <v>5.05</v>
      </c>
      <c r="V17" s="14">
        <f>IFERROR(VLOOKUP(U17,'CRUCE OPORTUNIDADES'!$C$10:$D$109,2,FALSE),"")</f>
        <v/>
      </c>
      <c r="W17" s="14" t="n">
        <v>6.05</v>
      </c>
      <c r="X17" s="14">
        <f>IFERROR(VLOOKUP(W17,'CRUCE OPORTUNIDADES'!$C$10:$D$109,2,FALSE),"")</f>
        <v/>
      </c>
      <c r="Y17" s="14" t="n">
        <v>7.05</v>
      </c>
      <c r="Z17" s="14">
        <f>IFERROR(VLOOKUP(Y17,'CRUCE OPORTUNIDADES'!$C$10:$D$109,2,FALSE),"")</f>
        <v/>
      </c>
      <c r="AA17" s="14" t="n">
        <v>8.050000000000001</v>
      </c>
      <c r="AB17" s="14">
        <f>IFERROR(VLOOKUP(AA17,'CRUCE OPORTUNIDADES'!$C$10:$D$109,2,FALSE),"")</f>
        <v/>
      </c>
      <c r="AC17" s="14" t="n">
        <v>9.050000000000001</v>
      </c>
      <c r="AD17" s="14">
        <f>IFERROR(VLOOKUP(AC17,'CRUCE OPORTUNIDADES'!$C$10:$D$109,2,FALSE),"")</f>
        <v/>
      </c>
      <c r="AE17" s="14" t="n">
        <v>10.05</v>
      </c>
      <c r="AF17" s="14">
        <f>IFERROR(VLOOKUP(AE17,'CRUCE OPORTUNIDADES'!$C$10:$D$109,2,FALSE),"")</f>
        <v/>
      </c>
      <c r="AG17" s="14" t="n">
        <v>11.05</v>
      </c>
      <c r="AH17" s="14">
        <f>IFERROR(VLOOKUP(AG17,'CRUCE OPORTUNIDADES'!$C$10:$D$109,2,FALSE),"")</f>
        <v/>
      </c>
      <c r="AI17" s="14" t="n">
        <v>12.05</v>
      </c>
      <c r="AJ17" s="14">
        <f>IFERROR(VLOOKUP(AI17,'CRUCE OPORTUNIDADES'!$C$10:$D$109,2,FALSE),"")</f>
        <v/>
      </c>
      <c r="AK17" s="14" t="n">
        <v>13.05</v>
      </c>
      <c r="AL17" s="14">
        <f>IFERROR(VLOOKUP(AK17,'CRUCE OPORTUNIDADES'!$C$10:$D$109,2,FALSE),"")</f>
        <v/>
      </c>
      <c r="AM17" s="14" t="n">
        <v>14.05</v>
      </c>
      <c r="AN17" s="14">
        <f>IFERROR(VLOOKUP(AM17,'CRUCE OPORTUNIDADES'!$C$10:$D$109,2,FALSE),"")</f>
        <v/>
      </c>
      <c r="AO17" s="14" t="n">
        <v>15.05</v>
      </c>
      <c r="AP17" s="14">
        <f>IFERROR(VLOOKUP(AO17,'CRUCE OPORTUNIDADES'!$C$10:$D$109,2,FALSE),"")</f>
        <v/>
      </c>
      <c r="AQ17" s="14" t="n">
        <v>16.05</v>
      </c>
      <c r="AR17" s="14">
        <f>IFERROR(VLOOKUP(AQ17,'CRUCE OPORTUNIDADES'!$C$10:$D$109,2,FALSE),"")</f>
        <v/>
      </c>
      <c r="AS17" s="14" t="n">
        <v>17.05</v>
      </c>
      <c r="AT17" s="14">
        <f>IFERROR(VLOOKUP(AS17,'CRUCE OPORTUNIDADES'!$C$10:$D$109,2,FALSE),"")</f>
        <v/>
      </c>
      <c r="AU17" s="14" t="n">
        <v>18.05</v>
      </c>
      <c r="AV17" s="14">
        <f>IFERROR(VLOOKUP(AU17,'CRUCE OPORTUNIDADES'!$C$10:$D$109,2,FALSE),"")</f>
        <v/>
      </c>
      <c r="AW17" s="14" t="n">
        <v>19.05</v>
      </c>
      <c r="AX17" s="14">
        <f>IFERROR(VLOOKUP(AW17,'CRUCE OPORTUNIDADES'!$C$10:$D$109,2,FALSE),"")</f>
        <v/>
      </c>
      <c r="AY17" s="14" t="n">
        <v>20.05</v>
      </c>
      <c r="AZ17" s="14">
        <f>IFERROR(VLOOKUP(AY17,'CRUCE OPORTUNIDADES'!$C$10:$D$109,2,FALSE),"")</f>
        <v/>
      </c>
      <c r="BA17" s="14" t="n">
        <v>21.05</v>
      </c>
      <c r="BB17" s="14">
        <f>IFERROR(VLOOKUP(BA17,'CRUCE OPORTUNIDADES'!$C$10:$D$109,2,FALSE),"")</f>
        <v/>
      </c>
      <c r="BC17" s="14" t="n">
        <v>22.05</v>
      </c>
      <c r="BD17" s="14">
        <f>IFERROR(VLOOKUP(BC17,'CRUCE OPORTUNIDADES'!$C$10:$D$109,2,FALSE),"")</f>
        <v/>
      </c>
      <c r="BE17" s="14" t="n">
        <v>23.05</v>
      </c>
      <c r="BF17" s="14">
        <f>IFERROR(VLOOKUP(BE17,'CRUCE OPORTUNIDADES'!$C$10:$D$109,2,FALSE),"")</f>
        <v/>
      </c>
      <c r="BG17" s="14" t="n">
        <v>24.05</v>
      </c>
      <c r="BH17" s="14">
        <f>IFERROR(VLOOKUP(BG17,'CRUCE OPORTUNIDADES'!$C$10:$D$109,2,FALSE),"")</f>
        <v/>
      </c>
      <c r="BI17" s="14" t="n">
        <v>25.05</v>
      </c>
      <c r="BJ17" s="14">
        <f>IFERROR(VLOOKUP(BI17,'CRUCE OPORTUNIDADES'!$C$10:$D$109,2,FALSE),"")</f>
        <v/>
      </c>
    </row>
    <row r="18" ht="15.75" customHeight="1">
      <c r="A18" s="296" t="n"/>
      <c r="B18" s="9" t="n"/>
      <c r="C18" s="795" t="inlineStr">
        <is>
          <t xml:space="preserve"> Zona de oportunidad favorable: Potencializar la oportunidad.</t>
        </is>
      </c>
      <c r="D18" s="955" t="n"/>
      <c r="E18" s="954" t="n"/>
      <c r="F18" s="94">
        <f>COUNTIF('CRUCE OPORTUNIDADES'!$AB$10:$AB$109,"FAVORABLE")</f>
        <v/>
      </c>
      <c r="G18" s="917" t="n"/>
      <c r="H18" s="917" t="n"/>
      <c r="I18" s="946" t="n"/>
      <c r="J18" s="945" t="n"/>
      <c r="K18" s="420" t="n"/>
      <c r="N18" s="14">
        <f>IF(N19&lt;&gt;""," -O","")</f>
        <v/>
      </c>
      <c r="P18" s="14">
        <f>IF(P19&lt;&gt;""," -O","")</f>
        <v/>
      </c>
      <c r="R18" s="14">
        <f>IF(R19&lt;&gt;""," -O","")</f>
        <v/>
      </c>
      <c r="T18" s="14">
        <f>IF(T19&lt;&gt;""," -O","")</f>
        <v/>
      </c>
      <c r="V18" s="14">
        <f>IF(V19&lt;&gt;""," -O","")</f>
        <v/>
      </c>
      <c r="X18" s="14">
        <f>IF(X19&lt;&gt;""," -O","")</f>
        <v/>
      </c>
      <c r="Z18" s="14">
        <f>IF(Z19&lt;&gt;""," -O","")</f>
        <v/>
      </c>
      <c r="AB18" s="14">
        <f>IF(AB19&lt;&gt;""," -O","")</f>
        <v/>
      </c>
      <c r="AD18" s="14">
        <f>IF(AD19&lt;&gt;""," -O","")</f>
        <v/>
      </c>
      <c r="AF18" s="14">
        <f>IF(AF19&lt;&gt;""," -O","")</f>
        <v/>
      </c>
      <c r="AH18" s="14">
        <f>IF(AH19&lt;&gt;""," -O","")</f>
        <v/>
      </c>
      <c r="AJ18" s="14">
        <f>IF(AJ19&lt;&gt;""," -O","")</f>
        <v/>
      </c>
      <c r="AL18" s="14">
        <f>IF(AL19&lt;&gt;""," -O","")</f>
        <v/>
      </c>
      <c r="AN18" s="14">
        <f>IF(AN19&lt;&gt;""," -O","")</f>
        <v/>
      </c>
      <c r="AP18" s="14">
        <f>IF(AP19&lt;&gt;""," -O","")</f>
        <v/>
      </c>
      <c r="AR18" s="14">
        <f>IF(AR19&lt;&gt;""," -O","")</f>
        <v/>
      </c>
      <c r="AT18" s="14">
        <f>IF(AT19&lt;&gt;""," -O","")</f>
        <v/>
      </c>
      <c r="AV18" s="14">
        <f>IF(AV19&lt;&gt;""," -O","")</f>
        <v/>
      </c>
      <c r="AX18" s="14">
        <f>IF(AX19&lt;&gt;""," -O","")</f>
        <v/>
      </c>
      <c r="AZ18" s="14">
        <f>IF(AZ19&lt;&gt;""," -O","")</f>
        <v/>
      </c>
      <c r="BB18" s="14">
        <f>IF(BB19&lt;&gt;""," -O","")</f>
        <v/>
      </c>
      <c r="BD18" s="14">
        <f>IF(BD19&lt;&gt;""," -O","")</f>
        <v/>
      </c>
      <c r="BF18" s="14">
        <f>IF(BF19&lt;&gt;""," -O","")</f>
        <v/>
      </c>
      <c r="BH18" s="14">
        <f>IF(BH19&lt;&gt;""," -O","")</f>
        <v/>
      </c>
      <c r="BJ18" s="14">
        <f>IF(BJ19&lt;&gt;""," -O","")</f>
        <v/>
      </c>
    </row>
    <row r="19" ht="15.75" customHeight="1">
      <c r="A19" s="296" t="n"/>
      <c r="B19" s="8" t="n"/>
      <c r="C19" s="795" t="inlineStr">
        <is>
          <t xml:space="preserve"> Zona de oportunidad alta: Potencializar la oportunidad.</t>
        </is>
      </c>
      <c r="D19" s="955" t="n"/>
      <c r="E19" s="954" t="n"/>
      <c r="F19" s="94">
        <f>COUNTIF('CRUCE OPORTUNIDADES'!$AB$10:$AB$109,"ALTO")</f>
        <v/>
      </c>
      <c r="G19" s="922" t="n"/>
      <c r="H19" s="922" t="n"/>
      <c r="I19" s="947" t="n"/>
      <c r="J19" s="925" t="n"/>
      <c r="K19" s="420" t="n"/>
      <c r="M19" s="14" t="n">
        <v>1.06</v>
      </c>
      <c r="N19" s="14">
        <f>IFERROR(VLOOKUP(M19,'CRUCE OPORTUNIDADES'!$C$10:$D$109,2,FALSE),"")</f>
        <v/>
      </c>
      <c r="O19" s="14" t="n">
        <v>2.06</v>
      </c>
      <c r="P19" s="14">
        <f>IFERROR(VLOOKUP(O19,'CRUCE OPORTUNIDADES'!$C$10:$D$109,2,FALSE),"")</f>
        <v/>
      </c>
      <c r="Q19" s="14" t="n">
        <v>3.06</v>
      </c>
      <c r="R19" s="14">
        <f>IFERROR(VLOOKUP(Q19,'CRUCE OPORTUNIDADES'!$C$10:$D$109,2,FALSE),"")</f>
        <v/>
      </c>
      <c r="S19" s="14" t="n">
        <v>4.06</v>
      </c>
      <c r="T19" s="14">
        <f>IFERROR(VLOOKUP(S19,'CRUCE OPORTUNIDADES'!$C$10:$D$109,2,FALSE),"")</f>
        <v/>
      </c>
      <c r="U19" s="14" t="n">
        <v>5.06</v>
      </c>
      <c r="V19" s="14">
        <f>IFERROR(VLOOKUP(U19,'CRUCE OPORTUNIDADES'!$C$10:$D$109,2,FALSE),"")</f>
        <v/>
      </c>
      <c r="W19" s="14" t="n">
        <v>6.06</v>
      </c>
      <c r="X19" s="14">
        <f>IFERROR(VLOOKUP(W19,'CRUCE OPORTUNIDADES'!$C$10:$D$109,2,FALSE),"")</f>
        <v/>
      </c>
      <c r="Y19" s="14" t="n">
        <v>7.06</v>
      </c>
      <c r="Z19" s="14">
        <f>IFERROR(VLOOKUP(Y19,'CRUCE OPORTUNIDADES'!$C$10:$D$109,2,FALSE),"")</f>
        <v/>
      </c>
      <c r="AA19" s="14" t="n">
        <v>8.06</v>
      </c>
      <c r="AB19" s="14">
        <f>IFERROR(VLOOKUP(AA19,'CRUCE OPORTUNIDADES'!$C$10:$D$109,2,FALSE),"")</f>
        <v/>
      </c>
      <c r="AC19" s="14" t="n">
        <v>9.06</v>
      </c>
      <c r="AD19" s="14">
        <f>IFERROR(VLOOKUP(AC19,'CRUCE OPORTUNIDADES'!$C$10:$D$109,2,FALSE),"")</f>
        <v/>
      </c>
      <c r="AE19" s="14" t="n">
        <v>10.06</v>
      </c>
      <c r="AF19" s="14">
        <f>IFERROR(VLOOKUP(AE19,'CRUCE OPORTUNIDADES'!$C$10:$D$109,2,FALSE),"")</f>
        <v/>
      </c>
      <c r="AG19" s="14" t="n">
        <v>11.06</v>
      </c>
      <c r="AH19" s="14">
        <f>IFERROR(VLOOKUP(AG19,'CRUCE OPORTUNIDADES'!$C$10:$D$109,2,FALSE),"")</f>
        <v/>
      </c>
      <c r="AI19" s="14" t="n">
        <v>12.06</v>
      </c>
      <c r="AJ19" s="14">
        <f>IFERROR(VLOOKUP(AI19,'CRUCE OPORTUNIDADES'!$C$10:$D$109,2,FALSE),"")</f>
        <v/>
      </c>
      <c r="AK19" s="14" t="n">
        <v>13.06</v>
      </c>
      <c r="AL19" s="14">
        <f>IFERROR(VLOOKUP(AK19,'CRUCE OPORTUNIDADES'!$C$10:$D$109,2,FALSE),"")</f>
        <v/>
      </c>
      <c r="AM19" s="14" t="n">
        <v>14.06</v>
      </c>
      <c r="AN19" s="14">
        <f>IFERROR(VLOOKUP(AM19,'CRUCE OPORTUNIDADES'!$C$10:$D$109,2,FALSE),"")</f>
        <v/>
      </c>
      <c r="AO19" s="14" t="n">
        <v>15.06</v>
      </c>
      <c r="AP19" s="14">
        <f>IFERROR(VLOOKUP(AO19,'CRUCE OPORTUNIDADES'!$C$10:$D$109,2,FALSE),"")</f>
        <v/>
      </c>
      <c r="AQ19" s="14" t="n">
        <v>16.06</v>
      </c>
      <c r="AR19" s="14">
        <f>IFERROR(VLOOKUP(AQ19,'CRUCE OPORTUNIDADES'!$C$10:$D$109,2,FALSE),"")</f>
        <v/>
      </c>
      <c r="AS19" s="14" t="n">
        <v>17.06</v>
      </c>
      <c r="AT19" s="14">
        <f>IFERROR(VLOOKUP(AS19,'CRUCE OPORTUNIDADES'!$C$10:$D$109,2,FALSE),"")</f>
        <v/>
      </c>
      <c r="AU19" s="14" t="n">
        <v>18.06</v>
      </c>
      <c r="AV19" s="14">
        <f>IFERROR(VLOOKUP(AU19,'CRUCE OPORTUNIDADES'!$C$10:$D$109,2,FALSE),"")</f>
        <v/>
      </c>
      <c r="AW19" s="14" t="n">
        <v>19.06</v>
      </c>
      <c r="AX19" s="14">
        <f>IFERROR(VLOOKUP(AW19,'CRUCE OPORTUNIDADES'!$C$10:$D$109,2,FALSE),"")</f>
        <v/>
      </c>
      <c r="AY19" s="14" t="n">
        <v>20.06</v>
      </c>
      <c r="AZ19" s="14">
        <f>IFERROR(VLOOKUP(AY19,'CRUCE OPORTUNIDADES'!$C$10:$D$109,2,FALSE),"")</f>
        <v/>
      </c>
      <c r="BA19" s="14" t="n">
        <v>21.06</v>
      </c>
      <c r="BB19" s="14">
        <f>IFERROR(VLOOKUP(BA19,'CRUCE OPORTUNIDADES'!$C$10:$D$109,2,FALSE),"")</f>
        <v/>
      </c>
      <c r="BC19" s="14" t="n">
        <v>22.06</v>
      </c>
      <c r="BD19" s="14">
        <f>IFERROR(VLOOKUP(BC19,'CRUCE OPORTUNIDADES'!$C$10:$D$109,2,FALSE),"")</f>
        <v/>
      </c>
      <c r="BE19" s="14" t="n">
        <v>23.06</v>
      </c>
      <c r="BF19" s="14">
        <f>IFERROR(VLOOKUP(BE19,'CRUCE OPORTUNIDADES'!$C$10:$D$109,2,FALSE),"")</f>
        <v/>
      </c>
      <c r="BG19" s="14" t="n">
        <v>24.06</v>
      </c>
      <c r="BH19" s="14">
        <f>IFERROR(VLOOKUP(BG19,'CRUCE OPORTUNIDADES'!$C$10:$D$109,2,FALSE),"")</f>
        <v/>
      </c>
      <c r="BI19" s="14" t="n">
        <v>25.06</v>
      </c>
      <c r="BJ19" s="14">
        <f>IFERROR(VLOOKUP(BI19,'CRUCE OPORTUNIDADES'!$C$10:$D$109,2,FALSE),"")</f>
        <v/>
      </c>
    </row>
    <row r="20">
      <c r="A20" s="296" t="n"/>
      <c r="B20" s="296" t="n"/>
      <c r="C20" s="296" t="n"/>
      <c r="D20" s="296" t="n"/>
      <c r="E20" s="296" t="n"/>
      <c r="F20" s="296" t="n"/>
      <c r="G20" s="296" t="n"/>
      <c r="H20" s="296" t="n"/>
      <c r="I20" s="296" t="n"/>
      <c r="J20" s="296" t="n"/>
      <c r="K20" s="420" t="n"/>
      <c r="N20" s="14">
        <f>IF(N21&lt;&gt;""," -O","")</f>
        <v/>
      </c>
      <c r="P20" s="14">
        <f>IF(P21&lt;&gt;""," -O","")</f>
        <v/>
      </c>
      <c r="R20" s="14">
        <f>IF(R21&lt;&gt;""," -O","")</f>
        <v/>
      </c>
      <c r="T20" s="14">
        <f>IF(T21&lt;&gt;""," -O","")</f>
        <v/>
      </c>
      <c r="V20" s="14">
        <f>IF(V21&lt;&gt;""," -O","")</f>
        <v/>
      </c>
      <c r="X20" s="14">
        <f>IF(X21&lt;&gt;""," -O","")</f>
        <v/>
      </c>
      <c r="Z20" s="14">
        <f>IF(Z21&lt;&gt;""," -O","")</f>
        <v/>
      </c>
      <c r="AB20" s="14">
        <f>IF(AB21&lt;&gt;""," -O","")</f>
        <v/>
      </c>
      <c r="AD20" s="14">
        <f>IF(AD21&lt;&gt;""," -O","")</f>
        <v/>
      </c>
      <c r="AF20" s="14">
        <f>IF(AF21&lt;&gt;""," -O","")</f>
        <v/>
      </c>
      <c r="AH20" s="14">
        <f>IF(AH21&lt;&gt;""," -O","")</f>
        <v/>
      </c>
      <c r="AJ20" s="14">
        <f>IF(AJ21&lt;&gt;""," -O","")</f>
        <v/>
      </c>
      <c r="AL20" s="14">
        <f>IF(AL21&lt;&gt;""," -O","")</f>
        <v/>
      </c>
      <c r="AN20" s="14">
        <f>IF(AN21&lt;&gt;""," -O","")</f>
        <v/>
      </c>
      <c r="AP20" s="14">
        <f>IF(AP21&lt;&gt;""," -O","")</f>
        <v/>
      </c>
      <c r="AR20" s="14">
        <f>IF(AR21&lt;&gt;""," -O","")</f>
        <v/>
      </c>
      <c r="AT20" s="14">
        <f>IF(AT21&lt;&gt;""," -O","")</f>
        <v/>
      </c>
      <c r="AV20" s="14">
        <f>IF(AV21&lt;&gt;""," -O","")</f>
        <v/>
      </c>
      <c r="AX20" s="14">
        <f>IF(AX21&lt;&gt;""," -O","")</f>
        <v/>
      </c>
      <c r="AZ20" s="14">
        <f>IF(AZ21&lt;&gt;""," -O","")</f>
        <v/>
      </c>
      <c r="BB20" s="14">
        <f>IF(BB21&lt;&gt;""," -O","")</f>
        <v/>
      </c>
      <c r="BD20" s="14">
        <f>IF(BD21&lt;&gt;""," -O","")</f>
        <v/>
      </c>
      <c r="BF20" s="14">
        <f>IF(BF21&lt;&gt;""," -O","")</f>
        <v/>
      </c>
      <c r="BH20" s="14">
        <f>IF(BH21&lt;&gt;""," -O","")</f>
        <v/>
      </c>
      <c r="BJ20" s="14">
        <f>IF(BJ21&lt;&gt;""," -O","")</f>
        <v/>
      </c>
    </row>
    <row r="21" ht="58.5" customHeight="1">
      <c r="A21" s="296" t="n"/>
      <c r="B21" s="664" t="inlineStr">
        <is>
          <t>Diagonal 18 No. 20-29 Fusagasugá – Cundinamarca
Teléfono (601) 8281483 Línea Gratuita 018000180414
www.ucundinamarca.edu.co   E-mail: info@ucundinamarca.edu.co
NIT: 890.680.062-2</t>
        </is>
      </c>
      <c r="K21" s="296" t="n"/>
      <c r="M21" s="14" t="n">
        <v>1.07</v>
      </c>
      <c r="N21" s="14">
        <f>IFERROR(VLOOKUP(M21,'CRUCE OPORTUNIDADES'!$C$10:$D$109,2,FALSE),"")</f>
        <v/>
      </c>
      <c r="O21" s="14" t="n">
        <v>2.07</v>
      </c>
      <c r="P21" s="14">
        <f>IFERROR(VLOOKUP(O21,'CRUCE OPORTUNIDADES'!$C$10:$D$109,2,FALSE),"")</f>
        <v/>
      </c>
      <c r="Q21" s="14" t="n">
        <v>3.07</v>
      </c>
      <c r="R21" s="14">
        <f>IFERROR(VLOOKUP(Q21,'CRUCE OPORTUNIDADES'!$C$10:$D$109,2,FALSE),"")</f>
        <v/>
      </c>
      <c r="S21" s="14" t="n">
        <v>4.07</v>
      </c>
      <c r="T21" s="14">
        <f>IFERROR(VLOOKUP(S21,'CRUCE OPORTUNIDADES'!$C$10:$D$109,2,FALSE),"")</f>
        <v/>
      </c>
      <c r="U21" s="14" t="n">
        <v>5.07</v>
      </c>
      <c r="V21" s="14">
        <f>IFERROR(VLOOKUP(U21,'CRUCE OPORTUNIDADES'!$C$10:$D$109,2,FALSE),"")</f>
        <v/>
      </c>
      <c r="W21" s="14" t="n">
        <v>6.07</v>
      </c>
      <c r="X21" s="14">
        <f>IFERROR(VLOOKUP(W21,'CRUCE OPORTUNIDADES'!$C$10:$D$109,2,FALSE),"")</f>
        <v/>
      </c>
      <c r="Y21" s="14" t="n">
        <v>7.07</v>
      </c>
      <c r="Z21" s="14">
        <f>IFERROR(VLOOKUP(Y21,'CRUCE OPORTUNIDADES'!$C$10:$D$109,2,FALSE),"")</f>
        <v/>
      </c>
      <c r="AA21" s="14" t="n">
        <v>8.07</v>
      </c>
      <c r="AB21" s="14">
        <f>IFERROR(VLOOKUP(AA21,'CRUCE OPORTUNIDADES'!$C$10:$D$109,2,FALSE),"")</f>
        <v/>
      </c>
      <c r="AC21" s="14" t="n">
        <v>9.07</v>
      </c>
      <c r="AD21" s="14">
        <f>IFERROR(VLOOKUP(AC21,'CRUCE OPORTUNIDADES'!$C$10:$D$109,2,FALSE),"")</f>
        <v/>
      </c>
      <c r="AE21" s="14" t="n">
        <v>10.07</v>
      </c>
      <c r="AF21" s="14">
        <f>IFERROR(VLOOKUP(AE21,'CRUCE OPORTUNIDADES'!$C$10:$D$109,2,FALSE),"")</f>
        <v/>
      </c>
      <c r="AG21" s="14" t="n">
        <v>11.07</v>
      </c>
      <c r="AH21" s="14">
        <f>IFERROR(VLOOKUP(AG21,'CRUCE OPORTUNIDADES'!$C$10:$D$109,2,FALSE),"")</f>
        <v/>
      </c>
      <c r="AI21" s="14" t="n">
        <v>12.07</v>
      </c>
      <c r="AJ21" s="14">
        <f>IFERROR(VLOOKUP(AI21,'CRUCE OPORTUNIDADES'!$C$10:$D$109,2,FALSE),"")</f>
        <v/>
      </c>
      <c r="AK21" s="14" t="n">
        <v>13.07</v>
      </c>
      <c r="AL21" s="14">
        <f>IFERROR(VLOOKUP(AK21,'CRUCE OPORTUNIDADES'!$C$10:$D$109,2,FALSE),"")</f>
        <v/>
      </c>
      <c r="AM21" s="14" t="n">
        <v>14.07</v>
      </c>
      <c r="AN21" s="14">
        <f>IFERROR(VLOOKUP(AM21,'CRUCE OPORTUNIDADES'!$C$10:$D$109,2,FALSE),"")</f>
        <v/>
      </c>
      <c r="AO21" s="14" t="n">
        <v>15.07</v>
      </c>
      <c r="AP21" s="14">
        <f>IFERROR(VLOOKUP(AO21,'CRUCE OPORTUNIDADES'!$C$10:$D$109,2,FALSE),"")</f>
        <v/>
      </c>
      <c r="AQ21" s="14" t="n">
        <v>16.07</v>
      </c>
      <c r="AR21" s="14">
        <f>IFERROR(VLOOKUP(AQ21,'CRUCE OPORTUNIDADES'!$C$10:$D$109,2,FALSE),"")</f>
        <v/>
      </c>
      <c r="AS21" s="14" t="n">
        <v>17.07</v>
      </c>
      <c r="AT21" s="14">
        <f>IFERROR(VLOOKUP(AS21,'CRUCE OPORTUNIDADES'!$C$10:$D$109,2,FALSE),"")</f>
        <v/>
      </c>
      <c r="AU21" s="14" t="n">
        <v>18.07</v>
      </c>
      <c r="AV21" s="14">
        <f>IFERROR(VLOOKUP(AU21,'CRUCE OPORTUNIDADES'!$C$10:$D$109,2,FALSE),"")</f>
        <v/>
      </c>
      <c r="AW21" s="14" t="n">
        <v>19.07</v>
      </c>
      <c r="AX21" s="14">
        <f>IFERROR(VLOOKUP(AW21,'CRUCE OPORTUNIDADES'!$C$10:$D$109,2,FALSE),"")</f>
        <v/>
      </c>
      <c r="AY21" s="14" t="n">
        <v>20.07</v>
      </c>
      <c r="AZ21" s="14">
        <f>IFERROR(VLOOKUP(AY21,'CRUCE OPORTUNIDADES'!$C$10:$D$109,2,FALSE),"")</f>
        <v/>
      </c>
      <c r="BA21" s="14" t="n">
        <v>21.07</v>
      </c>
      <c r="BB21" s="14">
        <f>IFERROR(VLOOKUP(BA21,'CRUCE OPORTUNIDADES'!$C$10:$D$109,2,FALSE),"")</f>
        <v/>
      </c>
      <c r="BC21" s="14" t="n">
        <v>22.07</v>
      </c>
      <c r="BD21" s="14">
        <f>IFERROR(VLOOKUP(BC21,'CRUCE OPORTUNIDADES'!$C$10:$D$109,2,FALSE),"")</f>
        <v/>
      </c>
      <c r="BE21" s="14" t="n">
        <v>23.07</v>
      </c>
      <c r="BF21" s="14">
        <f>IFERROR(VLOOKUP(BE21,'CRUCE OPORTUNIDADES'!$C$10:$D$109,2,FALSE),"")</f>
        <v/>
      </c>
      <c r="BG21" s="14" t="n">
        <v>24.07</v>
      </c>
      <c r="BH21" s="14">
        <f>IFERROR(VLOOKUP(BG21,'CRUCE OPORTUNIDADES'!$C$10:$D$109,2,FALSE),"")</f>
        <v/>
      </c>
      <c r="BI21" s="14" t="n">
        <v>25.07</v>
      </c>
      <c r="BJ21" s="14">
        <f>IFERROR(VLOOKUP(BI21,'CRUCE OPORTUNIDADES'!$C$10:$D$109,2,FALSE),"")</f>
        <v/>
      </c>
    </row>
    <row r="22">
      <c r="A22" s="296" t="n"/>
      <c r="B22" s="296" t="n"/>
      <c r="C22" s="296" t="n"/>
      <c r="D22" s="296" t="n"/>
      <c r="E22" s="296" t="n"/>
      <c r="F22" s="296" t="n"/>
      <c r="G22" s="296" t="n"/>
      <c r="H22" s="296" t="n"/>
      <c r="I22" s="296" t="n"/>
      <c r="J22" s="296" t="n"/>
      <c r="K22" s="296" t="n"/>
      <c r="N22" s="14">
        <f>IF(N23&lt;&gt;""," -O","")</f>
        <v/>
      </c>
      <c r="P22" s="14">
        <f>IF(P23&lt;&gt;""," -O","")</f>
        <v/>
      </c>
      <c r="R22" s="14">
        <f>IF(R23&lt;&gt;""," -O","")</f>
        <v/>
      </c>
      <c r="T22" s="14">
        <f>IF(T23&lt;&gt;""," -O","")</f>
        <v/>
      </c>
      <c r="V22" s="14">
        <f>IF(V23&lt;&gt;""," -O","")</f>
        <v/>
      </c>
      <c r="X22" s="14">
        <f>IF(X23&lt;&gt;""," -O","")</f>
        <v/>
      </c>
      <c r="Z22" s="14">
        <f>IF(Z23&lt;&gt;""," -O","")</f>
        <v/>
      </c>
      <c r="AB22" s="14">
        <f>IF(AB23&lt;&gt;""," -O","")</f>
        <v/>
      </c>
      <c r="AD22" s="14">
        <f>IF(AD23&lt;&gt;""," -O","")</f>
        <v/>
      </c>
      <c r="AF22" s="14">
        <f>IF(AF23&lt;&gt;""," -O","")</f>
        <v/>
      </c>
      <c r="AH22" s="14">
        <f>IF(AH23&lt;&gt;""," -O","")</f>
        <v/>
      </c>
      <c r="AJ22" s="14">
        <f>IF(AJ23&lt;&gt;""," -O","")</f>
        <v/>
      </c>
      <c r="AL22" s="14">
        <f>IF(AL23&lt;&gt;""," -O","")</f>
        <v/>
      </c>
      <c r="AN22" s="14">
        <f>IF(AN23&lt;&gt;""," -O","")</f>
        <v/>
      </c>
      <c r="AP22" s="14">
        <f>IF(AP23&lt;&gt;""," -O","")</f>
        <v/>
      </c>
      <c r="AR22" s="14">
        <f>IF(AR23&lt;&gt;""," -O","")</f>
        <v/>
      </c>
      <c r="AT22" s="14">
        <f>IF(AT23&lt;&gt;""," -O","")</f>
        <v/>
      </c>
      <c r="AV22" s="14">
        <f>IF(AV23&lt;&gt;""," -O","")</f>
        <v/>
      </c>
      <c r="AX22" s="14">
        <f>IF(AX23&lt;&gt;""," -O","")</f>
        <v/>
      </c>
      <c r="AZ22" s="14">
        <f>IF(AZ23&lt;&gt;""," -O","")</f>
        <v/>
      </c>
      <c r="BB22" s="14">
        <f>IF(BB23&lt;&gt;""," -O","")</f>
        <v/>
      </c>
      <c r="BD22" s="14">
        <f>IF(BD23&lt;&gt;""," -O","")</f>
        <v/>
      </c>
      <c r="BF22" s="14">
        <f>IF(BF23&lt;&gt;""," -O","")</f>
        <v/>
      </c>
      <c r="BH22" s="14">
        <f>IF(BH23&lt;&gt;""," -O","")</f>
        <v/>
      </c>
      <c r="BJ22" s="14">
        <f>IF(BJ23&lt;&gt;""," -O","")</f>
        <v/>
      </c>
    </row>
    <row r="23" ht="36.75" customHeight="1">
      <c r="A23" s="296" t="n"/>
      <c r="B23" s="296" t="n"/>
      <c r="C23" s="766" t="inlineStr">
        <is>
          <t>Documento controlado por el Sistema de Gestión de la Calidad 
Asegúrese que corresponde a la última versión consultando el Portal Institucional</t>
        </is>
      </c>
      <c r="K23" s="296" t="n"/>
      <c r="M23" s="14" t="n">
        <v>1.08</v>
      </c>
      <c r="N23" s="14">
        <f>IFERROR(VLOOKUP(M23,'CRUCE OPORTUNIDADES'!$C$10:$D$109,2,FALSE),"")</f>
        <v/>
      </c>
      <c r="O23" s="14" t="n">
        <v>2.08</v>
      </c>
      <c r="P23" s="14">
        <f>IFERROR(VLOOKUP(O23,'CRUCE OPORTUNIDADES'!$C$10:$D$109,2,FALSE),"")</f>
        <v/>
      </c>
      <c r="Q23" s="14" t="n">
        <v>3.08</v>
      </c>
      <c r="R23" s="14">
        <f>IFERROR(VLOOKUP(Q23,'CRUCE OPORTUNIDADES'!$C$10:$D$109,2,FALSE),"")</f>
        <v/>
      </c>
      <c r="S23" s="14" t="n">
        <v>4.08</v>
      </c>
      <c r="T23" s="14">
        <f>IFERROR(VLOOKUP(S23,'CRUCE OPORTUNIDADES'!$C$10:$D$109,2,FALSE),"")</f>
        <v/>
      </c>
      <c r="U23" s="14" t="n">
        <v>5.08</v>
      </c>
      <c r="V23" s="14">
        <f>IFERROR(VLOOKUP(U23,'CRUCE OPORTUNIDADES'!$C$10:$D$109,2,FALSE),"")</f>
        <v/>
      </c>
      <c r="W23" s="14" t="n">
        <v>6.08</v>
      </c>
      <c r="X23" s="14">
        <f>IFERROR(VLOOKUP(W23,'CRUCE OPORTUNIDADES'!$C$10:$D$109,2,FALSE),"")</f>
        <v/>
      </c>
      <c r="Y23" s="14" t="n">
        <v>7.08</v>
      </c>
      <c r="Z23" s="14">
        <f>IFERROR(VLOOKUP(Y23,'CRUCE OPORTUNIDADES'!$C$10:$D$109,2,FALSE),"")</f>
        <v/>
      </c>
      <c r="AA23" s="14" t="n">
        <v>8.08</v>
      </c>
      <c r="AB23" s="14">
        <f>IFERROR(VLOOKUP(AA23,'CRUCE OPORTUNIDADES'!$C$10:$D$109,2,FALSE),"")</f>
        <v/>
      </c>
      <c r="AC23" s="14" t="n">
        <v>9.08</v>
      </c>
      <c r="AD23" s="14">
        <f>IFERROR(VLOOKUP(AC23,'CRUCE OPORTUNIDADES'!$C$10:$D$109,2,FALSE),"")</f>
        <v/>
      </c>
      <c r="AE23" s="14" t="n">
        <v>10.08</v>
      </c>
      <c r="AF23" s="14">
        <f>IFERROR(VLOOKUP(AE23,'CRUCE OPORTUNIDADES'!$C$10:$D$109,2,FALSE),"")</f>
        <v/>
      </c>
      <c r="AG23" s="14" t="n">
        <v>11.08</v>
      </c>
      <c r="AH23" s="14">
        <f>IFERROR(VLOOKUP(AG23,'CRUCE OPORTUNIDADES'!$C$10:$D$109,2,FALSE),"")</f>
        <v/>
      </c>
      <c r="AI23" s="14" t="n">
        <v>12.08</v>
      </c>
      <c r="AJ23" s="14">
        <f>IFERROR(VLOOKUP(AI23,'CRUCE OPORTUNIDADES'!$C$10:$D$109,2,FALSE),"")</f>
        <v/>
      </c>
      <c r="AK23" s="14" t="n">
        <v>13.08</v>
      </c>
      <c r="AL23" s="14">
        <f>IFERROR(VLOOKUP(AK23,'CRUCE OPORTUNIDADES'!$C$10:$D$109,2,FALSE),"")</f>
        <v/>
      </c>
      <c r="AM23" s="14" t="n">
        <v>14.08</v>
      </c>
      <c r="AN23" s="14">
        <f>IFERROR(VLOOKUP(AM23,'CRUCE OPORTUNIDADES'!$C$10:$D$109,2,FALSE),"")</f>
        <v/>
      </c>
      <c r="AO23" s="14" t="n">
        <v>15.08</v>
      </c>
      <c r="AP23" s="14">
        <f>IFERROR(VLOOKUP(AO23,'CRUCE OPORTUNIDADES'!$C$10:$D$109,2,FALSE),"")</f>
        <v/>
      </c>
      <c r="AQ23" s="14" t="n">
        <v>16.08</v>
      </c>
      <c r="AR23" s="14">
        <f>IFERROR(VLOOKUP(AQ23,'CRUCE OPORTUNIDADES'!$C$10:$D$109,2,FALSE),"")</f>
        <v/>
      </c>
      <c r="AS23" s="14" t="n">
        <v>17.08</v>
      </c>
      <c r="AT23" s="14">
        <f>IFERROR(VLOOKUP(AS23,'CRUCE OPORTUNIDADES'!$C$10:$D$109,2,FALSE),"")</f>
        <v/>
      </c>
      <c r="AU23" s="14" t="n">
        <v>18.08</v>
      </c>
      <c r="AV23" s="14">
        <f>IFERROR(VLOOKUP(AU23,'CRUCE OPORTUNIDADES'!$C$10:$D$109,2,FALSE),"")</f>
        <v/>
      </c>
      <c r="AW23" s="14" t="n">
        <v>19.08</v>
      </c>
      <c r="AX23" s="14">
        <f>IFERROR(VLOOKUP(AW23,'CRUCE OPORTUNIDADES'!$C$10:$D$109,2,FALSE),"")</f>
        <v/>
      </c>
      <c r="AY23" s="14" t="n">
        <v>20.08</v>
      </c>
      <c r="AZ23" s="14">
        <f>IFERROR(VLOOKUP(AY23,'CRUCE OPORTUNIDADES'!$C$10:$D$109,2,FALSE),"")</f>
        <v/>
      </c>
      <c r="BA23" s="14" t="n">
        <v>21.08</v>
      </c>
      <c r="BB23" s="14">
        <f>IFERROR(VLOOKUP(BA23,'CRUCE OPORTUNIDADES'!$C$10:$D$109,2,FALSE),"")</f>
        <v/>
      </c>
      <c r="BC23" s="14" t="n">
        <v>22.08</v>
      </c>
      <c r="BD23" s="14">
        <f>IFERROR(VLOOKUP(BC23,'CRUCE OPORTUNIDADES'!$C$10:$D$109,2,FALSE),"")</f>
        <v/>
      </c>
      <c r="BE23" s="14" t="n">
        <v>23.08</v>
      </c>
      <c r="BF23" s="14">
        <f>IFERROR(VLOOKUP(BE23,'CRUCE OPORTUNIDADES'!$C$10:$D$109,2,FALSE),"")</f>
        <v/>
      </c>
      <c r="BG23" s="14" t="n">
        <v>24.08</v>
      </c>
      <c r="BH23" s="14">
        <f>IFERROR(VLOOKUP(BG23,'CRUCE OPORTUNIDADES'!$C$10:$D$109,2,FALSE),"")</f>
        <v/>
      </c>
      <c r="BI23" s="14" t="n">
        <v>25.08</v>
      </c>
      <c r="BJ23" s="14">
        <f>IFERROR(VLOOKUP(BI23,'CRUCE OPORTUNIDADES'!$C$10:$D$109,2,FALSE),"")</f>
        <v/>
      </c>
    </row>
    <row r="24">
      <c r="D24" s="12">
        <f>CONCATENATE(AR19,AR20,AR21,AR22,AR23,AR24,AR25,AR27,AR28,AR30,AR31,AR32,AR33,AR34,AR35,AR36,AR37,AR38,AR39,AR40,AR41,AR42,AR43,AR44,AR45,AR46,AR47,AR48,AR49,AR50,AR51,AR52,AR53,AR54,AR55,AR56,AR57,AR58,AR59,AR60,AR61,AR62,AR63,AR64,AR65,AR66,AR67,AR68,AR69,AR70,AR71,AR72,AR73,AR74,AR75,AR76,AR77,AR78,AR79,AR80,AR81,AR82,AR83,AR84,AR85,AR86,AR87,AR88,AR89,AR90,AR91,AR92,AR93,AR94,AR95,AR96,AR97,AR98,AR99,AR100,AR101,AR102,AR103,AR104,AR105,AR106,AR107,AR108,AR109,AR110,AR111,AR112,AR113,AR114,AR115,AR116,AR117,AR118,AR119,AR120,AR121,AR122,AR123,AR124,AR125,AR126,AR127,AR128,AR129,AR130,AR131,AR132,AR133,AR134,AR135,AR136,AR137,AR138,AR139,AR140,AR141,AR142,AR143,AR144,AR145,AR146,AR147,AR148,AR149,AR150,AR151,AR152,AR153,AR154,AR155,AR156,AR157,AR158,AR159,AR160,AR161,AR162,AR163,AR164,AR165,AR166,AR167,AR168,AR169,AR170,AR171,AR172,AR173,AR174,AR175,AR176,AR177,AR178,AR179,AR180,AR181,AR182,AR183,AR184,AR185,AR186,AR187,AR188,AR189,AR190,AR191,AR192,AR193,AR194,AR195,AR196,AR197,AR198,AR199,AR200,AR201,AR202,AR203,AR204,AR205,AR206,AR207,AR208,AR209,AR210,AR211,AR212,AR213,AR214,AR215,AR216,AR217,AR218)</f>
        <v/>
      </c>
      <c r="E24" s="12">
        <f>CONCATENATE(AT19,AT20,AT21,AT22,AT23,AT24,AT25,AT27,AT28,AT30,AT31,AT32,AT33,AT34,AT35,AT36,AT37,AT38,AT39,AT40,AT41,AT42,AT43,AT44,AT45,AT46,AT47,AT48,AT49,AT50,AT51,AT52,AT53,AT54,AT55,AT56,AT57,AT58,AT59,AT60,AT61,AT62,AT63,AT64,AT65,AT66,AT67,AT68,AT69,AT70,AT71,AT72,AT73,AT74,AT75,AT76,AT77,AT78,AT79,AT80,AT81,AT82,AT83,AT84,AT85,AT86,AT87,AT88,AT89,AT90,AT91,AT92,AT93,AT94,AT95,AT96,AT97,AT98,AT99,AT100,AT101,AT102,AT103,AT104,AT105,AT106,AT107,AT108,AT109,AT110,AT111,AT112,AT113,AT114,AT115,AT116,AT117,AT118,AT119,AT120,AT121,AT122,AT123,AT124,AT125,AT126,AT127,AT128,AT129,AT130,AT131,AT132,AT133,AT134,AT135,AT136,AT137,AT138,AT139,AT140,AT141,AT142,AT143,AT144,AT145,AT146,AT147,AT148,AT149,AT150,AT151,AT152,AT153,AT154,AT155,AT156,AT157,AT158,AT159,AT160,AT161,AT162,AT163,AT164,AT165,AT166,AT167,AT168,AT169,AT170,AT171,AT172,AT173,AT174,AT175,AT176,AT177,AT178,AT179,AT180,AT181,AT182,AT183,AT184,AT185,AT186,AT187,AT188,AT189,AT190,AT191,AT192,AT193,AT194,AT195,AT196,AT197,AT198,AT199,AT200,AT201,AT202,AT203,AT204,AT205,AT206,AT207,AT208,AT209,AT210,AT211,AT212,AT213,AT214,AT215,AT216,AT217,AT218)</f>
        <v/>
      </c>
      <c r="F24" s="12">
        <f>CONCATENATE(AV19,AV20,AV21,AV22,AV23,AV24,AV25,AV27,AV28,AV30,AV31,AV32,AV33,AV34,AV35,AV36,AV37,AV38,AV39,AV40,AV41,AV42,AV43,AV44,AV45,AV46,AV47,AV48,AV49,AV50,AV51,AV52,AV53,AV54,AV55,AV56,AV57,AV58,AV59,AV60,AV61,AV62,AV63,AV64,AV65,AV66,AV67,AV68,AV69,AV70,AV71,AV72,AV73,AV74,AV75,AV76,AV77,AV78,AV79,AV80,AV81,AV82,AV83,AV84,AV85,AV86,AV87,AV88,AV89,AV90,AV91,AV92,AV93,AV94,AV95,AV96,AV97,AV98,AV99,AV100,AV101,AV102,AV103,AV104,AV105,AV106,AV107,AV108,AV109,AV110,AV111,AV112,AV113,AV114,AV115,AV116,AV117,AV118,AV119,AV120,AV121,AV122,AV123,AV124,AV125,AV126,AV127,AV128,AV129,AV130,AV131,AV132,AV133,AV134,AV135,AV136,AV137,AV138,AV139,AV140,AV141,AV142,AV143,AV144,AV145,AV146,AV147,AV148,AV149,AV150,AV151,AV152,AV153,AV154,AV155,AV156,AV157,AV158,AV159,AV160,AV161,AV162,AV163,AV164,AV165,AV166,AV167,AV168,AV169,AV170,AV171,AV172,AV173,AV174,AV175,AV176,AV177,AV178,AV179,AV180,AV181,AV182,AV183,AV184,AV185,AV186,AV187,AV188,AV189,AV190,AV191,AV192,AV193,AV194,AV195,AV196,AV197,AV198,AV199,AV200,AV201,AV202,AV203,AV204,AV205,AV206,AV207,AV208,AV209,AV210,AV211,AV212,AV213,AV214,AV215,AV216,AV217,AV218)</f>
        <v/>
      </c>
      <c r="G24" s="12">
        <f>CONCATENATE(AX19,AX20,AX21,AX22,AX23,AX24,AX25,AX27,AX28,AX30,AX31,AX32,AX33,AX34,AX35,AX36,AX37,AX38,AX39,AX40,AX41,AX42,AX43,AX44,AX45,AX46,AX47,AX48,AX49,AX50,AX51,AX52,AX53,AX54,AX55,AX56,AX57,AX58,AX59,AX60,AX61,AX62,AX63,AX64,AX65,AX66,AX67,AX68,AX69,AX70,AX71,AX72,AX73,AX74,AX75,AX76,AX77,AX78,AX79,AX80,AX81,AX82,AX83,AX84,AX85,AX86,AX87,AX88,AX89,AX90,AX91,AX92,AX93,AX94,AX95,AX96,AX97,AX98,AX99,AX100,AX101,AX102,AX103,AX104,AX105,AX106,AX107,AX108,AX109,AX110,AX111,AX112,AX113,AX114,AX115,AX116,AX117,AX118,AX119,AX120,AX121,AX122,AX123,AX124,AX125,AX126,AX127,AX128,AX129,AX130,AX131,AX132,AX133,AX134,AX135,AX136,AX137,AX138,AX139,AX140,AX141,AX142,AX143,AX144,AX145,AX146,AX147,AX148,AX149,AX150,AX151,AX152,AX153,AX154,AX155,AX156,AX157,AX158,AX159,AX160,AX161,AX162,AX163,AX164,AX165,AX166,AX167,AX168,AX169,AX170,AX171,AX172,AX173,AX174,AX175,AX176,AX177,AX178,AX179,AX180,AX181,AX182,AX183,AX184,AX185,AX186,AX187,AX188,AX189,AX190,AX191,AX192,AX193,AX194,AX195,AX196,AX197,AX198,AX199,AX200,AX201,AX202,AX203,AX204,AX205,AX206,AX207,AX208,AX209,AX210,AX211,AX212,AX213,AX214,AX215,AX216,AX217,AX218)</f>
        <v/>
      </c>
      <c r="I24" s="12">
        <f>CONCATENATE(AZ19,AZ20,AZ21,AZ22,AZ23,AZ24,AZ25,AZ27,AZ28,AZ30,AZ31,AZ32,AZ33,AZ34,AZ35,AZ36,AZ37,AZ38,AZ39,AZ40,AZ41,AZ42,AZ43,AZ44,AZ45,AZ46,AZ47,AZ48,AZ49,AZ50,AZ51,AZ52,AZ53,AZ54,AZ55,AZ56,AZ57,AZ58,AZ59,AZ60,AZ61,AZ62,AZ63,AZ64,AZ65,AZ66,AZ67,AZ68,AZ69,AZ70,AZ71,AZ72,AZ73,AZ74,AZ75,AZ76,AZ77,AZ78,AZ79,AZ80,AZ81,AZ82,AZ83,AZ84,AZ85,AZ86,AZ87,AZ88,AZ89,AZ90,AZ91,AZ92,AZ93,AZ94,AZ95,AZ96,AZ97,AZ98,AZ99,AZ100,AZ101,AZ102,AZ103,AZ104,AZ105,AZ106,AZ107,AZ108,AZ109,AZ110,AZ111,AZ112,AZ113,AZ114,AZ115,AZ116,AZ117,AZ118,AZ119,AZ120,AZ121,AZ122,AZ123,AZ124,AZ125,AZ126,AZ127,AZ128,AZ129,AZ130,AZ131,AZ132,AZ133,AZ134,AZ135,AZ136,AZ137,AZ138,AZ139,AZ140,AZ141,AZ142,AZ143,AZ144,AZ145,AZ146,AZ147,AZ148,AZ149,AZ150,AZ151,AZ152,AZ153,AZ154,AZ155,AZ156,AZ157,AZ158,AZ159,AZ160,AZ161,AZ162,AZ163,AZ164,AZ165,AZ166,AZ167,AZ168,AZ169,AZ170,AZ171,AZ172,AZ173,AZ174,AZ175,AZ176,AZ177,AZ178,AZ179,AZ180,AZ181,AZ182,AZ183,AZ184,AZ185,AZ186,AZ187,AZ188,AZ189,AZ190,AZ191,AZ192,AZ193,AZ194,AZ195,AZ196,AZ197,AZ198,AZ199,AZ200,AZ201,AZ202,AZ203,AZ204,AZ205,AZ206,AZ207,AZ208,AZ209,AZ210,AZ211,AZ212,AZ213,AZ214,AZ215,AZ216,AZ217,AZ218)</f>
        <v/>
      </c>
      <c r="K24" s="12" t="n"/>
      <c r="N24" s="14">
        <f>IF(N25&lt;&gt;""," -O","")</f>
        <v/>
      </c>
      <c r="P24" s="14">
        <f>IF(P25&lt;&gt;""," -O","")</f>
        <v/>
      </c>
      <c r="R24" s="14">
        <f>IF(R25&lt;&gt;""," -O","")</f>
        <v/>
      </c>
      <c r="T24" s="14">
        <f>IF(T25&lt;&gt;""," -O","")</f>
        <v/>
      </c>
      <c r="V24" s="14">
        <f>IF(V25&lt;&gt;""," -O","")</f>
        <v/>
      </c>
      <c r="X24" s="14">
        <f>IF(X25&lt;&gt;""," -O","")</f>
        <v/>
      </c>
      <c r="Z24" s="14">
        <f>IF(Z25&lt;&gt;""," -O","")</f>
        <v/>
      </c>
      <c r="AB24" s="14">
        <f>IF(AB25&lt;&gt;""," -O","")</f>
        <v/>
      </c>
      <c r="AD24" s="14">
        <f>IF(AD25&lt;&gt;""," -O","")</f>
        <v/>
      </c>
      <c r="AF24" s="14">
        <f>IF(AF25&lt;&gt;""," -O","")</f>
        <v/>
      </c>
      <c r="AH24" s="14">
        <f>IF(AH25&lt;&gt;""," -O","")</f>
        <v/>
      </c>
      <c r="AJ24" s="14">
        <f>IF(AJ25&lt;&gt;""," -O","")</f>
        <v/>
      </c>
      <c r="AL24" s="14">
        <f>IF(AL25&lt;&gt;""," -O","")</f>
        <v/>
      </c>
      <c r="AN24" s="14">
        <f>IF(AN25&lt;&gt;""," -O","")</f>
        <v/>
      </c>
      <c r="AP24" s="14">
        <f>IF(AP25&lt;&gt;""," -O","")</f>
        <v/>
      </c>
      <c r="AR24" s="14">
        <f>IF(AR25&lt;&gt;""," -O","")</f>
        <v/>
      </c>
      <c r="AT24" s="14">
        <f>IF(AT25&lt;&gt;""," -O","")</f>
        <v/>
      </c>
      <c r="AV24" s="14">
        <f>IF(AV25&lt;&gt;""," -O","")</f>
        <v/>
      </c>
      <c r="AX24" s="14">
        <f>IF(AX25&lt;&gt;""," -O","")</f>
        <v/>
      </c>
      <c r="AZ24" s="14">
        <f>IF(AZ25&lt;&gt;""," -O","")</f>
        <v/>
      </c>
      <c r="BB24" s="14">
        <f>IF(BB25&lt;&gt;""," -O","")</f>
        <v/>
      </c>
      <c r="BD24" s="14">
        <f>IF(BD25&lt;&gt;""," -O","")</f>
        <v/>
      </c>
      <c r="BF24" s="14">
        <f>IF(BF25&lt;&gt;""," -O","")</f>
        <v/>
      </c>
      <c r="BH24" s="14">
        <f>IF(BH25&lt;&gt;""," -O","")</f>
        <v/>
      </c>
      <c r="BJ24" s="14">
        <f>IF(BJ25&lt;&gt;""," -O","")</f>
        <v/>
      </c>
    </row>
    <row r="25">
      <c r="D25" s="12">
        <f>CONCATENATE(BB19,BB20,BB21,BB22,BB23,BB24,BB25,BB27,BB28,BB30,BB31,BB32,BB33,BB34,BB35,BB36,BB37,BB38,BB39,BB40,BB41,BB42,BB43,BB44,BB45,BB46,BB47,BB48,BB49,BB50,BB51,BB52,BB53,BB54,BB55,BB56,BB57,BB58,BB59,BB60,BB61,BB62,BB63,BB64,BB65,BB66,BB67,BB68,BB69,BB70,BB71,BB72,BB73,BB74,BB75,BB76,BB77,BB78,BB79,BB80,BB81,BB82,BB83,BB84,BB85,BB86,BB87,BB88,BB89,BB90,BB91,BB92,BB93,BB94,BB95,BB96,BB97,BB98,BB99,BB100,BB101,BB102,BB103,BB104,BB105,BB106,BB107,BB108,BB109,BB110,BB111,BB112,BB113,BB114,BB115,BB116,BB117,BB118,BB119,BB120,BB121,BB122,BB123,BB124,BB125,BB126,BB127,BB128,BB129,BB130,BB131,BB132,BB133,BB134,BB135,BB136,BB137,BB138,BB139,BB140,BB141,BB142,BB143,BB144,BB145,BB146,BB147,BB148,BB149,BB150,BB151,BB152,BB153,BB154,BB155,BB156,BB157,BB158,BB159,BB160,BB161,BB162,BB163,BB164,BB165,BB166,BB167,BB168,BB169,BB170,BB171,BB172,BB173,BB174,BB175,BB176,BB177,BB178,BB179,BB180,BB181,BB182,BB183,BB184,BB185,BB186,BB187,BB188,BB189,BB190,BB191,BB192,BB193,BB194,BB195,BB196,BB197,BB198,BB199,BB200,BB201,BB202,BB203,BB204,BB205,BB206,BB207,BB208,BB209,BB210,BB211,BB212,BB213,BB214,BB215,BB216,BB217,BB218)</f>
        <v/>
      </c>
      <c r="E25" s="12">
        <f>CONCATENATE(BD19,BD20,BD21,BD22,BD23,BD24,BD25,BD27,BD28,BD30,BD31,BD32,BD33,BD34,BD35,BD36,BD37,BD38,BD39,BD40,BD41,BD42,BD43,BD44,BD45,BD46,BD47,BD48,BD49,BD50,BD51,BD52,BD53,BD54,BD55,BD56,BD57,BD58,BD59,BD60,BD61,BD62,BD63,BD64,BD65,BD66,BD67,BD68,BD69,BD70,BD71,BD72,BD73,BD74,BD75,BD76,BD77,BD78,BD79,BD80,BD81,BD82,BD83,BD84,BD85,BD86,BD87,BD88,BD89,BD90,BD91,BD92,BD93,BD94,BD95,BD96,BD97,BD98,BD99,BD100,BD101,BD102,BD103,BD104,BD105,BD106,BD107,BD108,BD109,BD110,BD111,BD112,BD113,BD114,BD115,BD116,BD117,BD118,BD119,BD120,BD121,BD122,BD123,BD124,BD125,BD126,BD127,BD128,BD129,BD130,BD131,BD132,BD133,BD134,BD135,BD136,BD137,BD138,BD139,BD140,BD141,BD142,BD143,BD144,BD145,BD146,BD147,BD148,BD149,BD150,BD151,BD152,BD153,BD154,BD155,BD156,BD157,BD158,BD159,BD160,BD161,BD162,BD163,BD164,BD165,BD166,BD167,BD168,BD169,BD170,BD171,BD172,BD173,BD174,BD175,BD176,BD177,BD178,BD179,BD180,BD181,BD182,BD183,BD184,BD185,BD186,BD187,BD188,BD189,BD190,BD191,BD192,BD193,BD194,BD195,BD196,BD197,BD198,BD199,BD200,BD201,BD202,BD203,BD204,BD205,BD206,BD207,BD208,BD209,BD210,BD211,BD212,BD213,BD214,BD215,BD216,BD217,BD218)</f>
        <v/>
      </c>
      <c r="F25" s="12">
        <f>CONCATENATE(BF19,BF20,BF21,BF22,BF23,BF24,BF25,BF27,BF28,BF30,BF31,BF32,BF33,BF34,BF35,BF36,BF37,BF38,BF39,BF40,BF41,BF42,BF43,BF44,BF45,BF46,BF47,BF48,BF49,BF50,BF51,BF52,BF53,BF54,BF55,BF56,BF57,BF58,BF59,BF60,BF61,BF62,BF63,BF64,BF65,BF66,BF67,BF68,BF69,BF70,BF71,BF72,BF73,BF74,BF75,BF76,BF77,BF78,BF79,BF80,BF81,BF82,BF83,BF84,BF85,BF86,BF87,BF88,BF89,BF90,BF91,BF92,BF93,BF94,BF95,BF96,BF97,BF98,BF99,BF100,BF101,BF102,BF103,BF104,BF105,BF106,BF107,BF108,BF109,BF110,BF111,BF112,BF113,BF114,BF115,BF116,BF117,BF118,BF119,BF120,BF121,BF122,BF123,BF124,BF125,BF126,BF127,BF128,BF129,BF130,BF131,BF132,BF133,BF134,BF135,BF136,BF137,BF138,BF139,BF140,BF141,BF142,BF143,BF144,BF145,BF146,BF147,BF148,BF149,BF150,BF151,BF152,BF153,BF154,BF155,BF156,BF157,BF158,BF159,BF160,BF161,BF162,BF163,BF164,BF165,BF166,BF167,BF168,BF169,BF170,BF171,BF172,BF173,BF174,BF175,BF176,BF177,BF178,BF179,BF180,BF181,BF182,BF183,BF184,BF185,BF186,BF187,BF188,BF189,BF190,BF191,BF192,BF193,BF194,BF195,BF196,BF197,BF198,BF199,BF200,BF201,BF202,BF203,BF204,BF205,BF206,BF207,BF208,BF209,BF210,BF211,BF212,BF213,BF214,BF215,BF216,BF217,BF218)</f>
        <v/>
      </c>
      <c r="G25" s="12">
        <f>CONCATENATE(BH19,BH20,BH21,BH22,BH23,BH24,BH25,BH27,BH28,BH30,BH31,BH32,BH33,BH34,BH35,BH36,BH37,BH38,BH39,BH40,BH41,BH42,BH43,BH44,BH45,BH46,BH47,BH48,BH49,BH50,BH51,BH52,BH53,BH54,BH55,BH56,BH57,BH58,BH59,BH60,BH61,BH62,BH63,BH64,BH65,BH66,BH67,BH68,BH69,BH70,BH71,BH72,BH73,BH74,BH75,BH76,BH77,BH78,BH79,BH80,BH81,BH82,BH83,BH84,BH85,BH86,BH87,BH88,BH89,BH90,BH91,BH92,BH93,BH94,BH95,BH96,BH97,BH98,BH99,BH100,BH101,BH102,BH103,BH104,BH105,BH106,BH107,BH108,BH109,BH110,BH111,BH112,BH113,BH114,BH115,BH116,BH117,BH118,BH119,BH120,BH121,BH122,BH123,BH124,BH125,BH126,BH127,BH128,BH129,BH130,BH131,BH132,BH133,BH134,BH135,BH136,BH137,BH138,BH139,BH140,BH141,BH142,BH143,BH144,BH145,BH146,BH147,BH148,BH149,BH150,BH151,BH152,BH153,BH154,BH155,BH156,BH157,BH158,BH159,BH160,BH161,BH162,BH163,BH164,BH165,BH166,BH167,BH168,BH169,BH170,BH171,BH172,BH173,BH174,BH175,BH176,BH177,BH178,BH179,BH180,BH181,BH182,BH183,BH184,BH185,BH186,BH187,BH188,BH189,BH190,BH191,BH192,BH193,BH194,BH195,BH196,BH197,BH198,BH199,BH200,BH201,BH202,BH203,BH204,BH205,BH206,BH207,BH208,BH209,BH210,BH211,BH212,BH213,BH214,BH215,BH216,BH217,BH218)</f>
        <v/>
      </c>
      <c r="I25" s="12">
        <f>CONCATENATE(BJ19,BJ20,BJ21,BJ22,BJ23,BJ24,BJ25,BJ27,BJ28,BJ30,BJ31,BJ32,BJ33,BJ34,BJ35,BJ36,BJ37,BJ38,BJ39,BJ40,BJ41,BJ42,BJ43,BJ44,BJ45,BJ46,BJ47,BJ48,BJ49,BJ50,BJ51,BJ52,BJ53,BJ54,BJ55,BJ56,BJ57,BJ58,BJ59,BJ60,BJ61,BJ62,BJ63,BJ64,BJ65,BJ66,BJ67,BJ68,BJ69,BJ70,BJ71,BJ72,BJ73,BJ74,BJ75,BJ76,BJ77,BJ78,BJ79,BJ80,BJ81,BJ82,BJ83,BJ84,BJ85,BJ86,BJ87,BJ88,BJ89,BJ90,BJ91,BJ92,BJ93,BJ94,BJ95,BJ96,BJ97,BJ98,BJ99,BJ100,BJ101,BJ102,BJ103,BJ104,BJ105,BJ106,BJ107,BJ108,BJ109,BJ110,BJ111,BJ112,BJ113,BJ114,BJ115,BJ116,BJ117,BJ118,BJ119,BJ120,BJ121,BJ122,BJ123,BJ124,BJ125,BJ126,BJ127,BJ128,BJ129,BJ130,BJ131,BJ132,BJ133,BJ134,BJ135,BJ136,BJ137,BJ138,BJ139,BJ140,BJ141,BJ142,BJ143,BJ144,BJ145,BJ146,BJ147,BJ148,BJ149,BJ150,BJ151,BJ152,BJ153,BJ154,BJ155,BJ156,BJ157,BJ158,BJ159,BJ160,BJ161,BJ162,BJ163,BJ164,BJ165,BJ166,BJ167,BJ168,BJ169,BJ170,BJ171,BJ172,BJ173,BJ174,BJ175,BJ176,BJ177,BJ178,BJ179,BJ180,BJ181,BJ182,BJ183,BJ184,BJ185,BJ186,BJ187,BJ188,BJ189,BJ190,BJ191,BJ192,BJ193,BJ194,BJ195,BJ196,BJ197,BJ198,BJ199,BJ200,BJ201,BJ202,BJ203,BJ204,BJ205,BJ206,BJ207,BJ208,BJ209,BJ210,BJ211,BJ212,BJ213,BJ214,BJ215,BJ216,BJ217,BJ218)</f>
        <v/>
      </c>
      <c r="K25" s="12" t="n"/>
      <c r="M25" s="14" t="n">
        <v>1.09</v>
      </c>
      <c r="N25" s="14">
        <f>IFERROR(VLOOKUP(M25,'CRUCE OPORTUNIDADES'!$C$10:$D$109,2,FALSE),"")</f>
        <v/>
      </c>
      <c r="O25" s="14" t="n">
        <v>2.09</v>
      </c>
      <c r="P25" s="14">
        <f>IFERROR(VLOOKUP(O25,'CRUCE OPORTUNIDADES'!$C$10:$D$109,2,FALSE),"")</f>
        <v/>
      </c>
      <c r="Q25" s="14" t="n">
        <v>3.09</v>
      </c>
      <c r="R25" s="14">
        <f>IFERROR(VLOOKUP(Q25,'CRUCE OPORTUNIDADES'!$C$10:$D$109,2,FALSE),"")</f>
        <v/>
      </c>
      <c r="S25" s="14" t="n">
        <v>4.09</v>
      </c>
      <c r="T25" s="14">
        <f>IFERROR(VLOOKUP(S25,'CRUCE OPORTUNIDADES'!$C$10:$D$109,2,FALSE),"")</f>
        <v/>
      </c>
      <c r="U25" s="14" t="n">
        <v>5.09</v>
      </c>
      <c r="V25" s="14">
        <f>IFERROR(VLOOKUP(U25,'CRUCE OPORTUNIDADES'!$C$10:$D$109,2,FALSE),"")</f>
        <v/>
      </c>
      <c r="W25" s="14" t="n">
        <v>6.09</v>
      </c>
      <c r="X25" s="14">
        <f>IFERROR(VLOOKUP(W25,'CRUCE OPORTUNIDADES'!$C$10:$D$109,2,FALSE),"")</f>
        <v/>
      </c>
      <c r="Y25" s="14" t="n">
        <v>7.09</v>
      </c>
      <c r="Z25" s="14">
        <f>IFERROR(VLOOKUP(Y25,'CRUCE OPORTUNIDADES'!$C$10:$D$109,2,FALSE),"")</f>
        <v/>
      </c>
      <c r="AA25" s="14" t="n">
        <v>8.09</v>
      </c>
      <c r="AB25" s="14">
        <f>IFERROR(VLOOKUP(AA25,'CRUCE OPORTUNIDADES'!$C$10:$D$109,2,FALSE),"")</f>
        <v/>
      </c>
      <c r="AC25" s="14" t="n">
        <v>9.09</v>
      </c>
      <c r="AD25" s="14">
        <f>IFERROR(VLOOKUP(AC25,'CRUCE OPORTUNIDADES'!$C$10:$D$109,2,FALSE),"")</f>
        <v/>
      </c>
      <c r="AE25" s="14" t="n">
        <v>10.09</v>
      </c>
      <c r="AF25" s="14">
        <f>IFERROR(VLOOKUP(AE25,'CRUCE OPORTUNIDADES'!$C$10:$D$109,2,FALSE),"")</f>
        <v/>
      </c>
      <c r="AG25" s="14" t="n">
        <v>11.09</v>
      </c>
      <c r="AH25" s="14">
        <f>IFERROR(VLOOKUP(AG25,'CRUCE OPORTUNIDADES'!$C$10:$D$109,2,FALSE),"")</f>
        <v/>
      </c>
      <c r="AI25" s="14" t="n">
        <v>12.09</v>
      </c>
      <c r="AJ25" s="14">
        <f>IFERROR(VLOOKUP(AI25,'CRUCE OPORTUNIDADES'!$C$10:$D$109,2,FALSE),"")</f>
        <v/>
      </c>
      <c r="AK25" s="14" t="n">
        <v>13.09</v>
      </c>
      <c r="AL25" s="14">
        <f>IFERROR(VLOOKUP(AK25,'CRUCE OPORTUNIDADES'!$C$10:$D$109,2,FALSE),"")</f>
        <v/>
      </c>
      <c r="AM25" s="14" t="n">
        <v>14.09</v>
      </c>
      <c r="AN25" s="14">
        <f>IFERROR(VLOOKUP(AM25,'CRUCE OPORTUNIDADES'!$C$10:$D$109,2,FALSE),"")</f>
        <v/>
      </c>
      <c r="AO25" s="14" t="n">
        <v>15.09</v>
      </c>
      <c r="AP25" s="14">
        <f>IFERROR(VLOOKUP(AO25,'CRUCE OPORTUNIDADES'!$C$10:$D$109,2,FALSE),"")</f>
        <v/>
      </c>
      <c r="AQ25" s="14" t="n">
        <v>16.09</v>
      </c>
      <c r="AR25" s="14">
        <f>IFERROR(VLOOKUP(AQ25,'CRUCE OPORTUNIDADES'!$C$10:$D$109,2,FALSE),"")</f>
        <v/>
      </c>
      <c r="AS25" s="14" t="n">
        <v>17.09</v>
      </c>
      <c r="AT25" s="14">
        <f>IFERROR(VLOOKUP(AS25,'CRUCE OPORTUNIDADES'!$C$10:$D$109,2,FALSE),"")</f>
        <v/>
      </c>
      <c r="AU25" s="14" t="n">
        <v>18.09</v>
      </c>
      <c r="AV25" s="14">
        <f>IFERROR(VLOOKUP(AU25,'CRUCE OPORTUNIDADES'!$C$10:$D$109,2,FALSE),"")</f>
        <v/>
      </c>
      <c r="AW25" s="14" t="n">
        <v>19.09</v>
      </c>
      <c r="AX25" s="14">
        <f>IFERROR(VLOOKUP(AW25,'CRUCE OPORTUNIDADES'!$C$10:$D$109,2,FALSE),"")</f>
        <v/>
      </c>
      <c r="AY25" s="14" t="n">
        <v>20.09</v>
      </c>
      <c r="AZ25" s="14">
        <f>IFERROR(VLOOKUP(AY25,'CRUCE OPORTUNIDADES'!$C$10:$D$109,2,FALSE),"")</f>
        <v/>
      </c>
      <c r="BA25" s="14" t="n">
        <v>21.09</v>
      </c>
      <c r="BB25" s="14">
        <f>IFERROR(VLOOKUP(BA25,'CRUCE OPORTUNIDADES'!$C$10:$D$109,2,FALSE),"")</f>
        <v/>
      </c>
      <c r="BC25" s="14" t="n">
        <v>22.09</v>
      </c>
      <c r="BD25" s="14">
        <f>IFERROR(VLOOKUP(BC25,'CRUCE OPORTUNIDADES'!$C$10:$D$109,2,FALSE),"")</f>
        <v/>
      </c>
      <c r="BE25" s="14" t="n">
        <v>23.09</v>
      </c>
      <c r="BF25" s="14">
        <f>IFERROR(VLOOKUP(BE25,'CRUCE OPORTUNIDADES'!$C$10:$D$109,2,FALSE),"")</f>
        <v/>
      </c>
      <c r="BG25" s="14" t="n">
        <v>24.09</v>
      </c>
      <c r="BH25" s="14">
        <f>IFERROR(VLOOKUP(BG25,'CRUCE OPORTUNIDADES'!$C$10:$D$109,2,FALSE),"")</f>
        <v/>
      </c>
      <c r="BI25" s="14" t="n">
        <v>25.09</v>
      </c>
      <c r="BJ25" s="14">
        <f>IFERROR(VLOOKUP(BI25,'CRUCE OPORTUNIDADES'!$C$10:$D$109,2,FALSE),"")</f>
        <v/>
      </c>
    </row>
    <row r="26">
      <c r="K26" s="12" t="n"/>
      <c r="N26" s="14">
        <f>IF(N27&lt;&gt;""," -O","")</f>
        <v/>
      </c>
      <c r="P26" s="14">
        <f>IF(P27&lt;&gt;""," -O","")</f>
        <v/>
      </c>
      <c r="R26" s="14">
        <f>IF(R27&lt;&gt;""," -O","")</f>
        <v/>
      </c>
      <c r="T26" s="14">
        <f>IF(T27&lt;&gt;""," -O","")</f>
        <v/>
      </c>
      <c r="V26" s="14">
        <f>IF(V27&lt;&gt;""," -O","")</f>
        <v/>
      </c>
      <c r="X26" s="14">
        <f>IF(X27&lt;&gt;""," -O","")</f>
        <v/>
      </c>
      <c r="Z26" s="14">
        <f>IF(Z27&lt;&gt;""," -O","")</f>
        <v/>
      </c>
      <c r="AB26" s="14">
        <f>IF(AB27&lt;&gt;""," -O","")</f>
        <v/>
      </c>
      <c r="AD26" s="14">
        <f>IF(AD27&lt;&gt;""," -O","")</f>
        <v/>
      </c>
      <c r="AF26" s="14">
        <f>IF(AF27&lt;&gt;""," -O","")</f>
        <v/>
      </c>
      <c r="AH26" s="14">
        <f>IF(AH27&lt;&gt;""," -O","")</f>
        <v/>
      </c>
      <c r="AJ26" s="14">
        <f>IF(AJ27&lt;&gt;""," -O","")</f>
        <v/>
      </c>
      <c r="AL26" s="14">
        <f>IF(AL27&lt;&gt;""," -O","")</f>
        <v/>
      </c>
      <c r="AN26" s="14">
        <f>IF(AN27&lt;&gt;""," -O","")</f>
        <v/>
      </c>
      <c r="AP26" s="14">
        <f>IF(AP27&lt;&gt;""," -O","")</f>
        <v/>
      </c>
      <c r="AR26" s="14">
        <f>IF(AR27&lt;&gt;""," -O","")</f>
        <v/>
      </c>
      <c r="AT26" s="14">
        <f>IF(AT27&lt;&gt;""," -O","")</f>
        <v/>
      </c>
      <c r="AV26" s="14">
        <f>IF(AV27&lt;&gt;""," -O","")</f>
        <v/>
      </c>
      <c r="AX26" s="14">
        <f>IF(AX27&lt;&gt;""," -O","")</f>
        <v/>
      </c>
      <c r="AZ26" s="14">
        <f>IF(AZ27&lt;&gt;""," -O","")</f>
        <v/>
      </c>
      <c r="BB26" s="14">
        <f>IF(BB27&lt;&gt;""," -O","")</f>
        <v/>
      </c>
      <c r="BD26" s="14">
        <f>IF(BD27&lt;&gt;""," -O","")</f>
        <v/>
      </c>
      <c r="BF26" s="14">
        <f>IF(BF27&lt;&gt;""," -O","")</f>
        <v/>
      </c>
      <c r="BH26" s="14">
        <f>IF(BH27&lt;&gt;""," -O","")</f>
        <v/>
      </c>
      <c r="BJ26" s="14">
        <f>IF(BJ27&lt;&gt;""," -O","")</f>
        <v/>
      </c>
    </row>
    <row r="27">
      <c r="K27" s="12" t="n"/>
      <c r="M27" s="14" t="n">
        <v>1.1</v>
      </c>
      <c r="N27" s="14">
        <f>IFERROR(VLOOKUP(M27,'CRUCE OPORTUNIDADES'!$C$10:$D$109,2,FALSE),"")</f>
        <v/>
      </c>
      <c r="O27" s="14" t="n">
        <v>2.1</v>
      </c>
      <c r="P27" s="14">
        <f>IFERROR(VLOOKUP(O27,'CRUCE OPORTUNIDADES'!$C$10:$D$109,2,FALSE),"")</f>
        <v/>
      </c>
      <c r="Q27" s="14" t="n">
        <v>3.1</v>
      </c>
      <c r="R27" s="14">
        <f>IFERROR(VLOOKUP(Q27,'CRUCE OPORTUNIDADES'!$C$10:$D$109,2,FALSE),"")</f>
        <v/>
      </c>
      <c r="S27" s="14" t="n">
        <v>4.1</v>
      </c>
      <c r="T27" s="14">
        <f>IFERROR(VLOOKUP(S27,'CRUCE OPORTUNIDADES'!$C$10:$D$109,2,FALSE),"")</f>
        <v/>
      </c>
      <c r="U27" s="14" t="n">
        <v>5.1</v>
      </c>
      <c r="V27" s="14">
        <f>IFERROR(VLOOKUP(U27,'CRUCE OPORTUNIDADES'!$C$10:$D$109,2,FALSE),"")</f>
        <v/>
      </c>
      <c r="W27" s="14" t="n">
        <v>6.1</v>
      </c>
      <c r="X27" s="14">
        <f>IFERROR(VLOOKUP(W27,'CRUCE OPORTUNIDADES'!$C$10:$D$109,2,FALSE),"")</f>
        <v/>
      </c>
      <c r="Y27" s="14" t="n">
        <v>7.1</v>
      </c>
      <c r="Z27" s="14">
        <f>IFERROR(VLOOKUP(Y27,'CRUCE OPORTUNIDADES'!$C$10:$D$109,2,FALSE),"")</f>
        <v/>
      </c>
      <c r="AA27" s="14" t="n">
        <v>8.1</v>
      </c>
      <c r="AB27" s="14">
        <f>IFERROR(VLOOKUP(AA27,'CRUCE OPORTUNIDADES'!$C$10:$D$109,2,FALSE),"")</f>
        <v/>
      </c>
      <c r="AC27" s="14" t="n">
        <v>9.1</v>
      </c>
      <c r="AD27" s="14">
        <f>IFERROR(VLOOKUP(AC27,'CRUCE OPORTUNIDADES'!$C$10:$D$109,2,FALSE),"")</f>
        <v/>
      </c>
      <c r="AE27" s="14" t="n">
        <v>10.1</v>
      </c>
      <c r="AF27" s="14">
        <f>IFERROR(VLOOKUP(AE27,'CRUCE OPORTUNIDADES'!$C$10:$D$109,2,FALSE),"")</f>
        <v/>
      </c>
      <c r="AG27" s="14" t="n">
        <v>11.1</v>
      </c>
      <c r="AH27" s="14">
        <f>IFERROR(VLOOKUP(AG27,'CRUCE OPORTUNIDADES'!$C$10:$D$109,2,FALSE),"")</f>
        <v/>
      </c>
      <c r="AI27" s="14" t="n">
        <v>12.1</v>
      </c>
      <c r="AJ27" s="14">
        <f>IFERROR(VLOOKUP(AI27,'CRUCE OPORTUNIDADES'!$C$10:$D$109,2,FALSE),"")</f>
        <v/>
      </c>
      <c r="AK27" s="14" t="n">
        <v>13.1</v>
      </c>
      <c r="AL27" s="14">
        <f>IFERROR(VLOOKUP(AK27,'CRUCE OPORTUNIDADES'!$C$10:$D$109,2,FALSE),"")</f>
        <v/>
      </c>
      <c r="AM27" s="14" t="n">
        <v>14.1</v>
      </c>
      <c r="AN27" s="14">
        <f>IFERROR(VLOOKUP(AM27,'CRUCE OPORTUNIDADES'!$C$10:$D$109,2,FALSE),"")</f>
        <v/>
      </c>
      <c r="AO27" s="14" t="n">
        <v>15.1</v>
      </c>
      <c r="AP27" s="14">
        <f>IFERROR(VLOOKUP(AO27,'CRUCE OPORTUNIDADES'!$C$10:$D$109,2,FALSE),"")</f>
        <v/>
      </c>
      <c r="AQ27" s="14" t="n">
        <v>16.1</v>
      </c>
      <c r="AR27" s="14">
        <f>IFERROR(VLOOKUP(AQ27,'CRUCE OPORTUNIDADES'!$C$10:$D$109,2,FALSE),"")</f>
        <v/>
      </c>
      <c r="AS27" s="14" t="n">
        <v>17.1</v>
      </c>
      <c r="AT27" s="14">
        <f>IFERROR(VLOOKUP(AS27,'CRUCE OPORTUNIDADES'!$C$10:$D$109,2,FALSE),"")</f>
        <v/>
      </c>
      <c r="AU27" s="14" t="n">
        <v>18.1</v>
      </c>
      <c r="AV27" s="14">
        <f>IFERROR(VLOOKUP(AU27,'CRUCE OPORTUNIDADES'!$C$10:$D$109,2,FALSE),"")</f>
        <v/>
      </c>
      <c r="AW27" s="14" t="n">
        <v>19.1</v>
      </c>
      <c r="AX27" s="14">
        <f>IFERROR(VLOOKUP(AW27,'CRUCE OPORTUNIDADES'!$C$10:$D$109,2,FALSE),"")</f>
        <v/>
      </c>
      <c r="AY27" s="14" t="n">
        <v>20.1</v>
      </c>
      <c r="AZ27" s="14">
        <f>IFERROR(VLOOKUP(AY27,'CRUCE OPORTUNIDADES'!$C$10:$D$109,2,FALSE),"")</f>
        <v/>
      </c>
      <c r="BA27" s="14" t="n">
        <v>21.1</v>
      </c>
      <c r="BB27" s="14">
        <f>IFERROR(VLOOKUP(BA27,'CRUCE OPORTUNIDADES'!$C$10:$D$109,2,FALSE),"")</f>
        <v/>
      </c>
      <c r="BC27" s="14" t="n">
        <v>22.1</v>
      </c>
      <c r="BD27" s="14">
        <f>IFERROR(VLOOKUP(BC27,'CRUCE OPORTUNIDADES'!$C$10:$D$109,2,FALSE),"")</f>
        <v/>
      </c>
      <c r="BE27" s="14" t="n">
        <v>23.1</v>
      </c>
      <c r="BF27" s="14">
        <f>IFERROR(VLOOKUP(BE27,'CRUCE OPORTUNIDADES'!$C$10:$D$109,2,FALSE),"")</f>
        <v/>
      </c>
      <c r="BG27" s="14" t="n">
        <v>24.1</v>
      </c>
      <c r="BH27" s="14">
        <f>IFERROR(VLOOKUP(BG27,'CRUCE OPORTUNIDADES'!$C$10:$D$109,2,FALSE),"")</f>
        <v/>
      </c>
      <c r="BI27" s="14" t="n">
        <v>25.1</v>
      </c>
      <c r="BJ27" s="14">
        <f>IFERROR(VLOOKUP(BI27,'CRUCE OPORTUNIDADES'!$C$10:$D$109,2,FALSE),"")</f>
        <v/>
      </c>
    </row>
    <row r="28">
      <c r="N28" s="14">
        <f>IF(N29&lt;&gt;""," -O","")</f>
        <v/>
      </c>
      <c r="P28" s="14">
        <f>IF(P29&lt;&gt;""," -O","")</f>
        <v/>
      </c>
      <c r="R28" s="14">
        <f>IF(R29&lt;&gt;""," -O","")</f>
        <v/>
      </c>
      <c r="T28" s="14">
        <f>IF(T29&lt;&gt;""," -O","")</f>
        <v/>
      </c>
      <c r="V28" s="14">
        <f>IF(V29&lt;&gt;""," -O","")</f>
        <v/>
      </c>
      <c r="X28" s="14">
        <f>IF(X29&lt;&gt;""," -O","")</f>
        <v/>
      </c>
      <c r="Z28" s="14">
        <f>IF(Z29&lt;&gt;""," -O","")</f>
        <v/>
      </c>
      <c r="AB28" s="14">
        <f>IF(AB29&lt;&gt;""," -O","")</f>
        <v/>
      </c>
      <c r="AD28" s="14">
        <f>IF(AD29&lt;&gt;""," -O","")</f>
        <v/>
      </c>
      <c r="AF28" s="14">
        <f>IF(AF29&lt;&gt;""," -O","")</f>
        <v/>
      </c>
      <c r="AH28" s="14">
        <f>IF(AH29&lt;&gt;""," -O","")</f>
        <v/>
      </c>
      <c r="AJ28" s="14">
        <f>IF(AJ29&lt;&gt;""," -O","")</f>
        <v/>
      </c>
      <c r="AL28" s="14">
        <f>IF(AL29&lt;&gt;""," -O","")</f>
        <v/>
      </c>
      <c r="AN28" s="14">
        <f>IF(AN29&lt;&gt;""," -O","")</f>
        <v/>
      </c>
      <c r="AP28" s="14">
        <f>IF(AP29&lt;&gt;""," -O","")</f>
        <v/>
      </c>
      <c r="AR28" s="14">
        <f>IF(AR29&lt;&gt;""," -O","")</f>
        <v/>
      </c>
      <c r="AT28" s="14">
        <f>IF(AT29&lt;&gt;""," -O","")</f>
        <v/>
      </c>
      <c r="AV28" s="14">
        <f>IF(AV29&lt;&gt;""," -O","")</f>
        <v/>
      </c>
      <c r="AX28" s="14">
        <f>IF(AX29&lt;&gt;""," -O","")</f>
        <v/>
      </c>
      <c r="AZ28" s="14">
        <f>IF(AZ29&lt;&gt;""," -O","")</f>
        <v/>
      </c>
      <c r="BB28" s="14">
        <f>IF(BB29&lt;&gt;""," -O","")</f>
        <v/>
      </c>
      <c r="BD28" s="14">
        <f>IF(BD29&lt;&gt;""," -O","")</f>
        <v/>
      </c>
      <c r="BF28" s="14">
        <f>IF(BF29&lt;&gt;""," -O","")</f>
        <v/>
      </c>
      <c r="BH28" s="14">
        <f>IF(BH29&lt;&gt;""," -O","")</f>
        <v/>
      </c>
      <c r="BJ28" s="14">
        <f>IF(BJ29&lt;&gt;""," -O","")</f>
        <v/>
      </c>
    </row>
    <row r="29">
      <c r="M29" s="14" t="n">
        <v>1.11</v>
      </c>
      <c r="N29" s="14">
        <f>IFERROR(VLOOKUP(M29,'CRUCE OPORTUNIDADES'!$C$10:$D$109,2,FALSE),"")</f>
        <v/>
      </c>
      <c r="O29" s="14" t="n">
        <v>2.11</v>
      </c>
      <c r="P29" s="14">
        <f>IFERROR(VLOOKUP(O29,'CRUCE OPORTUNIDADES'!$C$10:$D$109,2,FALSE),"")</f>
        <v/>
      </c>
      <c r="Q29" s="14" t="n">
        <v>3.11</v>
      </c>
      <c r="R29" s="14">
        <f>IFERROR(VLOOKUP(Q29,'CRUCE OPORTUNIDADES'!$C$10:$D$109,2,FALSE),"")</f>
        <v/>
      </c>
      <c r="S29" s="14" t="n">
        <v>4.11</v>
      </c>
      <c r="T29" s="14">
        <f>IFERROR(VLOOKUP(S29,'CRUCE OPORTUNIDADES'!$C$10:$D$109,2,FALSE),"")</f>
        <v/>
      </c>
      <c r="U29" s="14" t="n">
        <v>5.11</v>
      </c>
      <c r="V29" s="14">
        <f>IFERROR(VLOOKUP(U29,'CRUCE OPORTUNIDADES'!$C$10:$D$109,2,FALSE),"")</f>
        <v/>
      </c>
      <c r="W29" s="14" t="n">
        <v>6.11</v>
      </c>
      <c r="X29" s="14">
        <f>IFERROR(VLOOKUP(W29,'CRUCE OPORTUNIDADES'!$C$10:$D$109,2,FALSE),"")</f>
        <v/>
      </c>
      <c r="Y29" s="14" t="n">
        <v>7.11</v>
      </c>
      <c r="Z29" s="14">
        <f>IFERROR(VLOOKUP(Y29,'CRUCE OPORTUNIDADES'!$C$10:$D$109,2,FALSE),"")</f>
        <v/>
      </c>
      <c r="AA29" s="14" t="n">
        <v>8.109999999999999</v>
      </c>
      <c r="AB29" s="14">
        <f>IFERROR(VLOOKUP(AA29,'CRUCE OPORTUNIDADES'!$C$10:$D$109,2,FALSE),"")</f>
        <v/>
      </c>
      <c r="AC29" s="14" t="n">
        <v>9.109999999999999</v>
      </c>
      <c r="AD29" s="14">
        <f>IFERROR(VLOOKUP(AC29,'CRUCE OPORTUNIDADES'!$C$10:$D$109,2,FALSE),"")</f>
        <v/>
      </c>
      <c r="AE29" s="14" t="n">
        <v>10.11</v>
      </c>
      <c r="AF29" s="14">
        <f>IFERROR(VLOOKUP(AE29,'CRUCE OPORTUNIDADES'!$C$10:$D$109,2,FALSE),"")</f>
        <v/>
      </c>
      <c r="AG29" s="14" t="n">
        <v>11.11</v>
      </c>
      <c r="AH29" s="14">
        <f>IFERROR(VLOOKUP(AG29,'CRUCE OPORTUNIDADES'!$C$10:$D$109,2,FALSE),"")</f>
        <v/>
      </c>
      <c r="AI29" s="14" t="n">
        <v>12.11</v>
      </c>
      <c r="AJ29" s="14">
        <f>IFERROR(VLOOKUP(AI29,'CRUCE OPORTUNIDADES'!$C$10:$D$109,2,FALSE),"")</f>
        <v/>
      </c>
      <c r="AK29" s="14" t="n">
        <v>13.11</v>
      </c>
      <c r="AL29" s="14">
        <f>IFERROR(VLOOKUP(AK29,'CRUCE OPORTUNIDADES'!$C$10:$D$109,2,FALSE),"")</f>
        <v/>
      </c>
      <c r="AM29" s="14" t="n">
        <v>14.11</v>
      </c>
      <c r="AN29" s="14">
        <f>IFERROR(VLOOKUP(AM29,'CRUCE OPORTUNIDADES'!$C$10:$D$109,2,FALSE),"")</f>
        <v/>
      </c>
      <c r="AO29" s="14" t="n">
        <v>15.11</v>
      </c>
      <c r="AP29" s="14">
        <f>IFERROR(VLOOKUP(AO29,'CRUCE OPORTUNIDADES'!$C$10:$D$109,2,FALSE),"")</f>
        <v/>
      </c>
      <c r="AQ29" s="14" t="n">
        <v>16.11</v>
      </c>
      <c r="AR29" s="14">
        <f>IFERROR(VLOOKUP(AQ29,'CRUCE OPORTUNIDADES'!$C$10:$D$109,2,FALSE),"")</f>
        <v/>
      </c>
      <c r="AS29" s="14" t="n">
        <v>17.11</v>
      </c>
      <c r="AT29" s="14">
        <f>IFERROR(VLOOKUP(AS29,'CRUCE OPORTUNIDADES'!$C$10:$D$109,2,FALSE),"")</f>
        <v/>
      </c>
      <c r="AU29" s="14" t="n">
        <v>18.11</v>
      </c>
      <c r="AV29" s="14">
        <f>IFERROR(VLOOKUP(AU29,'CRUCE OPORTUNIDADES'!$C$10:$D$109,2,FALSE),"")</f>
        <v/>
      </c>
      <c r="AW29" s="14" t="n">
        <v>19.11</v>
      </c>
      <c r="AX29" s="14">
        <f>IFERROR(VLOOKUP(AW29,'CRUCE OPORTUNIDADES'!$C$10:$D$109,2,FALSE),"")</f>
        <v/>
      </c>
      <c r="AY29" s="14" t="n">
        <v>20.11</v>
      </c>
      <c r="AZ29" s="14">
        <f>IFERROR(VLOOKUP(AY29,'CRUCE OPORTUNIDADES'!$C$10:$D$109,2,FALSE),"")</f>
        <v/>
      </c>
      <c r="BA29" s="14" t="n">
        <v>21.11</v>
      </c>
      <c r="BB29" s="14">
        <f>IFERROR(VLOOKUP(BA29,'CRUCE OPORTUNIDADES'!$C$10:$D$109,2,FALSE),"")</f>
        <v/>
      </c>
      <c r="BC29" s="14" t="n">
        <v>22.11</v>
      </c>
      <c r="BD29" s="14">
        <f>IFERROR(VLOOKUP(BC29,'CRUCE OPORTUNIDADES'!$C$10:$D$109,2,FALSE),"")</f>
        <v/>
      </c>
      <c r="BE29" s="14" t="n">
        <v>23.11</v>
      </c>
      <c r="BF29" s="14">
        <f>IFERROR(VLOOKUP(BE29,'CRUCE OPORTUNIDADES'!$C$10:$D$109,2,FALSE),"")</f>
        <v/>
      </c>
      <c r="BG29" s="14" t="n">
        <v>24.11</v>
      </c>
      <c r="BH29" s="14">
        <f>IFERROR(VLOOKUP(BG29,'CRUCE OPORTUNIDADES'!$C$10:$D$109,2,FALSE),"")</f>
        <v/>
      </c>
      <c r="BI29" s="14" t="n">
        <v>25.11</v>
      </c>
      <c r="BJ29" s="14">
        <f>IFERROR(VLOOKUP(BI29,'CRUCE OPORTUNIDADES'!$C$10:$D$109,2,FALSE),"")</f>
        <v/>
      </c>
    </row>
    <row r="30">
      <c r="N30" s="14">
        <f>IF(N31&lt;&gt;""," -O","")</f>
        <v/>
      </c>
      <c r="P30" s="14">
        <f>IF(P31&lt;&gt;""," -O","")</f>
        <v/>
      </c>
      <c r="R30" s="14">
        <f>IF(R31&lt;&gt;""," -O","")</f>
        <v/>
      </c>
      <c r="T30" s="14">
        <f>IF(T31&lt;&gt;""," -O","")</f>
        <v/>
      </c>
      <c r="V30" s="14">
        <f>IF(V31&lt;&gt;""," -O","")</f>
        <v/>
      </c>
      <c r="X30" s="14">
        <f>IF(X31&lt;&gt;""," -O","")</f>
        <v/>
      </c>
      <c r="Z30" s="14">
        <f>IF(Z31&lt;&gt;""," -O","")</f>
        <v/>
      </c>
      <c r="AB30" s="14">
        <f>IF(AB31&lt;&gt;""," -O","")</f>
        <v/>
      </c>
      <c r="AD30" s="14">
        <f>IF(AD31&lt;&gt;""," -O","")</f>
        <v/>
      </c>
      <c r="AF30" s="14">
        <f>IF(AF31&lt;&gt;""," -O","")</f>
        <v/>
      </c>
      <c r="AH30" s="14">
        <f>IF(AH31&lt;&gt;""," -O","")</f>
        <v/>
      </c>
      <c r="AJ30" s="14">
        <f>IF(AJ31&lt;&gt;""," -O","")</f>
        <v/>
      </c>
      <c r="AL30" s="14">
        <f>IF(AL31&lt;&gt;""," -O","")</f>
        <v/>
      </c>
      <c r="AN30" s="14">
        <f>IF(AN31&lt;&gt;""," -O","")</f>
        <v/>
      </c>
      <c r="AP30" s="14">
        <f>IF(AP31&lt;&gt;""," -O","")</f>
        <v/>
      </c>
      <c r="AR30" s="14">
        <f>IF(AR31&lt;&gt;""," -O","")</f>
        <v/>
      </c>
      <c r="AT30" s="14">
        <f>IF(AT31&lt;&gt;""," -O","")</f>
        <v/>
      </c>
      <c r="AV30" s="14">
        <f>IF(AV31&lt;&gt;""," -O","")</f>
        <v/>
      </c>
      <c r="AX30" s="14">
        <f>IF(AX31&lt;&gt;""," -O","")</f>
        <v/>
      </c>
      <c r="AZ30" s="14">
        <f>IF(AZ31&lt;&gt;""," -O","")</f>
        <v/>
      </c>
      <c r="BB30" s="14">
        <f>IF(BB31&lt;&gt;""," -O","")</f>
        <v/>
      </c>
      <c r="BD30" s="14">
        <f>IF(BD31&lt;&gt;""," -O","")</f>
        <v/>
      </c>
      <c r="BF30" s="14">
        <f>IF(BF31&lt;&gt;""," -O","")</f>
        <v/>
      </c>
      <c r="BH30" s="14">
        <f>IF(BH31&lt;&gt;""," -O","")</f>
        <v/>
      </c>
      <c r="BJ30" s="14">
        <f>IF(BJ31&lt;&gt;""," -O","")</f>
        <v/>
      </c>
    </row>
    <row r="31">
      <c r="M31" s="14" t="n">
        <v>1.12</v>
      </c>
      <c r="N31" s="14">
        <f>IFERROR(VLOOKUP(M31,'CRUCE OPORTUNIDADES'!$C$10:$D$109,2,FALSE),"")</f>
        <v/>
      </c>
      <c r="O31" s="14" t="n">
        <v>2.12</v>
      </c>
      <c r="P31" s="14">
        <f>IFERROR(VLOOKUP(O31,'CRUCE OPORTUNIDADES'!$C$10:$D$109,2,FALSE),"")</f>
        <v/>
      </c>
      <c r="Q31" s="14" t="n">
        <v>3.12</v>
      </c>
      <c r="R31" s="14">
        <f>IFERROR(VLOOKUP(Q31,'CRUCE OPORTUNIDADES'!$C$10:$D$109,2,FALSE),"")</f>
        <v/>
      </c>
      <c r="S31" s="14" t="n">
        <v>4.12</v>
      </c>
      <c r="T31" s="14">
        <f>IFERROR(VLOOKUP(S31,'CRUCE OPORTUNIDADES'!$C$10:$D$109,2,FALSE),"")</f>
        <v/>
      </c>
      <c r="U31" s="14" t="n">
        <v>5.12</v>
      </c>
      <c r="V31" s="14">
        <f>IFERROR(VLOOKUP(U31,'CRUCE OPORTUNIDADES'!$C$10:$D$109,2,FALSE),"")</f>
        <v/>
      </c>
      <c r="W31" s="14" t="n">
        <v>6.12</v>
      </c>
      <c r="X31" s="14">
        <f>IFERROR(VLOOKUP(W31,'CRUCE OPORTUNIDADES'!$C$10:$D$109,2,FALSE),"")</f>
        <v/>
      </c>
      <c r="Y31" s="14" t="n">
        <v>7.12</v>
      </c>
      <c r="Z31" s="14">
        <f>IFERROR(VLOOKUP(Y31,'CRUCE OPORTUNIDADES'!$C$10:$D$109,2,FALSE),"")</f>
        <v/>
      </c>
      <c r="AA31" s="14" t="n">
        <v>8.119999999999999</v>
      </c>
      <c r="AB31" s="14">
        <f>IFERROR(VLOOKUP(AA31,'CRUCE OPORTUNIDADES'!$C$10:$D$109,2,FALSE),"")</f>
        <v/>
      </c>
      <c r="AC31" s="14" t="n">
        <v>9.119999999999999</v>
      </c>
      <c r="AD31" s="14">
        <f>IFERROR(VLOOKUP(AC31,'CRUCE OPORTUNIDADES'!$C$10:$D$109,2,FALSE),"")</f>
        <v/>
      </c>
      <c r="AE31" s="14" t="n">
        <v>10.12</v>
      </c>
      <c r="AF31" s="14">
        <f>IFERROR(VLOOKUP(AE31,'CRUCE OPORTUNIDADES'!$C$10:$D$109,2,FALSE),"")</f>
        <v/>
      </c>
      <c r="AG31" s="14" t="n">
        <v>11.12</v>
      </c>
      <c r="AH31" s="14">
        <f>IFERROR(VLOOKUP(AG31,'CRUCE OPORTUNIDADES'!$C$10:$D$109,2,FALSE),"")</f>
        <v/>
      </c>
      <c r="AI31" s="14" t="n">
        <v>12.12</v>
      </c>
      <c r="AJ31" s="14">
        <f>IFERROR(VLOOKUP(AI31,'CRUCE OPORTUNIDADES'!$C$10:$D$109,2,FALSE),"")</f>
        <v/>
      </c>
      <c r="AK31" s="14" t="n">
        <v>13.12</v>
      </c>
      <c r="AL31" s="14">
        <f>IFERROR(VLOOKUP(AK31,'CRUCE OPORTUNIDADES'!$C$10:$D$109,2,FALSE),"")</f>
        <v/>
      </c>
      <c r="AM31" s="14" t="n">
        <v>14.12</v>
      </c>
      <c r="AN31" s="14">
        <f>IFERROR(VLOOKUP(AM31,'CRUCE OPORTUNIDADES'!$C$10:$D$109,2,FALSE),"")</f>
        <v/>
      </c>
      <c r="AO31" s="14" t="n">
        <v>15.12</v>
      </c>
      <c r="AP31" s="14">
        <f>IFERROR(VLOOKUP(AO31,'CRUCE OPORTUNIDADES'!$C$10:$D$109,2,FALSE),"")</f>
        <v/>
      </c>
      <c r="AQ31" s="14" t="n">
        <v>16.12</v>
      </c>
      <c r="AR31" s="14">
        <f>IFERROR(VLOOKUP(AQ31,'CRUCE OPORTUNIDADES'!$C$10:$D$109,2,FALSE),"")</f>
        <v/>
      </c>
      <c r="AS31" s="14" t="n">
        <v>17.12</v>
      </c>
      <c r="AT31" s="14">
        <f>IFERROR(VLOOKUP(AS31,'CRUCE OPORTUNIDADES'!$C$10:$D$109,2,FALSE),"")</f>
        <v/>
      </c>
      <c r="AU31" s="14" t="n">
        <v>18.12</v>
      </c>
      <c r="AV31" s="14">
        <f>IFERROR(VLOOKUP(AU31,'CRUCE OPORTUNIDADES'!$C$10:$D$109,2,FALSE),"")</f>
        <v/>
      </c>
      <c r="AW31" s="14" t="n">
        <v>19.12</v>
      </c>
      <c r="AX31" s="14">
        <f>IFERROR(VLOOKUP(AW31,'CRUCE OPORTUNIDADES'!$C$10:$D$109,2,FALSE),"")</f>
        <v/>
      </c>
      <c r="AY31" s="14" t="n">
        <v>20.12</v>
      </c>
      <c r="AZ31" s="14">
        <f>IFERROR(VLOOKUP(AY31,'CRUCE OPORTUNIDADES'!$C$10:$D$109,2,FALSE),"")</f>
        <v/>
      </c>
      <c r="BA31" s="14" t="n">
        <v>21.12</v>
      </c>
      <c r="BB31" s="14">
        <f>IFERROR(VLOOKUP(BA31,'CRUCE OPORTUNIDADES'!$C$10:$D$109,2,FALSE),"")</f>
        <v/>
      </c>
      <c r="BC31" s="14" t="n">
        <v>22.12</v>
      </c>
      <c r="BD31" s="14">
        <f>IFERROR(VLOOKUP(BC31,'CRUCE OPORTUNIDADES'!$C$10:$D$109,2,FALSE),"")</f>
        <v/>
      </c>
      <c r="BE31" s="14" t="n">
        <v>23.12</v>
      </c>
      <c r="BF31" s="14">
        <f>IFERROR(VLOOKUP(BE31,'CRUCE OPORTUNIDADES'!$C$10:$D$109,2,FALSE),"")</f>
        <v/>
      </c>
      <c r="BG31" s="14" t="n">
        <v>24.12</v>
      </c>
      <c r="BH31" s="14">
        <f>IFERROR(VLOOKUP(BG31,'CRUCE OPORTUNIDADES'!$C$10:$D$109,2,FALSE),"")</f>
        <v/>
      </c>
      <c r="BI31" s="14" t="n">
        <v>25.12</v>
      </c>
      <c r="BJ31" s="14">
        <f>IFERROR(VLOOKUP(BI31,'CRUCE OPORTUNIDADES'!$C$10:$D$109,2,FALSE),"")</f>
        <v/>
      </c>
    </row>
    <row r="32">
      <c r="N32" s="14">
        <f>IF(N33&lt;&gt;""," -O","")</f>
        <v/>
      </c>
      <c r="P32" s="14">
        <f>IF(P33&lt;&gt;""," -O","")</f>
        <v/>
      </c>
      <c r="R32" s="14">
        <f>IF(R33&lt;&gt;""," -O","")</f>
        <v/>
      </c>
      <c r="T32" s="14">
        <f>IF(T33&lt;&gt;""," -O","")</f>
        <v/>
      </c>
      <c r="V32" s="14">
        <f>IF(V33&lt;&gt;""," -O","")</f>
        <v/>
      </c>
      <c r="X32" s="14">
        <f>IF(X33&lt;&gt;""," -O","")</f>
        <v/>
      </c>
      <c r="Z32" s="14">
        <f>IF(Z33&lt;&gt;""," -O","")</f>
        <v/>
      </c>
      <c r="AB32" s="14">
        <f>IF(AB33&lt;&gt;""," -O","")</f>
        <v/>
      </c>
      <c r="AD32" s="14">
        <f>IF(AD33&lt;&gt;""," -O","")</f>
        <v/>
      </c>
      <c r="AF32" s="14">
        <f>IF(AF33&lt;&gt;""," -O","")</f>
        <v/>
      </c>
      <c r="AH32" s="14">
        <f>IF(AH33&lt;&gt;""," -O","")</f>
        <v/>
      </c>
      <c r="AJ32" s="14">
        <f>IF(AJ33&lt;&gt;""," -O","")</f>
        <v/>
      </c>
      <c r="AL32" s="14">
        <f>IF(AL33&lt;&gt;""," -O","")</f>
        <v/>
      </c>
      <c r="AN32" s="14">
        <f>IF(AN33&lt;&gt;""," -O","")</f>
        <v/>
      </c>
      <c r="AP32" s="14">
        <f>IF(AP33&lt;&gt;""," -O","")</f>
        <v/>
      </c>
      <c r="AR32" s="14">
        <f>IF(AR33&lt;&gt;""," -O","")</f>
        <v/>
      </c>
      <c r="AT32" s="14">
        <f>IF(AT33&lt;&gt;""," -O","")</f>
        <v/>
      </c>
      <c r="AV32" s="14">
        <f>IF(AV33&lt;&gt;""," -O","")</f>
        <v/>
      </c>
      <c r="AX32" s="14">
        <f>IF(AX33&lt;&gt;""," -O","")</f>
        <v/>
      </c>
      <c r="AZ32" s="14">
        <f>IF(AZ33&lt;&gt;""," -O","")</f>
        <v/>
      </c>
      <c r="BB32" s="14">
        <f>IF(BB33&lt;&gt;""," -O","")</f>
        <v/>
      </c>
      <c r="BD32" s="14">
        <f>IF(BD33&lt;&gt;""," -O","")</f>
        <v/>
      </c>
      <c r="BF32" s="14">
        <f>IF(BF33&lt;&gt;""," -O","")</f>
        <v/>
      </c>
      <c r="BH32" s="14">
        <f>IF(BH33&lt;&gt;""," -O","")</f>
        <v/>
      </c>
      <c r="BJ32" s="14">
        <f>IF(BJ33&lt;&gt;""," -O","")</f>
        <v/>
      </c>
    </row>
    <row r="33">
      <c r="M33" s="14" t="n">
        <v>1.13</v>
      </c>
      <c r="N33" s="14">
        <f>IFERROR(VLOOKUP(M33,'CRUCE OPORTUNIDADES'!$C$10:$D$109,2,FALSE),"")</f>
        <v/>
      </c>
      <c r="O33" s="14" t="n">
        <v>2.13</v>
      </c>
      <c r="P33" s="14">
        <f>IFERROR(VLOOKUP(O33,'CRUCE OPORTUNIDADES'!$C$10:$D$109,2,FALSE),"")</f>
        <v/>
      </c>
      <c r="Q33" s="14" t="n">
        <v>3.13</v>
      </c>
      <c r="R33" s="14">
        <f>IFERROR(VLOOKUP(Q33,'CRUCE OPORTUNIDADES'!$C$10:$D$109,2,FALSE),"")</f>
        <v/>
      </c>
      <c r="S33" s="14" t="n">
        <v>4.13</v>
      </c>
      <c r="T33" s="14">
        <f>IFERROR(VLOOKUP(S33,'CRUCE OPORTUNIDADES'!$C$10:$D$109,2,FALSE),"")</f>
        <v/>
      </c>
      <c r="U33" s="14" t="n">
        <v>5.13</v>
      </c>
      <c r="V33" s="14">
        <f>IFERROR(VLOOKUP(U33,'CRUCE OPORTUNIDADES'!$C$10:$D$109,2,FALSE),"")</f>
        <v/>
      </c>
      <c r="W33" s="14" t="n">
        <v>6.13</v>
      </c>
      <c r="X33" s="14">
        <f>IFERROR(VLOOKUP(W33,'CRUCE OPORTUNIDADES'!$C$10:$D$109,2,FALSE),"")</f>
        <v/>
      </c>
      <c r="Y33" s="14" t="n">
        <v>7.13</v>
      </c>
      <c r="Z33" s="14">
        <f>IFERROR(VLOOKUP(Y33,'CRUCE OPORTUNIDADES'!$C$10:$D$109,2,FALSE),"")</f>
        <v/>
      </c>
      <c r="AA33" s="14" t="n">
        <v>8.130000000000001</v>
      </c>
      <c r="AB33" s="14">
        <f>IFERROR(VLOOKUP(AA33,'CRUCE OPORTUNIDADES'!$C$10:$D$109,2,FALSE),"")</f>
        <v/>
      </c>
      <c r="AC33" s="14" t="n">
        <v>9.130000000000001</v>
      </c>
      <c r="AD33" s="14">
        <f>IFERROR(VLOOKUP(AC33,'CRUCE OPORTUNIDADES'!$C$10:$D$109,2,FALSE),"")</f>
        <v/>
      </c>
      <c r="AE33" s="14" t="n">
        <v>10.13</v>
      </c>
      <c r="AF33" s="14">
        <f>IFERROR(VLOOKUP(AE33,'CRUCE OPORTUNIDADES'!$C$10:$D$109,2,FALSE),"")</f>
        <v/>
      </c>
      <c r="AG33" s="14" t="n">
        <v>11.13</v>
      </c>
      <c r="AH33" s="14">
        <f>IFERROR(VLOOKUP(AG33,'CRUCE OPORTUNIDADES'!$C$10:$D$109,2,FALSE),"")</f>
        <v/>
      </c>
      <c r="AI33" s="14" t="n">
        <v>12.13</v>
      </c>
      <c r="AJ33" s="14">
        <f>IFERROR(VLOOKUP(AI33,'CRUCE OPORTUNIDADES'!$C$10:$D$109,2,FALSE),"")</f>
        <v/>
      </c>
      <c r="AK33" s="14" t="n">
        <v>13.13</v>
      </c>
      <c r="AL33" s="14">
        <f>IFERROR(VLOOKUP(AK33,'CRUCE OPORTUNIDADES'!$C$10:$D$109,2,FALSE),"")</f>
        <v/>
      </c>
      <c r="AM33" s="14" t="n">
        <v>14.13</v>
      </c>
      <c r="AN33" s="14">
        <f>IFERROR(VLOOKUP(AM33,'CRUCE OPORTUNIDADES'!$C$10:$D$109,2,FALSE),"")</f>
        <v/>
      </c>
      <c r="AO33" s="14" t="n">
        <v>15.13</v>
      </c>
      <c r="AP33" s="14">
        <f>IFERROR(VLOOKUP(AO33,'CRUCE OPORTUNIDADES'!$C$10:$D$109,2,FALSE),"")</f>
        <v/>
      </c>
      <c r="AQ33" s="14" t="n">
        <v>16.13</v>
      </c>
      <c r="AR33" s="14">
        <f>IFERROR(VLOOKUP(AQ33,'CRUCE OPORTUNIDADES'!$C$10:$D$109,2,FALSE),"")</f>
        <v/>
      </c>
      <c r="AS33" s="14" t="n">
        <v>17.13</v>
      </c>
      <c r="AT33" s="14">
        <f>IFERROR(VLOOKUP(AS33,'CRUCE OPORTUNIDADES'!$C$10:$D$109,2,FALSE),"")</f>
        <v/>
      </c>
      <c r="AU33" s="14" t="n">
        <v>18.13</v>
      </c>
      <c r="AV33" s="14">
        <f>IFERROR(VLOOKUP(AU33,'CRUCE OPORTUNIDADES'!$C$10:$D$109,2,FALSE),"")</f>
        <v/>
      </c>
      <c r="AW33" s="14" t="n">
        <v>19.13</v>
      </c>
      <c r="AX33" s="14">
        <f>IFERROR(VLOOKUP(AW33,'CRUCE OPORTUNIDADES'!$C$10:$D$109,2,FALSE),"")</f>
        <v/>
      </c>
      <c r="AY33" s="14" t="n">
        <v>20.13</v>
      </c>
      <c r="AZ33" s="14">
        <f>IFERROR(VLOOKUP(AY33,'CRUCE OPORTUNIDADES'!$C$10:$D$109,2,FALSE),"")</f>
        <v/>
      </c>
      <c r="BA33" s="14" t="n">
        <v>21.13</v>
      </c>
      <c r="BB33" s="14">
        <f>IFERROR(VLOOKUP(BA33,'CRUCE OPORTUNIDADES'!$C$10:$D$109,2,FALSE),"")</f>
        <v/>
      </c>
      <c r="BC33" s="14" t="n">
        <v>22.13</v>
      </c>
      <c r="BD33" s="14">
        <f>IFERROR(VLOOKUP(BC33,'CRUCE OPORTUNIDADES'!$C$10:$D$109,2,FALSE),"")</f>
        <v/>
      </c>
      <c r="BE33" s="14" t="n">
        <v>23.13</v>
      </c>
      <c r="BF33" s="14">
        <f>IFERROR(VLOOKUP(BE33,'CRUCE OPORTUNIDADES'!$C$10:$D$109,2,FALSE),"")</f>
        <v/>
      </c>
      <c r="BG33" s="14" t="n">
        <v>24.13</v>
      </c>
      <c r="BH33" s="14">
        <f>IFERROR(VLOOKUP(BG33,'CRUCE OPORTUNIDADES'!$C$10:$D$109,2,FALSE),"")</f>
        <v/>
      </c>
      <c r="BI33" s="14" t="n">
        <v>25.13</v>
      </c>
      <c r="BJ33" s="14">
        <f>IFERROR(VLOOKUP(BI33,'CRUCE OPORTUNIDADES'!$C$10:$D$109,2,FALSE),"")</f>
        <v/>
      </c>
    </row>
    <row r="34">
      <c r="N34" s="14">
        <f>IF(N35&lt;&gt;""," -O","")</f>
        <v/>
      </c>
      <c r="P34" s="14">
        <f>IF(P35&lt;&gt;""," -O","")</f>
        <v/>
      </c>
      <c r="R34" s="14">
        <f>IF(R35&lt;&gt;""," -O","")</f>
        <v/>
      </c>
      <c r="T34" s="14">
        <f>IF(T35&lt;&gt;""," -O","")</f>
        <v/>
      </c>
      <c r="V34" s="14">
        <f>IF(V35&lt;&gt;""," -O","")</f>
        <v/>
      </c>
      <c r="X34" s="14">
        <f>IF(X35&lt;&gt;""," -O","")</f>
        <v/>
      </c>
      <c r="Z34" s="14">
        <f>IF(Z35&lt;&gt;""," -O","")</f>
        <v/>
      </c>
      <c r="AB34" s="14">
        <f>IF(AB35&lt;&gt;""," -O","")</f>
        <v/>
      </c>
      <c r="AD34" s="14">
        <f>IF(AD35&lt;&gt;""," -O","")</f>
        <v/>
      </c>
      <c r="AF34" s="14">
        <f>IF(AF35&lt;&gt;""," -O","")</f>
        <v/>
      </c>
      <c r="AH34" s="14">
        <f>IF(AH35&lt;&gt;""," -O","")</f>
        <v/>
      </c>
      <c r="AJ34" s="14">
        <f>IF(AJ35&lt;&gt;""," -O","")</f>
        <v/>
      </c>
      <c r="AL34" s="14">
        <f>IF(AL35&lt;&gt;""," -O","")</f>
        <v/>
      </c>
      <c r="AN34" s="14">
        <f>IF(AN35&lt;&gt;""," -O","")</f>
        <v/>
      </c>
      <c r="AP34" s="14">
        <f>IF(AP35&lt;&gt;""," -O","")</f>
        <v/>
      </c>
      <c r="AR34" s="14">
        <f>IF(AR35&lt;&gt;""," -O","")</f>
        <v/>
      </c>
      <c r="AT34" s="14">
        <f>IF(AT35&lt;&gt;""," -O","")</f>
        <v/>
      </c>
      <c r="AV34" s="14">
        <f>IF(AV35&lt;&gt;""," -O","")</f>
        <v/>
      </c>
      <c r="AX34" s="14">
        <f>IF(AX35&lt;&gt;""," -O","")</f>
        <v/>
      </c>
      <c r="AZ34" s="14">
        <f>IF(AZ35&lt;&gt;""," -O","")</f>
        <v/>
      </c>
      <c r="BB34" s="14">
        <f>IF(BB35&lt;&gt;""," -O","")</f>
        <v/>
      </c>
      <c r="BD34" s="14">
        <f>IF(BD35&lt;&gt;""," -O","")</f>
        <v/>
      </c>
      <c r="BF34" s="14">
        <f>IF(BF35&lt;&gt;""," -O","")</f>
        <v/>
      </c>
      <c r="BH34" s="14">
        <f>IF(BH35&lt;&gt;""," -O","")</f>
        <v/>
      </c>
      <c r="BJ34" s="14">
        <f>IF(BJ35&lt;&gt;""," -O","")</f>
        <v/>
      </c>
    </row>
    <row r="35">
      <c r="M35" s="14" t="n">
        <v>1.14</v>
      </c>
      <c r="N35" s="14">
        <f>IFERROR(VLOOKUP(M35,'CRUCE OPORTUNIDADES'!$C$10:$D$109,2,FALSE),"")</f>
        <v/>
      </c>
      <c r="O35" s="14" t="n">
        <v>2.14</v>
      </c>
      <c r="P35" s="14">
        <f>IFERROR(VLOOKUP(O35,'CRUCE OPORTUNIDADES'!$C$10:$D$109,2,FALSE),"")</f>
        <v/>
      </c>
      <c r="Q35" s="14" t="n">
        <v>3.14</v>
      </c>
      <c r="R35" s="14">
        <f>IFERROR(VLOOKUP(Q35,'CRUCE OPORTUNIDADES'!$C$10:$D$109,2,FALSE),"")</f>
        <v/>
      </c>
      <c r="S35" s="14" t="n">
        <v>4.14</v>
      </c>
      <c r="T35" s="14">
        <f>IFERROR(VLOOKUP(S35,'CRUCE OPORTUNIDADES'!$C$10:$D$109,2,FALSE),"")</f>
        <v/>
      </c>
      <c r="U35" s="14" t="n">
        <v>5.14</v>
      </c>
      <c r="V35" s="14">
        <f>IFERROR(VLOOKUP(U35,'CRUCE OPORTUNIDADES'!$C$10:$D$109,2,FALSE),"")</f>
        <v/>
      </c>
      <c r="W35" s="14" t="n">
        <v>6.14</v>
      </c>
      <c r="X35" s="14">
        <f>IFERROR(VLOOKUP(W35,'CRUCE OPORTUNIDADES'!$C$10:$D$109,2,FALSE),"")</f>
        <v/>
      </c>
      <c r="Y35" s="14" t="n">
        <v>7.14</v>
      </c>
      <c r="Z35" s="14">
        <f>IFERROR(VLOOKUP(Y35,'CRUCE OPORTUNIDADES'!$C$10:$D$109,2,FALSE),"")</f>
        <v/>
      </c>
      <c r="AA35" s="14" t="n">
        <v>8.140000000000001</v>
      </c>
      <c r="AB35" s="14">
        <f>IFERROR(VLOOKUP(AA35,'CRUCE OPORTUNIDADES'!$C$10:$D$109,2,FALSE),"")</f>
        <v/>
      </c>
      <c r="AC35" s="14" t="n">
        <v>9.140000000000001</v>
      </c>
      <c r="AD35" s="14">
        <f>IFERROR(VLOOKUP(AC35,'CRUCE OPORTUNIDADES'!$C$10:$D$109,2,FALSE),"")</f>
        <v/>
      </c>
      <c r="AE35" s="14" t="n">
        <v>10.14</v>
      </c>
      <c r="AF35" s="14">
        <f>IFERROR(VLOOKUP(AE35,'CRUCE OPORTUNIDADES'!$C$10:$D$109,2,FALSE),"")</f>
        <v/>
      </c>
      <c r="AG35" s="14" t="n">
        <v>11.14</v>
      </c>
      <c r="AH35" s="14">
        <f>IFERROR(VLOOKUP(AG35,'CRUCE OPORTUNIDADES'!$C$10:$D$109,2,FALSE),"")</f>
        <v/>
      </c>
      <c r="AI35" s="14" t="n">
        <v>12.14</v>
      </c>
      <c r="AJ35" s="14">
        <f>IFERROR(VLOOKUP(AI35,'CRUCE OPORTUNIDADES'!$C$10:$D$109,2,FALSE),"")</f>
        <v/>
      </c>
      <c r="AK35" s="14" t="n">
        <v>13.14</v>
      </c>
      <c r="AL35" s="14">
        <f>IFERROR(VLOOKUP(AK35,'CRUCE OPORTUNIDADES'!$C$10:$D$109,2,FALSE),"")</f>
        <v/>
      </c>
      <c r="AM35" s="14" t="n">
        <v>14.14</v>
      </c>
      <c r="AN35" s="14">
        <f>IFERROR(VLOOKUP(AM35,'CRUCE OPORTUNIDADES'!$C$10:$D$109,2,FALSE),"")</f>
        <v/>
      </c>
      <c r="AO35" s="14" t="n">
        <v>15.14</v>
      </c>
      <c r="AP35" s="14">
        <f>IFERROR(VLOOKUP(AO35,'CRUCE OPORTUNIDADES'!$C$10:$D$109,2,FALSE),"")</f>
        <v/>
      </c>
      <c r="AQ35" s="14" t="n">
        <v>16.14</v>
      </c>
      <c r="AR35" s="14">
        <f>IFERROR(VLOOKUP(AQ35,'CRUCE OPORTUNIDADES'!$C$10:$D$109,2,FALSE),"")</f>
        <v/>
      </c>
      <c r="AS35" s="14" t="n">
        <v>17.14</v>
      </c>
      <c r="AT35" s="14">
        <f>IFERROR(VLOOKUP(AS35,'CRUCE OPORTUNIDADES'!$C$10:$D$109,2,FALSE),"")</f>
        <v/>
      </c>
      <c r="AU35" s="14" t="n">
        <v>18.14</v>
      </c>
      <c r="AV35" s="14">
        <f>IFERROR(VLOOKUP(AU35,'CRUCE OPORTUNIDADES'!$C$10:$D$109,2,FALSE),"")</f>
        <v/>
      </c>
      <c r="AW35" s="14" t="n">
        <v>19.14</v>
      </c>
      <c r="AX35" s="14">
        <f>IFERROR(VLOOKUP(AW35,'CRUCE OPORTUNIDADES'!$C$10:$D$109,2,FALSE),"")</f>
        <v/>
      </c>
      <c r="AY35" s="14" t="n">
        <v>20.14</v>
      </c>
      <c r="AZ35" s="14">
        <f>IFERROR(VLOOKUP(AY35,'CRUCE OPORTUNIDADES'!$C$10:$D$109,2,FALSE),"")</f>
        <v/>
      </c>
      <c r="BA35" s="14" t="n">
        <v>21.14</v>
      </c>
      <c r="BB35" s="14">
        <f>IFERROR(VLOOKUP(BA35,'CRUCE OPORTUNIDADES'!$C$10:$D$109,2,FALSE),"")</f>
        <v/>
      </c>
      <c r="BC35" s="14" t="n">
        <v>22.14</v>
      </c>
      <c r="BD35" s="14">
        <f>IFERROR(VLOOKUP(BC35,'CRUCE OPORTUNIDADES'!$C$10:$D$109,2,FALSE),"")</f>
        <v/>
      </c>
      <c r="BE35" s="14" t="n">
        <v>23.14</v>
      </c>
      <c r="BF35" s="14">
        <f>IFERROR(VLOOKUP(BE35,'CRUCE OPORTUNIDADES'!$C$10:$D$109,2,FALSE),"")</f>
        <v/>
      </c>
      <c r="BG35" s="14" t="n">
        <v>24.14</v>
      </c>
      <c r="BH35" s="14">
        <f>IFERROR(VLOOKUP(BG35,'CRUCE OPORTUNIDADES'!$C$10:$D$109,2,FALSE),"")</f>
        <v/>
      </c>
      <c r="BI35" s="14" t="n">
        <v>25.14</v>
      </c>
      <c r="BJ35" s="14">
        <f>IFERROR(VLOOKUP(BI35,'CRUCE OPORTUNIDADES'!$C$10:$D$109,2,FALSE),"")</f>
        <v/>
      </c>
    </row>
    <row r="36">
      <c r="N36" s="14">
        <f>IF(N37&lt;&gt;""," -O","")</f>
        <v/>
      </c>
      <c r="P36" s="14">
        <f>IF(P37&lt;&gt;""," -O","")</f>
        <v/>
      </c>
      <c r="R36" s="14">
        <f>IF(R37&lt;&gt;""," -O","")</f>
        <v/>
      </c>
      <c r="T36" s="14">
        <f>IF(T37&lt;&gt;""," -O","")</f>
        <v/>
      </c>
      <c r="V36" s="14">
        <f>IF(V37&lt;&gt;""," -O","")</f>
        <v/>
      </c>
      <c r="X36" s="14">
        <f>IF(X37&lt;&gt;""," -O","")</f>
        <v/>
      </c>
      <c r="Z36" s="14">
        <f>IF(Z37&lt;&gt;""," -O","")</f>
        <v/>
      </c>
      <c r="AB36" s="14">
        <f>IF(AB37&lt;&gt;""," -O","")</f>
        <v/>
      </c>
      <c r="AD36" s="14">
        <f>IF(AD37&lt;&gt;""," -O","")</f>
        <v/>
      </c>
      <c r="AF36" s="14">
        <f>IF(AF37&lt;&gt;""," -O","")</f>
        <v/>
      </c>
      <c r="AH36" s="14">
        <f>IF(AH37&lt;&gt;""," -O","")</f>
        <v/>
      </c>
      <c r="AJ36" s="14">
        <f>IF(AJ37&lt;&gt;""," -O","")</f>
        <v/>
      </c>
      <c r="AL36" s="14">
        <f>IF(AL37&lt;&gt;""," -O","")</f>
        <v/>
      </c>
      <c r="AN36" s="14">
        <f>IF(AN37&lt;&gt;""," -O","")</f>
        <v/>
      </c>
      <c r="AP36" s="14">
        <f>IF(AP37&lt;&gt;""," -O","")</f>
        <v/>
      </c>
      <c r="AR36" s="14">
        <f>IF(AR37&lt;&gt;""," -O","")</f>
        <v/>
      </c>
      <c r="AT36" s="14">
        <f>IF(AT37&lt;&gt;""," -O","")</f>
        <v/>
      </c>
      <c r="AV36" s="14">
        <f>IF(AV37&lt;&gt;""," -O","")</f>
        <v/>
      </c>
      <c r="AX36" s="14">
        <f>IF(AX37&lt;&gt;""," -O","")</f>
        <v/>
      </c>
      <c r="AZ36" s="14">
        <f>IF(AZ37&lt;&gt;""," -O","")</f>
        <v/>
      </c>
      <c r="BB36" s="14">
        <f>IF(BB37&lt;&gt;""," -O","")</f>
        <v/>
      </c>
      <c r="BD36" s="14">
        <f>IF(BD37&lt;&gt;""," -O","")</f>
        <v/>
      </c>
      <c r="BF36" s="14">
        <f>IF(BF37&lt;&gt;""," -O","")</f>
        <v/>
      </c>
      <c r="BH36" s="14">
        <f>IF(BH37&lt;&gt;""," -O","")</f>
        <v/>
      </c>
      <c r="BJ36" s="14">
        <f>IF(BJ37&lt;&gt;""," -O","")</f>
        <v/>
      </c>
    </row>
    <row r="37">
      <c r="M37" s="14" t="n">
        <v>1.15</v>
      </c>
      <c r="N37" s="14">
        <f>IFERROR(VLOOKUP(M37,'CRUCE OPORTUNIDADES'!$C$10:$D$109,2,FALSE),"")</f>
        <v/>
      </c>
      <c r="O37" s="14" t="n">
        <v>2.15</v>
      </c>
      <c r="P37" s="14">
        <f>IFERROR(VLOOKUP(O37,'CRUCE OPORTUNIDADES'!$C$10:$D$109,2,FALSE),"")</f>
        <v/>
      </c>
      <c r="Q37" s="14" t="n">
        <v>3.15</v>
      </c>
      <c r="R37" s="14">
        <f>IFERROR(VLOOKUP(Q37,'CRUCE OPORTUNIDADES'!$C$10:$D$109,2,FALSE),"")</f>
        <v/>
      </c>
      <c r="S37" s="14" t="n">
        <v>4.15</v>
      </c>
      <c r="T37" s="14">
        <f>IFERROR(VLOOKUP(S37,'CRUCE OPORTUNIDADES'!$C$10:$D$109,2,FALSE),"")</f>
        <v/>
      </c>
      <c r="U37" s="14" t="n">
        <v>5.15</v>
      </c>
      <c r="V37" s="14">
        <f>IFERROR(VLOOKUP(U37,'CRUCE OPORTUNIDADES'!$C$10:$D$109,2,FALSE),"")</f>
        <v/>
      </c>
      <c r="W37" s="14" t="n">
        <v>6.15</v>
      </c>
      <c r="X37" s="14">
        <f>IFERROR(VLOOKUP(W37,'CRUCE OPORTUNIDADES'!$C$10:$D$109,2,FALSE),"")</f>
        <v/>
      </c>
      <c r="Y37" s="14" t="n">
        <v>7.15</v>
      </c>
      <c r="Z37" s="14">
        <f>IFERROR(VLOOKUP(Y37,'CRUCE OPORTUNIDADES'!$C$10:$D$109,2,FALSE),"")</f>
        <v/>
      </c>
      <c r="AA37" s="14" t="n">
        <v>8.15</v>
      </c>
      <c r="AB37" s="14">
        <f>IFERROR(VLOOKUP(AA37,'CRUCE OPORTUNIDADES'!$C$10:$D$109,2,FALSE),"")</f>
        <v/>
      </c>
      <c r="AC37" s="14" t="n">
        <v>9.15</v>
      </c>
      <c r="AD37" s="14">
        <f>IFERROR(VLOOKUP(AC37,'CRUCE OPORTUNIDADES'!$C$10:$D$109,2,FALSE),"")</f>
        <v/>
      </c>
      <c r="AE37" s="14" t="n">
        <v>10.15</v>
      </c>
      <c r="AF37" s="14">
        <f>IFERROR(VLOOKUP(AE37,'CRUCE OPORTUNIDADES'!$C$10:$D$109,2,FALSE),"")</f>
        <v/>
      </c>
      <c r="AG37" s="14" t="n">
        <v>11.15</v>
      </c>
      <c r="AH37" s="14">
        <f>IFERROR(VLOOKUP(AG37,'CRUCE OPORTUNIDADES'!$C$10:$D$109,2,FALSE),"")</f>
        <v/>
      </c>
      <c r="AI37" s="14" t="n">
        <v>12.15</v>
      </c>
      <c r="AJ37" s="14">
        <f>IFERROR(VLOOKUP(AI37,'CRUCE OPORTUNIDADES'!$C$10:$D$109,2,FALSE),"")</f>
        <v/>
      </c>
      <c r="AK37" s="14" t="n">
        <v>13.15</v>
      </c>
      <c r="AL37" s="14">
        <f>IFERROR(VLOOKUP(AK37,'CRUCE OPORTUNIDADES'!$C$10:$D$109,2,FALSE),"")</f>
        <v/>
      </c>
      <c r="AM37" s="14" t="n">
        <v>14.15</v>
      </c>
      <c r="AN37" s="14">
        <f>IFERROR(VLOOKUP(AM37,'CRUCE OPORTUNIDADES'!$C$10:$D$109,2,FALSE),"")</f>
        <v/>
      </c>
      <c r="AO37" s="14" t="n">
        <v>15.15</v>
      </c>
      <c r="AP37" s="14">
        <f>IFERROR(VLOOKUP(AO37,'CRUCE OPORTUNIDADES'!$C$10:$D$109,2,FALSE),"")</f>
        <v/>
      </c>
      <c r="AQ37" s="14" t="n">
        <v>16.15</v>
      </c>
      <c r="AR37" s="14">
        <f>IFERROR(VLOOKUP(AQ37,'CRUCE OPORTUNIDADES'!$C$10:$D$109,2,FALSE),"")</f>
        <v/>
      </c>
      <c r="AS37" s="14" t="n">
        <v>17.15</v>
      </c>
      <c r="AT37" s="14">
        <f>IFERROR(VLOOKUP(AS37,'CRUCE OPORTUNIDADES'!$C$10:$D$109,2,FALSE),"")</f>
        <v/>
      </c>
      <c r="AU37" s="14" t="n">
        <v>18.15</v>
      </c>
      <c r="AV37" s="14">
        <f>IFERROR(VLOOKUP(AU37,'CRUCE OPORTUNIDADES'!$C$10:$D$109,2,FALSE),"")</f>
        <v/>
      </c>
      <c r="AW37" s="14" t="n">
        <v>19.15</v>
      </c>
      <c r="AX37" s="14">
        <f>IFERROR(VLOOKUP(AW37,'CRUCE OPORTUNIDADES'!$C$10:$D$109,2,FALSE),"")</f>
        <v/>
      </c>
      <c r="AY37" s="14" t="n">
        <v>20.15</v>
      </c>
      <c r="AZ37" s="14">
        <f>IFERROR(VLOOKUP(AY37,'CRUCE OPORTUNIDADES'!$C$10:$D$109,2,FALSE),"")</f>
        <v/>
      </c>
      <c r="BA37" s="14" t="n">
        <v>21.15</v>
      </c>
      <c r="BB37" s="14">
        <f>IFERROR(VLOOKUP(BA37,'CRUCE OPORTUNIDADES'!$C$10:$D$109,2,FALSE),"")</f>
        <v/>
      </c>
      <c r="BC37" s="14" t="n">
        <v>22.15</v>
      </c>
      <c r="BD37" s="14">
        <f>IFERROR(VLOOKUP(BC37,'CRUCE OPORTUNIDADES'!$C$10:$D$109,2,FALSE),"")</f>
        <v/>
      </c>
      <c r="BE37" s="14" t="n">
        <v>23.15</v>
      </c>
      <c r="BF37" s="14">
        <f>IFERROR(VLOOKUP(BE37,'CRUCE OPORTUNIDADES'!$C$10:$D$109,2,FALSE),"")</f>
        <v/>
      </c>
      <c r="BG37" s="14" t="n">
        <v>24.15</v>
      </c>
      <c r="BH37" s="14">
        <f>IFERROR(VLOOKUP(BG37,'CRUCE OPORTUNIDADES'!$C$10:$D$109,2,FALSE),"")</f>
        <v/>
      </c>
      <c r="BI37" s="14" t="n">
        <v>25.15</v>
      </c>
      <c r="BJ37" s="14">
        <f>IFERROR(VLOOKUP(BI37,'CRUCE OPORTUNIDADES'!$C$10:$D$109,2,FALSE),"")</f>
        <v/>
      </c>
    </row>
    <row r="38">
      <c r="N38" s="14">
        <f>IF(N39&lt;&gt;""," -O","")</f>
        <v/>
      </c>
      <c r="P38" s="14">
        <f>IF(P39&lt;&gt;""," -O","")</f>
        <v/>
      </c>
      <c r="R38" s="14">
        <f>IF(R39&lt;&gt;""," -O","")</f>
        <v/>
      </c>
      <c r="T38" s="14">
        <f>IF(T39&lt;&gt;""," -O","")</f>
        <v/>
      </c>
      <c r="V38" s="14">
        <f>IF(V39&lt;&gt;""," -O","")</f>
        <v/>
      </c>
      <c r="X38" s="14">
        <f>IF(X39&lt;&gt;""," -O","")</f>
        <v/>
      </c>
      <c r="Z38" s="14">
        <f>IF(Z39&lt;&gt;""," -O","")</f>
        <v/>
      </c>
      <c r="AB38" s="14">
        <f>IF(AB39&lt;&gt;""," -O","")</f>
        <v/>
      </c>
      <c r="AD38" s="14">
        <f>IF(AD39&lt;&gt;""," -O","")</f>
        <v/>
      </c>
      <c r="AF38" s="14">
        <f>IF(AF39&lt;&gt;""," -O","")</f>
        <v/>
      </c>
      <c r="AH38" s="14">
        <f>IF(AH39&lt;&gt;""," -O","")</f>
        <v/>
      </c>
      <c r="AJ38" s="14">
        <f>IF(AJ39&lt;&gt;""," -O","")</f>
        <v/>
      </c>
      <c r="AL38" s="14">
        <f>IF(AL39&lt;&gt;""," -O","")</f>
        <v/>
      </c>
      <c r="AN38" s="14">
        <f>IF(AN39&lt;&gt;""," -O","")</f>
        <v/>
      </c>
      <c r="AP38" s="14">
        <f>IF(AP39&lt;&gt;""," -O","")</f>
        <v/>
      </c>
      <c r="AR38" s="14">
        <f>IF(AR39&lt;&gt;""," -O","")</f>
        <v/>
      </c>
      <c r="AT38" s="14">
        <f>IF(AT39&lt;&gt;""," -O","")</f>
        <v/>
      </c>
      <c r="AV38" s="14">
        <f>IF(AV39&lt;&gt;""," -O","")</f>
        <v/>
      </c>
      <c r="AX38" s="14">
        <f>IF(AX39&lt;&gt;""," -O","")</f>
        <v/>
      </c>
      <c r="AZ38" s="14">
        <f>IF(AZ39&lt;&gt;""," -O","")</f>
        <v/>
      </c>
      <c r="BB38" s="14">
        <f>IF(BB39&lt;&gt;""," -O","")</f>
        <v/>
      </c>
      <c r="BD38" s="14">
        <f>IF(BD39&lt;&gt;""," -O","")</f>
        <v/>
      </c>
      <c r="BF38" s="14">
        <f>IF(BF39&lt;&gt;""," -O","")</f>
        <v/>
      </c>
      <c r="BH38" s="14">
        <f>IF(BH39&lt;&gt;""," -O","")</f>
        <v/>
      </c>
      <c r="BJ38" s="14">
        <f>IF(BJ39&lt;&gt;""," -O","")</f>
        <v/>
      </c>
    </row>
    <row r="39">
      <c r="M39" s="14" t="n">
        <v>1.16</v>
      </c>
      <c r="N39" s="14">
        <f>IFERROR(VLOOKUP(M39,'CRUCE OPORTUNIDADES'!$C$10:$D$109,2,FALSE),"")</f>
        <v/>
      </c>
      <c r="O39" s="14" t="n">
        <v>2.16</v>
      </c>
      <c r="P39" s="14">
        <f>IFERROR(VLOOKUP(O39,'CRUCE OPORTUNIDADES'!$C$10:$D$109,2,FALSE),"")</f>
        <v/>
      </c>
      <c r="Q39" s="14" t="n">
        <v>3.16</v>
      </c>
      <c r="R39" s="14">
        <f>IFERROR(VLOOKUP(Q39,'CRUCE OPORTUNIDADES'!$C$10:$D$109,2,FALSE),"")</f>
        <v/>
      </c>
      <c r="S39" s="14" t="n">
        <v>4.16</v>
      </c>
      <c r="T39" s="14">
        <f>IFERROR(VLOOKUP(S39,'CRUCE OPORTUNIDADES'!$C$10:$D$109,2,FALSE),"")</f>
        <v/>
      </c>
      <c r="U39" s="14" t="n">
        <v>5.16</v>
      </c>
      <c r="V39" s="14">
        <f>IFERROR(VLOOKUP(U39,'CRUCE OPORTUNIDADES'!$C$10:$D$109,2,FALSE),"")</f>
        <v/>
      </c>
      <c r="W39" s="14" t="n">
        <v>6.16</v>
      </c>
      <c r="X39" s="14">
        <f>IFERROR(VLOOKUP(W39,'CRUCE OPORTUNIDADES'!$C$10:$D$109,2,FALSE),"")</f>
        <v/>
      </c>
      <c r="Y39" s="14" t="n">
        <v>7.16</v>
      </c>
      <c r="Z39" s="14">
        <f>IFERROR(VLOOKUP(Y39,'CRUCE OPORTUNIDADES'!$C$10:$D$109,2,FALSE),"")</f>
        <v/>
      </c>
      <c r="AA39" s="14" t="n">
        <v>8.16</v>
      </c>
      <c r="AB39" s="14">
        <f>IFERROR(VLOOKUP(AA39,'CRUCE OPORTUNIDADES'!$C$10:$D$109,2,FALSE),"")</f>
        <v/>
      </c>
      <c r="AC39" s="14" t="n">
        <v>9.16</v>
      </c>
      <c r="AD39" s="14">
        <f>IFERROR(VLOOKUP(AC39,'CRUCE OPORTUNIDADES'!$C$10:$D$109,2,FALSE),"")</f>
        <v/>
      </c>
      <c r="AE39" s="14" t="n">
        <v>10.16</v>
      </c>
      <c r="AF39" s="14">
        <f>IFERROR(VLOOKUP(AE39,'CRUCE OPORTUNIDADES'!$C$10:$D$109,2,FALSE),"")</f>
        <v/>
      </c>
      <c r="AG39" s="14" t="n">
        <v>11.16</v>
      </c>
      <c r="AH39" s="14">
        <f>IFERROR(VLOOKUP(AG39,'CRUCE OPORTUNIDADES'!$C$10:$D$109,2,FALSE),"")</f>
        <v/>
      </c>
      <c r="AI39" s="14" t="n">
        <v>12.16</v>
      </c>
      <c r="AJ39" s="14">
        <f>IFERROR(VLOOKUP(AI39,'CRUCE OPORTUNIDADES'!$C$10:$D$109,2,FALSE),"")</f>
        <v/>
      </c>
      <c r="AK39" s="14" t="n">
        <v>13.16</v>
      </c>
      <c r="AL39" s="14">
        <f>IFERROR(VLOOKUP(AK39,'CRUCE OPORTUNIDADES'!$C$10:$D$109,2,FALSE),"")</f>
        <v/>
      </c>
      <c r="AM39" s="14" t="n">
        <v>14.16</v>
      </c>
      <c r="AN39" s="14">
        <f>IFERROR(VLOOKUP(AM39,'CRUCE OPORTUNIDADES'!$C$10:$D$109,2,FALSE),"")</f>
        <v/>
      </c>
      <c r="AO39" s="14" t="n">
        <v>15.16</v>
      </c>
      <c r="AP39" s="14">
        <f>IFERROR(VLOOKUP(AO39,'CRUCE OPORTUNIDADES'!$C$10:$D$109,2,FALSE),"")</f>
        <v/>
      </c>
      <c r="AQ39" s="14" t="n">
        <v>16.16</v>
      </c>
      <c r="AR39" s="14">
        <f>IFERROR(VLOOKUP(AQ39,'CRUCE OPORTUNIDADES'!$C$10:$D$109,2,FALSE),"")</f>
        <v/>
      </c>
      <c r="AS39" s="14" t="n">
        <v>17.16</v>
      </c>
      <c r="AT39" s="14">
        <f>IFERROR(VLOOKUP(AS39,'CRUCE OPORTUNIDADES'!$C$10:$D$109,2,FALSE),"")</f>
        <v/>
      </c>
      <c r="AU39" s="14" t="n">
        <v>18.16</v>
      </c>
      <c r="AV39" s="14">
        <f>IFERROR(VLOOKUP(AU39,'CRUCE OPORTUNIDADES'!$C$10:$D$109,2,FALSE),"")</f>
        <v/>
      </c>
      <c r="AW39" s="14" t="n">
        <v>19.16</v>
      </c>
      <c r="AX39" s="14">
        <f>IFERROR(VLOOKUP(AW39,'CRUCE OPORTUNIDADES'!$C$10:$D$109,2,FALSE),"")</f>
        <v/>
      </c>
      <c r="AY39" s="14" t="n">
        <v>20.16</v>
      </c>
      <c r="AZ39" s="14">
        <f>IFERROR(VLOOKUP(AY39,'CRUCE OPORTUNIDADES'!$C$10:$D$109,2,FALSE),"")</f>
        <v/>
      </c>
      <c r="BA39" s="14" t="n">
        <v>21.16</v>
      </c>
      <c r="BB39" s="14">
        <f>IFERROR(VLOOKUP(BA39,'CRUCE OPORTUNIDADES'!$C$10:$D$109,2,FALSE),"")</f>
        <v/>
      </c>
      <c r="BC39" s="14" t="n">
        <v>22.16</v>
      </c>
      <c r="BD39" s="14">
        <f>IFERROR(VLOOKUP(BC39,'CRUCE OPORTUNIDADES'!$C$10:$D$109,2,FALSE),"")</f>
        <v/>
      </c>
      <c r="BE39" s="14" t="n">
        <v>23.16</v>
      </c>
      <c r="BF39" s="14">
        <f>IFERROR(VLOOKUP(BE39,'CRUCE OPORTUNIDADES'!$C$10:$D$109,2,FALSE),"")</f>
        <v/>
      </c>
      <c r="BG39" s="14" t="n">
        <v>24.16</v>
      </c>
      <c r="BH39" s="14">
        <f>IFERROR(VLOOKUP(BG39,'CRUCE OPORTUNIDADES'!$C$10:$D$109,2,FALSE),"")</f>
        <v/>
      </c>
      <c r="BI39" s="14" t="n">
        <v>25.16</v>
      </c>
      <c r="BJ39" s="14">
        <f>IFERROR(VLOOKUP(BI39,'CRUCE OPORTUNIDADES'!$C$10:$D$109,2,FALSE),"")</f>
        <v/>
      </c>
    </row>
    <row r="40">
      <c r="N40" s="14">
        <f>IF(N41&lt;&gt;""," -O","")</f>
        <v/>
      </c>
      <c r="P40" s="14">
        <f>IF(P41&lt;&gt;""," -O","")</f>
        <v/>
      </c>
      <c r="R40" s="14">
        <f>IF(R41&lt;&gt;""," -O","")</f>
        <v/>
      </c>
      <c r="T40" s="14">
        <f>IF(T41&lt;&gt;""," -O","")</f>
        <v/>
      </c>
      <c r="V40" s="14">
        <f>IF(V41&lt;&gt;""," -O","")</f>
        <v/>
      </c>
      <c r="X40" s="14">
        <f>IF(X41&lt;&gt;""," -O","")</f>
        <v/>
      </c>
      <c r="Z40" s="14">
        <f>IF(Z41&lt;&gt;""," -O","")</f>
        <v/>
      </c>
      <c r="AB40" s="14">
        <f>IF(AB41&lt;&gt;""," -O","")</f>
        <v/>
      </c>
      <c r="AD40" s="14">
        <f>IF(AD41&lt;&gt;""," -O","")</f>
        <v/>
      </c>
      <c r="AF40" s="14">
        <f>IF(AF41&lt;&gt;""," -O","")</f>
        <v/>
      </c>
      <c r="AH40" s="14">
        <f>IF(AH41&lt;&gt;""," -O","")</f>
        <v/>
      </c>
      <c r="AJ40" s="14">
        <f>IF(AJ41&lt;&gt;""," -O","")</f>
        <v/>
      </c>
      <c r="AL40" s="14">
        <f>IF(AL41&lt;&gt;""," -O","")</f>
        <v/>
      </c>
      <c r="AN40" s="14">
        <f>IF(AN41&lt;&gt;""," -O","")</f>
        <v/>
      </c>
      <c r="AP40" s="14">
        <f>IF(AP41&lt;&gt;""," -O","")</f>
        <v/>
      </c>
      <c r="AR40" s="14">
        <f>IF(AR41&lt;&gt;""," -O","")</f>
        <v/>
      </c>
      <c r="AT40" s="14">
        <f>IF(AT41&lt;&gt;""," -O","")</f>
        <v/>
      </c>
      <c r="AV40" s="14">
        <f>IF(AV41&lt;&gt;""," -O","")</f>
        <v/>
      </c>
      <c r="AX40" s="14">
        <f>IF(AX41&lt;&gt;""," -O","")</f>
        <v/>
      </c>
      <c r="AZ40" s="14">
        <f>IF(AZ41&lt;&gt;""," -O","")</f>
        <v/>
      </c>
      <c r="BB40" s="14">
        <f>IF(BB41&lt;&gt;""," -O","")</f>
        <v/>
      </c>
      <c r="BD40" s="14">
        <f>IF(BD41&lt;&gt;""," -O","")</f>
        <v/>
      </c>
      <c r="BF40" s="14">
        <f>IF(BF41&lt;&gt;""," -O","")</f>
        <v/>
      </c>
      <c r="BH40" s="14">
        <f>IF(BH41&lt;&gt;""," -O","")</f>
        <v/>
      </c>
      <c r="BJ40" s="14">
        <f>IF(BJ41&lt;&gt;""," -O","")</f>
        <v/>
      </c>
    </row>
    <row r="41">
      <c r="M41" s="14" t="n">
        <v>1.17</v>
      </c>
      <c r="N41" s="14">
        <f>IFERROR(VLOOKUP(M41,'CRUCE OPORTUNIDADES'!$C$10:$D$109,2,FALSE),"")</f>
        <v/>
      </c>
      <c r="O41" s="14" t="n">
        <v>2.17</v>
      </c>
      <c r="P41" s="14">
        <f>IFERROR(VLOOKUP(O41,'CRUCE OPORTUNIDADES'!$C$10:$D$109,2,FALSE),"")</f>
        <v/>
      </c>
      <c r="Q41" s="14" t="n">
        <v>3.17</v>
      </c>
      <c r="R41" s="14">
        <f>IFERROR(VLOOKUP(Q41,'CRUCE OPORTUNIDADES'!$C$10:$D$109,2,FALSE),"")</f>
        <v/>
      </c>
      <c r="S41" s="14" t="n">
        <v>4.17</v>
      </c>
      <c r="T41" s="14">
        <f>IFERROR(VLOOKUP(S41,'CRUCE OPORTUNIDADES'!$C$10:$D$109,2,FALSE),"")</f>
        <v/>
      </c>
      <c r="U41" s="14" t="n">
        <v>5.17</v>
      </c>
      <c r="V41" s="14">
        <f>IFERROR(VLOOKUP(U41,'CRUCE OPORTUNIDADES'!$C$10:$D$109,2,FALSE),"")</f>
        <v/>
      </c>
      <c r="W41" s="14" t="n">
        <v>6.17</v>
      </c>
      <c r="X41" s="14">
        <f>IFERROR(VLOOKUP(W41,'CRUCE OPORTUNIDADES'!$C$10:$D$109,2,FALSE),"")</f>
        <v/>
      </c>
      <c r="Y41" s="14" t="n">
        <v>7.17</v>
      </c>
      <c r="Z41" s="14">
        <f>IFERROR(VLOOKUP(Y41,'CRUCE OPORTUNIDADES'!$C$10:$D$109,2,FALSE),"")</f>
        <v/>
      </c>
      <c r="AA41" s="14" t="n">
        <v>8.17</v>
      </c>
      <c r="AB41" s="14">
        <f>IFERROR(VLOOKUP(AA41,'CRUCE OPORTUNIDADES'!$C$10:$D$109,2,FALSE),"")</f>
        <v/>
      </c>
      <c r="AC41" s="14" t="n">
        <v>9.17</v>
      </c>
      <c r="AD41" s="14">
        <f>IFERROR(VLOOKUP(AC41,'CRUCE OPORTUNIDADES'!$C$10:$D$109,2,FALSE),"")</f>
        <v/>
      </c>
      <c r="AE41" s="14" t="n">
        <v>10.17</v>
      </c>
      <c r="AF41" s="14">
        <f>IFERROR(VLOOKUP(AE41,'CRUCE OPORTUNIDADES'!$C$10:$D$109,2,FALSE),"")</f>
        <v/>
      </c>
      <c r="AG41" s="14" t="n">
        <v>11.17</v>
      </c>
      <c r="AH41" s="14">
        <f>IFERROR(VLOOKUP(AG41,'CRUCE OPORTUNIDADES'!$C$10:$D$109,2,FALSE),"")</f>
        <v/>
      </c>
      <c r="AI41" s="14" t="n">
        <v>12.17</v>
      </c>
      <c r="AJ41" s="14">
        <f>IFERROR(VLOOKUP(AI41,'CRUCE OPORTUNIDADES'!$C$10:$D$109,2,FALSE),"")</f>
        <v/>
      </c>
      <c r="AK41" s="14" t="n">
        <v>13.17</v>
      </c>
      <c r="AL41" s="14">
        <f>IFERROR(VLOOKUP(AK41,'CRUCE OPORTUNIDADES'!$C$10:$D$109,2,FALSE),"")</f>
        <v/>
      </c>
      <c r="AM41" s="14" t="n">
        <v>14.17</v>
      </c>
      <c r="AN41" s="14">
        <f>IFERROR(VLOOKUP(AM41,'CRUCE OPORTUNIDADES'!$C$10:$D$109,2,FALSE),"")</f>
        <v/>
      </c>
      <c r="AO41" s="14" t="n">
        <v>15.17</v>
      </c>
      <c r="AP41" s="14">
        <f>IFERROR(VLOOKUP(AO41,'CRUCE OPORTUNIDADES'!$C$10:$D$109,2,FALSE),"")</f>
        <v/>
      </c>
      <c r="AQ41" s="14" t="n">
        <v>16.17</v>
      </c>
      <c r="AR41" s="14">
        <f>IFERROR(VLOOKUP(AQ41,'CRUCE OPORTUNIDADES'!$C$10:$D$109,2,FALSE),"")</f>
        <v/>
      </c>
      <c r="AS41" s="14" t="n">
        <v>17.17</v>
      </c>
      <c r="AT41" s="14">
        <f>IFERROR(VLOOKUP(AS41,'CRUCE OPORTUNIDADES'!$C$10:$D$109,2,FALSE),"")</f>
        <v/>
      </c>
      <c r="AU41" s="14" t="n">
        <v>18.17</v>
      </c>
      <c r="AV41" s="14">
        <f>IFERROR(VLOOKUP(AU41,'CRUCE OPORTUNIDADES'!$C$10:$D$109,2,FALSE),"")</f>
        <v/>
      </c>
      <c r="AW41" s="14" t="n">
        <v>19.17</v>
      </c>
      <c r="AX41" s="14">
        <f>IFERROR(VLOOKUP(AW41,'CRUCE OPORTUNIDADES'!$C$10:$D$109,2,FALSE),"")</f>
        <v/>
      </c>
      <c r="AY41" s="14" t="n">
        <v>20.17</v>
      </c>
      <c r="AZ41" s="14">
        <f>IFERROR(VLOOKUP(AY41,'CRUCE OPORTUNIDADES'!$C$10:$D$109,2,FALSE),"")</f>
        <v/>
      </c>
      <c r="BA41" s="14" t="n">
        <v>21.17</v>
      </c>
      <c r="BB41" s="14">
        <f>IFERROR(VLOOKUP(BA41,'CRUCE OPORTUNIDADES'!$C$10:$D$109,2,FALSE),"")</f>
        <v/>
      </c>
      <c r="BC41" s="14" t="n">
        <v>22.17</v>
      </c>
      <c r="BD41" s="14">
        <f>IFERROR(VLOOKUP(BC41,'CRUCE OPORTUNIDADES'!$C$10:$D$109,2,FALSE),"")</f>
        <v/>
      </c>
      <c r="BE41" s="14" t="n">
        <v>23.17</v>
      </c>
      <c r="BF41" s="14">
        <f>IFERROR(VLOOKUP(BE41,'CRUCE OPORTUNIDADES'!$C$10:$D$109,2,FALSE),"")</f>
        <v/>
      </c>
      <c r="BG41" s="14" t="n">
        <v>24.17</v>
      </c>
      <c r="BH41" s="14">
        <f>IFERROR(VLOOKUP(BG41,'CRUCE OPORTUNIDADES'!$C$10:$D$109,2,FALSE),"")</f>
        <v/>
      </c>
      <c r="BI41" s="14" t="n">
        <v>25.17</v>
      </c>
      <c r="BJ41" s="14">
        <f>IFERROR(VLOOKUP(BI41,'CRUCE OPORTUNIDADES'!$C$10:$D$109,2,FALSE),"")</f>
        <v/>
      </c>
    </row>
    <row r="42">
      <c r="N42" s="14">
        <f>IF(N43&lt;&gt;""," -O","")</f>
        <v/>
      </c>
      <c r="P42" s="14">
        <f>IF(P43&lt;&gt;""," -O","")</f>
        <v/>
      </c>
      <c r="R42" s="14">
        <f>IF(R43&lt;&gt;""," -O","")</f>
        <v/>
      </c>
      <c r="T42" s="14">
        <f>IF(T43&lt;&gt;""," -O","")</f>
        <v/>
      </c>
      <c r="V42" s="14">
        <f>IF(V43&lt;&gt;""," -O","")</f>
        <v/>
      </c>
      <c r="X42" s="14">
        <f>IF(X43&lt;&gt;""," -O","")</f>
        <v/>
      </c>
      <c r="Z42" s="14">
        <f>IF(Z43&lt;&gt;""," -O","")</f>
        <v/>
      </c>
      <c r="AB42" s="14">
        <f>IF(AB43&lt;&gt;""," -O","")</f>
        <v/>
      </c>
      <c r="AD42" s="14">
        <f>IF(AD43&lt;&gt;""," -O","")</f>
        <v/>
      </c>
      <c r="AF42" s="14">
        <f>IF(AF43&lt;&gt;""," -O","")</f>
        <v/>
      </c>
      <c r="AH42" s="14">
        <f>IF(AH43&lt;&gt;""," -O","")</f>
        <v/>
      </c>
      <c r="AJ42" s="14">
        <f>IF(AJ43&lt;&gt;""," -O","")</f>
        <v/>
      </c>
      <c r="AL42" s="14">
        <f>IF(AL43&lt;&gt;""," -O","")</f>
        <v/>
      </c>
      <c r="AN42" s="14">
        <f>IF(AN43&lt;&gt;""," -O","")</f>
        <v/>
      </c>
      <c r="AP42" s="14">
        <f>IF(AP43&lt;&gt;""," -O","")</f>
        <v/>
      </c>
      <c r="AR42" s="14">
        <f>IF(AR43&lt;&gt;""," -O","")</f>
        <v/>
      </c>
      <c r="AT42" s="14">
        <f>IF(AT43&lt;&gt;""," -O","")</f>
        <v/>
      </c>
      <c r="AV42" s="14">
        <f>IF(AV43&lt;&gt;""," -O","")</f>
        <v/>
      </c>
      <c r="AX42" s="14">
        <f>IF(AX43&lt;&gt;""," -O","")</f>
        <v/>
      </c>
      <c r="AZ42" s="14">
        <f>IF(AZ43&lt;&gt;""," -O","")</f>
        <v/>
      </c>
      <c r="BB42" s="14">
        <f>IF(BB43&lt;&gt;""," -O","")</f>
        <v/>
      </c>
      <c r="BD42" s="14">
        <f>IF(BD43&lt;&gt;""," -O","")</f>
        <v/>
      </c>
      <c r="BF42" s="14">
        <f>IF(BF43&lt;&gt;""," -O","")</f>
        <v/>
      </c>
      <c r="BH42" s="14">
        <f>IF(BH43&lt;&gt;""," -O","")</f>
        <v/>
      </c>
      <c r="BJ42" s="14">
        <f>IF(BJ43&lt;&gt;""," -O","")</f>
        <v/>
      </c>
    </row>
    <row r="43">
      <c r="M43" s="14" t="n">
        <v>1.18</v>
      </c>
      <c r="N43" s="14">
        <f>IFERROR(VLOOKUP(M43,'CRUCE OPORTUNIDADES'!$C$10:$D$109,2,FALSE),"")</f>
        <v/>
      </c>
      <c r="O43" s="14" t="n">
        <v>2.18</v>
      </c>
      <c r="P43" s="14">
        <f>IFERROR(VLOOKUP(O43,'CRUCE OPORTUNIDADES'!$C$10:$D$109,2,FALSE),"")</f>
        <v/>
      </c>
      <c r="Q43" s="14" t="n">
        <v>3.18</v>
      </c>
      <c r="R43" s="14">
        <f>IFERROR(VLOOKUP(Q43,'CRUCE OPORTUNIDADES'!$C$10:$D$109,2,FALSE),"")</f>
        <v/>
      </c>
      <c r="S43" s="14" t="n">
        <v>4.18</v>
      </c>
      <c r="T43" s="14">
        <f>IFERROR(VLOOKUP(S43,'CRUCE OPORTUNIDADES'!$C$10:$D$109,2,FALSE),"")</f>
        <v/>
      </c>
      <c r="U43" s="14" t="n">
        <v>5.18</v>
      </c>
      <c r="V43" s="14">
        <f>IFERROR(VLOOKUP(U43,'CRUCE OPORTUNIDADES'!$C$10:$D$109,2,FALSE),"")</f>
        <v/>
      </c>
      <c r="W43" s="14" t="n">
        <v>6.18</v>
      </c>
      <c r="X43" s="14">
        <f>IFERROR(VLOOKUP(W43,'CRUCE OPORTUNIDADES'!$C$10:$D$109,2,FALSE),"")</f>
        <v/>
      </c>
      <c r="Y43" s="14" t="n">
        <v>7.18</v>
      </c>
      <c r="Z43" s="14">
        <f>IFERROR(VLOOKUP(Y43,'CRUCE OPORTUNIDADES'!$C$10:$D$109,2,FALSE),"")</f>
        <v/>
      </c>
      <c r="AA43" s="14" t="n">
        <v>8.18</v>
      </c>
      <c r="AB43" s="14">
        <f>IFERROR(VLOOKUP(AA43,'CRUCE OPORTUNIDADES'!$C$10:$D$109,2,FALSE),"")</f>
        <v/>
      </c>
      <c r="AC43" s="14" t="n">
        <v>9.18</v>
      </c>
      <c r="AD43" s="14">
        <f>IFERROR(VLOOKUP(AC43,'CRUCE OPORTUNIDADES'!$C$10:$D$109,2,FALSE),"")</f>
        <v/>
      </c>
      <c r="AE43" s="14" t="n">
        <v>10.18</v>
      </c>
      <c r="AF43" s="14">
        <f>IFERROR(VLOOKUP(AE43,'CRUCE OPORTUNIDADES'!$C$10:$D$109,2,FALSE),"")</f>
        <v/>
      </c>
      <c r="AG43" s="14" t="n">
        <v>11.18</v>
      </c>
      <c r="AH43" s="14">
        <f>IFERROR(VLOOKUP(AG43,'CRUCE OPORTUNIDADES'!$C$10:$D$109,2,FALSE),"")</f>
        <v/>
      </c>
      <c r="AI43" s="14" t="n">
        <v>12.18</v>
      </c>
      <c r="AJ43" s="14">
        <f>IFERROR(VLOOKUP(AI43,'CRUCE OPORTUNIDADES'!$C$10:$D$109,2,FALSE),"")</f>
        <v/>
      </c>
      <c r="AK43" s="14" t="n">
        <v>13.18</v>
      </c>
      <c r="AL43" s="14">
        <f>IFERROR(VLOOKUP(AK43,'CRUCE OPORTUNIDADES'!$C$10:$D$109,2,FALSE),"")</f>
        <v/>
      </c>
      <c r="AM43" s="14" t="n">
        <v>14.18</v>
      </c>
      <c r="AN43" s="14">
        <f>IFERROR(VLOOKUP(AM43,'CRUCE OPORTUNIDADES'!$C$10:$D$109,2,FALSE),"")</f>
        <v/>
      </c>
      <c r="AO43" s="14" t="n">
        <v>15.18</v>
      </c>
      <c r="AP43" s="14">
        <f>IFERROR(VLOOKUP(AO43,'CRUCE OPORTUNIDADES'!$C$10:$D$109,2,FALSE),"")</f>
        <v/>
      </c>
      <c r="AQ43" s="14" t="n">
        <v>16.18</v>
      </c>
      <c r="AR43" s="14">
        <f>IFERROR(VLOOKUP(AQ43,'CRUCE OPORTUNIDADES'!$C$10:$D$109,2,FALSE),"")</f>
        <v/>
      </c>
      <c r="AS43" s="14" t="n">
        <v>17.18</v>
      </c>
      <c r="AT43" s="14">
        <f>IFERROR(VLOOKUP(AS43,'CRUCE OPORTUNIDADES'!$C$10:$D$109,2,FALSE),"")</f>
        <v/>
      </c>
      <c r="AU43" s="14" t="n">
        <v>18.18</v>
      </c>
      <c r="AV43" s="14">
        <f>IFERROR(VLOOKUP(AU43,'CRUCE OPORTUNIDADES'!$C$10:$D$109,2,FALSE),"")</f>
        <v/>
      </c>
      <c r="AW43" s="14" t="n">
        <v>19.18</v>
      </c>
      <c r="AX43" s="14">
        <f>IFERROR(VLOOKUP(AW43,'CRUCE OPORTUNIDADES'!$C$10:$D$109,2,FALSE),"")</f>
        <v/>
      </c>
      <c r="AY43" s="14" t="n">
        <v>20.18</v>
      </c>
      <c r="AZ43" s="14">
        <f>IFERROR(VLOOKUP(AY43,'CRUCE OPORTUNIDADES'!$C$10:$D$109,2,FALSE),"")</f>
        <v/>
      </c>
      <c r="BA43" s="14" t="n">
        <v>21.18</v>
      </c>
      <c r="BB43" s="14">
        <f>IFERROR(VLOOKUP(BA43,'CRUCE OPORTUNIDADES'!$C$10:$D$109,2,FALSE),"")</f>
        <v/>
      </c>
      <c r="BC43" s="14" t="n">
        <v>22.18</v>
      </c>
      <c r="BD43" s="14">
        <f>IFERROR(VLOOKUP(BC43,'CRUCE OPORTUNIDADES'!$C$10:$D$109,2,FALSE),"")</f>
        <v/>
      </c>
      <c r="BE43" s="14" t="n">
        <v>23.18</v>
      </c>
      <c r="BF43" s="14">
        <f>IFERROR(VLOOKUP(BE43,'CRUCE OPORTUNIDADES'!$C$10:$D$109,2,FALSE),"")</f>
        <v/>
      </c>
      <c r="BG43" s="14" t="n">
        <v>24.18</v>
      </c>
      <c r="BH43" s="14">
        <f>IFERROR(VLOOKUP(BG43,'CRUCE OPORTUNIDADES'!$C$10:$D$109,2,FALSE),"")</f>
        <v/>
      </c>
      <c r="BI43" s="14" t="n">
        <v>25.18</v>
      </c>
      <c r="BJ43" s="14">
        <f>IFERROR(VLOOKUP(BI43,'CRUCE OPORTUNIDADES'!$C$10:$D$109,2,FALSE),"")</f>
        <v/>
      </c>
    </row>
    <row r="44">
      <c r="N44" s="14">
        <f>IF(N45&lt;&gt;""," -O","")</f>
        <v/>
      </c>
      <c r="P44" s="14">
        <f>IF(P45&lt;&gt;""," -O","")</f>
        <v/>
      </c>
      <c r="R44" s="14">
        <f>IF(R45&lt;&gt;""," -O","")</f>
        <v/>
      </c>
      <c r="T44" s="14">
        <f>IF(T45&lt;&gt;""," -O","")</f>
        <v/>
      </c>
      <c r="V44" s="14">
        <f>IF(V45&lt;&gt;""," -O","")</f>
        <v/>
      </c>
      <c r="X44" s="14">
        <f>IF(X45&lt;&gt;""," -O","")</f>
        <v/>
      </c>
      <c r="Z44" s="14">
        <f>IF(Z45&lt;&gt;""," -O","")</f>
        <v/>
      </c>
      <c r="AB44" s="14">
        <f>IF(AB45&lt;&gt;""," -O","")</f>
        <v/>
      </c>
      <c r="AD44" s="14">
        <f>IF(AD45&lt;&gt;""," -O","")</f>
        <v/>
      </c>
      <c r="AF44" s="14">
        <f>IF(AF45&lt;&gt;""," -O","")</f>
        <v/>
      </c>
      <c r="AH44" s="14">
        <f>IF(AH45&lt;&gt;""," -O","")</f>
        <v/>
      </c>
      <c r="AJ44" s="14">
        <f>IF(AJ45&lt;&gt;""," -O","")</f>
        <v/>
      </c>
      <c r="AL44" s="14">
        <f>IF(AL45&lt;&gt;""," -O","")</f>
        <v/>
      </c>
      <c r="AN44" s="14">
        <f>IF(AN45&lt;&gt;""," -O","")</f>
        <v/>
      </c>
      <c r="AP44" s="14">
        <f>IF(AP45&lt;&gt;""," -O","")</f>
        <v/>
      </c>
      <c r="AR44" s="14">
        <f>IF(AR45&lt;&gt;""," -O","")</f>
        <v/>
      </c>
      <c r="AT44" s="14">
        <f>IF(AT45&lt;&gt;""," -O","")</f>
        <v/>
      </c>
      <c r="AV44" s="14">
        <f>IF(AV45&lt;&gt;""," -O","")</f>
        <v/>
      </c>
      <c r="AX44" s="14">
        <f>IF(AX45&lt;&gt;""," -O","")</f>
        <v/>
      </c>
      <c r="AZ44" s="14">
        <f>IF(AZ45&lt;&gt;""," -O","")</f>
        <v/>
      </c>
      <c r="BB44" s="14">
        <f>IF(BB45&lt;&gt;""," -O","")</f>
        <v/>
      </c>
      <c r="BD44" s="14">
        <f>IF(BD45&lt;&gt;""," -O","")</f>
        <v/>
      </c>
      <c r="BF44" s="14">
        <f>IF(BF45&lt;&gt;""," -O","")</f>
        <v/>
      </c>
      <c r="BH44" s="14">
        <f>IF(BH45&lt;&gt;""," -O","")</f>
        <v/>
      </c>
      <c r="BJ44" s="14">
        <f>IF(BJ45&lt;&gt;""," -O","")</f>
        <v/>
      </c>
    </row>
    <row r="45">
      <c r="M45" s="14" t="n">
        <v>1.19</v>
      </c>
      <c r="N45" s="14">
        <f>IFERROR(VLOOKUP(M45,'CRUCE OPORTUNIDADES'!$C$10:$D$109,2,FALSE),"")</f>
        <v/>
      </c>
      <c r="O45" s="14" t="n">
        <v>2.19</v>
      </c>
      <c r="P45" s="14">
        <f>IFERROR(VLOOKUP(O45,'CRUCE OPORTUNIDADES'!$C$10:$D$109,2,FALSE),"")</f>
        <v/>
      </c>
      <c r="Q45" s="14" t="n">
        <v>3.19</v>
      </c>
      <c r="R45" s="14">
        <f>IFERROR(VLOOKUP(Q45,'CRUCE OPORTUNIDADES'!$C$10:$D$109,2,FALSE),"")</f>
        <v/>
      </c>
      <c r="S45" s="14" t="n">
        <v>4.19</v>
      </c>
      <c r="T45" s="14">
        <f>IFERROR(VLOOKUP(S45,'CRUCE OPORTUNIDADES'!$C$10:$D$109,2,FALSE),"")</f>
        <v/>
      </c>
      <c r="U45" s="14" t="n">
        <v>5.19</v>
      </c>
      <c r="V45" s="14">
        <f>IFERROR(VLOOKUP(U45,'CRUCE OPORTUNIDADES'!$C$10:$D$109,2,FALSE),"")</f>
        <v/>
      </c>
      <c r="W45" s="14" t="n">
        <v>6.19</v>
      </c>
      <c r="X45" s="14">
        <f>IFERROR(VLOOKUP(W45,'CRUCE OPORTUNIDADES'!$C$10:$D$109,2,FALSE),"")</f>
        <v/>
      </c>
      <c r="Y45" s="14" t="n">
        <v>7.19</v>
      </c>
      <c r="Z45" s="14">
        <f>IFERROR(VLOOKUP(Y45,'CRUCE OPORTUNIDADES'!$C$10:$D$109,2,FALSE),"")</f>
        <v/>
      </c>
      <c r="AA45" s="14" t="n">
        <v>8.19</v>
      </c>
      <c r="AB45" s="14">
        <f>IFERROR(VLOOKUP(AA45,'CRUCE OPORTUNIDADES'!$C$10:$D$109,2,FALSE),"")</f>
        <v/>
      </c>
      <c r="AC45" s="14" t="n">
        <v>9.19</v>
      </c>
      <c r="AD45" s="14">
        <f>IFERROR(VLOOKUP(AC45,'CRUCE OPORTUNIDADES'!$C$10:$D$109,2,FALSE),"")</f>
        <v/>
      </c>
      <c r="AE45" s="14" t="n">
        <v>10.19</v>
      </c>
      <c r="AF45" s="14">
        <f>IFERROR(VLOOKUP(AE45,'CRUCE OPORTUNIDADES'!$C$10:$D$109,2,FALSE),"")</f>
        <v/>
      </c>
      <c r="AG45" s="14" t="n">
        <v>11.19</v>
      </c>
      <c r="AH45" s="14">
        <f>IFERROR(VLOOKUP(AG45,'CRUCE OPORTUNIDADES'!$C$10:$D$109,2,FALSE),"")</f>
        <v/>
      </c>
      <c r="AI45" s="14" t="n">
        <v>12.19</v>
      </c>
      <c r="AJ45" s="14">
        <f>IFERROR(VLOOKUP(AI45,'CRUCE OPORTUNIDADES'!$C$10:$D$109,2,FALSE),"")</f>
        <v/>
      </c>
      <c r="AK45" s="14" t="n">
        <v>13.19</v>
      </c>
      <c r="AL45" s="14">
        <f>IFERROR(VLOOKUP(AK45,'CRUCE OPORTUNIDADES'!$C$10:$D$109,2,FALSE),"")</f>
        <v/>
      </c>
      <c r="AM45" s="14" t="n">
        <v>14.19</v>
      </c>
      <c r="AN45" s="14">
        <f>IFERROR(VLOOKUP(AM45,'CRUCE OPORTUNIDADES'!$C$10:$D$109,2,FALSE),"")</f>
        <v/>
      </c>
      <c r="AO45" s="14" t="n">
        <v>15.19</v>
      </c>
      <c r="AP45" s="14">
        <f>IFERROR(VLOOKUP(AO45,'CRUCE OPORTUNIDADES'!$C$10:$D$109,2,FALSE),"")</f>
        <v/>
      </c>
      <c r="AQ45" s="14" t="n">
        <v>16.19</v>
      </c>
      <c r="AR45" s="14">
        <f>IFERROR(VLOOKUP(AQ45,'CRUCE OPORTUNIDADES'!$C$10:$D$109,2,FALSE),"")</f>
        <v/>
      </c>
      <c r="AS45" s="14" t="n">
        <v>17.19</v>
      </c>
      <c r="AT45" s="14">
        <f>IFERROR(VLOOKUP(AS45,'CRUCE OPORTUNIDADES'!$C$10:$D$109,2,FALSE),"")</f>
        <v/>
      </c>
      <c r="AU45" s="14" t="n">
        <v>18.19</v>
      </c>
      <c r="AV45" s="14">
        <f>IFERROR(VLOOKUP(AU45,'CRUCE OPORTUNIDADES'!$C$10:$D$109,2,FALSE),"")</f>
        <v/>
      </c>
      <c r="AW45" s="14" t="n">
        <v>19.19</v>
      </c>
      <c r="AX45" s="14">
        <f>IFERROR(VLOOKUP(AW45,'CRUCE OPORTUNIDADES'!$C$10:$D$109,2,FALSE),"")</f>
        <v/>
      </c>
      <c r="AY45" s="14" t="n">
        <v>20.19</v>
      </c>
      <c r="AZ45" s="14">
        <f>IFERROR(VLOOKUP(AY45,'CRUCE OPORTUNIDADES'!$C$10:$D$109,2,FALSE),"")</f>
        <v/>
      </c>
      <c r="BA45" s="14" t="n">
        <v>21.19</v>
      </c>
      <c r="BB45" s="14">
        <f>IFERROR(VLOOKUP(BA45,'CRUCE OPORTUNIDADES'!$C$10:$D$109,2,FALSE),"")</f>
        <v/>
      </c>
      <c r="BC45" s="14" t="n">
        <v>22.19</v>
      </c>
      <c r="BD45" s="14">
        <f>IFERROR(VLOOKUP(BC45,'CRUCE OPORTUNIDADES'!$C$10:$D$109,2,FALSE),"")</f>
        <v/>
      </c>
      <c r="BE45" s="14" t="n">
        <v>23.19</v>
      </c>
      <c r="BF45" s="14">
        <f>IFERROR(VLOOKUP(BE45,'CRUCE OPORTUNIDADES'!$C$10:$D$109,2,FALSE),"")</f>
        <v/>
      </c>
      <c r="BG45" s="14" t="n">
        <v>24.19</v>
      </c>
      <c r="BH45" s="14">
        <f>IFERROR(VLOOKUP(BG45,'CRUCE OPORTUNIDADES'!$C$10:$D$109,2,FALSE),"")</f>
        <v/>
      </c>
      <c r="BI45" s="14" t="n">
        <v>25.19</v>
      </c>
      <c r="BJ45" s="14">
        <f>IFERROR(VLOOKUP(BI45,'CRUCE OPORTUNIDADES'!$C$10:$D$109,2,FALSE),"")</f>
        <v/>
      </c>
    </row>
    <row r="46">
      <c r="N46" s="14">
        <f>IF(N47&lt;&gt;""," -O","")</f>
        <v/>
      </c>
      <c r="P46" s="14">
        <f>IF(P47&lt;&gt;""," -O","")</f>
        <v/>
      </c>
      <c r="R46" s="14">
        <f>IF(R47&lt;&gt;""," -O","")</f>
        <v/>
      </c>
      <c r="T46" s="14">
        <f>IF(T47&lt;&gt;""," -O","")</f>
        <v/>
      </c>
      <c r="V46" s="14">
        <f>IF(V47&lt;&gt;""," -O","")</f>
        <v/>
      </c>
      <c r="X46" s="14">
        <f>IF(X47&lt;&gt;""," -O","")</f>
        <v/>
      </c>
      <c r="Z46" s="14">
        <f>IF(Z47&lt;&gt;""," -O","")</f>
        <v/>
      </c>
      <c r="AB46" s="14">
        <f>IF(AB47&lt;&gt;""," -O","")</f>
        <v/>
      </c>
      <c r="AD46" s="14">
        <f>IF(AD47&lt;&gt;""," -O","")</f>
        <v/>
      </c>
      <c r="AF46" s="14">
        <f>IF(AF47&lt;&gt;""," -O","")</f>
        <v/>
      </c>
      <c r="AH46" s="14">
        <f>IF(AH47&lt;&gt;""," -O","")</f>
        <v/>
      </c>
      <c r="AJ46" s="14">
        <f>IF(AJ47&lt;&gt;""," -O","")</f>
        <v/>
      </c>
      <c r="AL46" s="14">
        <f>IF(AL47&lt;&gt;""," -O","")</f>
        <v/>
      </c>
      <c r="AN46" s="14">
        <f>IF(AN47&lt;&gt;""," -O","")</f>
        <v/>
      </c>
      <c r="AP46" s="14">
        <f>IF(AP47&lt;&gt;""," -O","")</f>
        <v/>
      </c>
      <c r="AR46" s="14">
        <f>IF(AR47&lt;&gt;""," -O","")</f>
        <v/>
      </c>
      <c r="AT46" s="14">
        <f>IF(AT47&lt;&gt;""," -O","")</f>
        <v/>
      </c>
      <c r="AV46" s="14">
        <f>IF(AV47&lt;&gt;""," -O","")</f>
        <v/>
      </c>
      <c r="AX46" s="14">
        <f>IF(AX47&lt;&gt;""," -O","")</f>
        <v/>
      </c>
      <c r="AZ46" s="14">
        <f>IF(AZ47&lt;&gt;""," -O","")</f>
        <v/>
      </c>
      <c r="BB46" s="14">
        <f>IF(BB47&lt;&gt;""," -O","")</f>
        <v/>
      </c>
      <c r="BD46" s="14">
        <f>IF(BD47&lt;&gt;""," -O","")</f>
        <v/>
      </c>
      <c r="BF46" s="14">
        <f>IF(BF47&lt;&gt;""," -O","")</f>
        <v/>
      </c>
      <c r="BH46" s="14">
        <f>IF(BH47&lt;&gt;""," -O","")</f>
        <v/>
      </c>
      <c r="BJ46" s="14">
        <f>IF(BJ47&lt;&gt;""," -O","")</f>
        <v/>
      </c>
    </row>
    <row r="47">
      <c r="M47" s="14" t="n">
        <v>1.2</v>
      </c>
      <c r="N47" s="14">
        <f>IFERROR(VLOOKUP(M47,'CRUCE OPORTUNIDADES'!$C$10:$D$109,2,FALSE),"")</f>
        <v/>
      </c>
      <c r="O47" s="14" t="n">
        <v>2.2</v>
      </c>
      <c r="P47" s="14">
        <f>IFERROR(VLOOKUP(O47,'CRUCE OPORTUNIDADES'!$C$10:$D$109,2,FALSE),"")</f>
        <v/>
      </c>
      <c r="Q47" s="14" t="n">
        <v>3.2</v>
      </c>
      <c r="R47" s="14">
        <f>IFERROR(VLOOKUP(Q47,'CRUCE OPORTUNIDADES'!$C$10:$D$109,2,FALSE),"")</f>
        <v/>
      </c>
      <c r="S47" s="14" t="n">
        <v>4.2</v>
      </c>
      <c r="T47" s="14">
        <f>IFERROR(VLOOKUP(S47,'CRUCE OPORTUNIDADES'!$C$10:$D$109,2,FALSE),"")</f>
        <v/>
      </c>
      <c r="U47" s="14" t="n">
        <v>5.2</v>
      </c>
      <c r="V47" s="14">
        <f>IFERROR(VLOOKUP(U47,'CRUCE OPORTUNIDADES'!$C$10:$D$109,2,FALSE),"")</f>
        <v/>
      </c>
      <c r="W47" s="14" t="n">
        <v>6.2</v>
      </c>
      <c r="X47" s="14">
        <f>IFERROR(VLOOKUP(W47,'CRUCE OPORTUNIDADES'!$C$10:$D$109,2,FALSE),"")</f>
        <v/>
      </c>
      <c r="Y47" s="14" t="n">
        <v>7.2</v>
      </c>
      <c r="Z47" s="14">
        <f>IFERROR(VLOOKUP(Y47,'CRUCE OPORTUNIDADES'!$C$10:$D$109,2,FALSE),"")</f>
        <v/>
      </c>
      <c r="AA47" s="14" t="n">
        <v>8.199999999999999</v>
      </c>
      <c r="AB47" s="14">
        <f>IFERROR(VLOOKUP(AA47,'CRUCE OPORTUNIDADES'!$C$10:$D$109,2,FALSE),"")</f>
        <v/>
      </c>
      <c r="AC47" s="14" t="n">
        <v>9.199999999999999</v>
      </c>
      <c r="AD47" s="14">
        <f>IFERROR(VLOOKUP(AC47,'CRUCE OPORTUNIDADES'!$C$10:$D$109,2,FALSE),"")</f>
        <v/>
      </c>
      <c r="AE47" s="14" t="n">
        <v>10.2</v>
      </c>
      <c r="AF47" s="14">
        <f>IFERROR(VLOOKUP(AE47,'CRUCE OPORTUNIDADES'!$C$10:$D$109,2,FALSE),"")</f>
        <v/>
      </c>
      <c r="AG47" s="14" t="n">
        <v>11.2</v>
      </c>
      <c r="AH47" s="14">
        <f>IFERROR(VLOOKUP(AG47,'CRUCE OPORTUNIDADES'!$C$10:$D$109,2,FALSE),"")</f>
        <v/>
      </c>
      <c r="AI47" s="14" t="n">
        <v>12.2</v>
      </c>
      <c r="AJ47" s="14">
        <f>IFERROR(VLOOKUP(AI47,'CRUCE OPORTUNIDADES'!$C$10:$D$109,2,FALSE),"")</f>
        <v/>
      </c>
      <c r="AK47" s="14" t="n">
        <v>13.2</v>
      </c>
      <c r="AL47" s="14">
        <f>IFERROR(VLOOKUP(AK47,'CRUCE OPORTUNIDADES'!$C$10:$D$109,2,FALSE),"")</f>
        <v/>
      </c>
      <c r="AM47" s="14" t="n">
        <v>14.2</v>
      </c>
      <c r="AN47" s="14">
        <f>IFERROR(VLOOKUP(AM47,'CRUCE OPORTUNIDADES'!$C$10:$D$109,2,FALSE),"")</f>
        <v/>
      </c>
      <c r="AO47" s="14" t="n">
        <v>15.2</v>
      </c>
      <c r="AP47" s="14">
        <f>IFERROR(VLOOKUP(AO47,'CRUCE OPORTUNIDADES'!$C$10:$D$109,2,FALSE),"")</f>
        <v/>
      </c>
      <c r="AQ47" s="14" t="n">
        <v>16.2</v>
      </c>
      <c r="AR47" s="14">
        <f>IFERROR(VLOOKUP(AQ47,'CRUCE OPORTUNIDADES'!$C$10:$D$109,2,FALSE),"")</f>
        <v/>
      </c>
      <c r="AS47" s="14" t="n">
        <v>17.2</v>
      </c>
      <c r="AT47" s="14">
        <f>IFERROR(VLOOKUP(AS47,'CRUCE OPORTUNIDADES'!$C$10:$D$109,2,FALSE),"")</f>
        <v/>
      </c>
      <c r="AU47" s="14" t="n">
        <v>18.2</v>
      </c>
      <c r="AV47" s="14">
        <f>IFERROR(VLOOKUP(AU47,'CRUCE OPORTUNIDADES'!$C$10:$D$109,2,FALSE),"")</f>
        <v/>
      </c>
      <c r="AW47" s="14" t="n">
        <v>19.2</v>
      </c>
      <c r="AX47" s="14">
        <f>IFERROR(VLOOKUP(AW47,'CRUCE OPORTUNIDADES'!$C$10:$D$109,2,FALSE),"")</f>
        <v/>
      </c>
      <c r="AY47" s="14" t="n">
        <v>20.2</v>
      </c>
      <c r="AZ47" s="14">
        <f>IFERROR(VLOOKUP(AY47,'CRUCE OPORTUNIDADES'!$C$10:$D$109,2,FALSE),"")</f>
        <v/>
      </c>
      <c r="BA47" s="14" t="n">
        <v>21.2</v>
      </c>
      <c r="BB47" s="14">
        <f>IFERROR(VLOOKUP(BA47,'CRUCE OPORTUNIDADES'!$C$10:$D$109,2,FALSE),"")</f>
        <v/>
      </c>
      <c r="BC47" s="14" t="n">
        <v>22.2</v>
      </c>
      <c r="BD47" s="14">
        <f>IFERROR(VLOOKUP(BC47,'CRUCE OPORTUNIDADES'!$C$10:$D$109,2,FALSE),"")</f>
        <v/>
      </c>
      <c r="BE47" s="14" t="n">
        <v>23.2</v>
      </c>
      <c r="BF47" s="14">
        <f>IFERROR(VLOOKUP(BE47,'CRUCE OPORTUNIDADES'!$C$10:$D$109,2,FALSE),"")</f>
        <v/>
      </c>
      <c r="BG47" s="14" t="n">
        <v>24.2</v>
      </c>
      <c r="BH47" s="14">
        <f>IFERROR(VLOOKUP(BG47,'CRUCE OPORTUNIDADES'!$C$10:$D$109,2,FALSE),"")</f>
        <v/>
      </c>
      <c r="BI47" s="14" t="n">
        <v>25.2</v>
      </c>
      <c r="BJ47" s="14">
        <f>IFERROR(VLOOKUP(BI47,'CRUCE OPORTUNIDADES'!$C$10:$D$109,2,FALSE),"")</f>
        <v/>
      </c>
    </row>
    <row r="48">
      <c r="N48" s="14">
        <f>IF(N49&lt;&gt;""," -O","")</f>
        <v/>
      </c>
      <c r="P48" s="14">
        <f>IF(P49&lt;&gt;""," -O","")</f>
        <v/>
      </c>
      <c r="R48" s="14">
        <f>IF(R49&lt;&gt;""," -O","")</f>
        <v/>
      </c>
      <c r="T48" s="14">
        <f>IF(T49&lt;&gt;""," -O","")</f>
        <v/>
      </c>
      <c r="V48" s="14">
        <f>IF(V49&lt;&gt;""," -O","")</f>
        <v/>
      </c>
      <c r="X48" s="14">
        <f>IF(X49&lt;&gt;""," -O","")</f>
        <v/>
      </c>
      <c r="Z48" s="14">
        <f>IF(Z49&lt;&gt;""," -O","")</f>
        <v/>
      </c>
      <c r="AB48" s="14">
        <f>IF(AB49&lt;&gt;""," -O","")</f>
        <v/>
      </c>
      <c r="AD48" s="14">
        <f>IF(AD49&lt;&gt;""," -O","")</f>
        <v/>
      </c>
      <c r="AF48" s="14">
        <f>IF(AF49&lt;&gt;""," -O","")</f>
        <v/>
      </c>
      <c r="AH48" s="14">
        <f>IF(AH49&lt;&gt;""," -O","")</f>
        <v/>
      </c>
      <c r="AJ48" s="14">
        <f>IF(AJ49&lt;&gt;""," -O","")</f>
        <v/>
      </c>
      <c r="AL48" s="14">
        <f>IF(AL49&lt;&gt;""," -O","")</f>
        <v/>
      </c>
      <c r="AN48" s="14">
        <f>IF(AN49&lt;&gt;""," -O","")</f>
        <v/>
      </c>
      <c r="AP48" s="14">
        <f>IF(AP49&lt;&gt;""," -O","")</f>
        <v/>
      </c>
      <c r="AR48" s="14">
        <f>IF(AR49&lt;&gt;""," -O","")</f>
        <v/>
      </c>
      <c r="AT48" s="14">
        <f>IF(AT49&lt;&gt;""," -O","")</f>
        <v/>
      </c>
      <c r="AV48" s="14">
        <f>IF(AV49&lt;&gt;""," -O","")</f>
        <v/>
      </c>
      <c r="AX48" s="14">
        <f>IF(AX49&lt;&gt;""," -O","")</f>
        <v/>
      </c>
      <c r="AZ48" s="14">
        <f>IF(AZ49&lt;&gt;""," -O","")</f>
        <v/>
      </c>
      <c r="BB48" s="14">
        <f>IF(BB49&lt;&gt;""," -O","")</f>
        <v/>
      </c>
      <c r="BD48" s="14">
        <f>IF(BD49&lt;&gt;""," -O","")</f>
        <v/>
      </c>
      <c r="BF48" s="14">
        <f>IF(BF49&lt;&gt;""," -O","")</f>
        <v/>
      </c>
      <c r="BH48" s="14">
        <f>IF(BH49&lt;&gt;""," -O","")</f>
        <v/>
      </c>
      <c r="BJ48" s="14">
        <f>IF(BJ49&lt;&gt;""," -O","")</f>
        <v/>
      </c>
    </row>
    <row r="49">
      <c r="M49" s="14" t="n">
        <v>1.21</v>
      </c>
      <c r="N49" s="14">
        <f>IFERROR(VLOOKUP(M49,'CRUCE OPORTUNIDADES'!$C$10:$D$109,2,FALSE),"")</f>
        <v/>
      </c>
      <c r="O49" s="14" t="n">
        <v>2.21</v>
      </c>
      <c r="P49" s="14">
        <f>IFERROR(VLOOKUP(O49,'CRUCE OPORTUNIDADES'!$C$10:$D$109,2,FALSE),"")</f>
        <v/>
      </c>
      <c r="Q49" s="14" t="n">
        <v>3.21</v>
      </c>
      <c r="R49" s="14">
        <f>IFERROR(VLOOKUP(Q49,'CRUCE OPORTUNIDADES'!$C$10:$D$109,2,FALSE),"")</f>
        <v/>
      </c>
      <c r="S49" s="14" t="n">
        <v>4.21</v>
      </c>
      <c r="T49" s="14">
        <f>IFERROR(VLOOKUP(S49,'CRUCE OPORTUNIDADES'!$C$10:$D$109,2,FALSE),"")</f>
        <v/>
      </c>
      <c r="U49" s="14" t="n">
        <v>5.21</v>
      </c>
      <c r="V49" s="14">
        <f>IFERROR(VLOOKUP(U49,'CRUCE OPORTUNIDADES'!$C$10:$D$109,2,FALSE),"")</f>
        <v/>
      </c>
      <c r="W49" s="14" t="n">
        <v>6.21</v>
      </c>
      <c r="X49" s="14">
        <f>IFERROR(VLOOKUP(W49,'CRUCE OPORTUNIDADES'!$C$10:$D$109,2,FALSE),"")</f>
        <v/>
      </c>
      <c r="Y49" s="14" t="n">
        <v>7.21</v>
      </c>
      <c r="Z49" s="14">
        <f>IFERROR(VLOOKUP(Y49,'CRUCE OPORTUNIDADES'!$C$10:$D$109,2,FALSE),"")</f>
        <v/>
      </c>
      <c r="AA49" s="14" t="n">
        <v>8.210000000000001</v>
      </c>
      <c r="AB49" s="14">
        <f>IFERROR(VLOOKUP(AA49,'CRUCE OPORTUNIDADES'!$C$10:$D$109,2,FALSE),"")</f>
        <v/>
      </c>
      <c r="AC49" s="14" t="n">
        <v>9.210000000000001</v>
      </c>
      <c r="AD49" s="14">
        <f>IFERROR(VLOOKUP(AC49,'CRUCE OPORTUNIDADES'!$C$10:$D$109,2,FALSE),"")</f>
        <v/>
      </c>
      <c r="AE49" s="14" t="n">
        <v>10.21</v>
      </c>
      <c r="AF49" s="14">
        <f>IFERROR(VLOOKUP(AE49,'CRUCE OPORTUNIDADES'!$C$10:$D$109,2,FALSE),"")</f>
        <v/>
      </c>
      <c r="AG49" s="14" t="n">
        <v>11.21</v>
      </c>
      <c r="AH49" s="14">
        <f>IFERROR(VLOOKUP(AG49,'CRUCE OPORTUNIDADES'!$C$10:$D$109,2,FALSE),"")</f>
        <v/>
      </c>
      <c r="AI49" s="14" t="n">
        <v>12.21</v>
      </c>
      <c r="AJ49" s="14">
        <f>IFERROR(VLOOKUP(AI49,'CRUCE OPORTUNIDADES'!$C$10:$D$109,2,FALSE),"")</f>
        <v/>
      </c>
      <c r="AK49" s="14" t="n">
        <v>13.21</v>
      </c>
      <c r="AL49" s="14">
        <f>IFERROR(VLOOKUP(AK49,'CRUCE OPORTUNIDADES'!$C$10:$D$109,2,FALSE),"")</f>
        <v/>
      </c>
      <c r="AM49" s="14" t="n">
        <v>14.21</v>
      </c>
      <c r="AN49" s="14">
        <f>IFERROR(VLOOKUP(AM49,'CRUCE OPORTUNIDADES'!$C$10:$D$109,2,FALSE),"")</f>
        <v/>
      </c>
      <c r="AO49" s="14" t="n">
        <v>15.21</v>
      </c>
      <c r="AP49" s="14">
        <f>IFERROR(VLOOKUP(AO49,'CRUCE OPORTUNIDADES'!$C$10:$D$109,2,FALSE),"")</f>
        <v/>
      </c>
      <c r="AQ49" s="14" t="n">
        <v>16.21</v>
      </c>
      <c r="AR49" s="14">
        <f>IFERROR(VLOOKUP(AQ49,'CRUCE OPORTUNIDADES'!$C$10:$D$109,2,FALSE),"")</f>
        <v/>
      </c>
      <c r="AS49" s="14" t="n">
        <v>17.21</v>
      </c>
      <c r="AT49" s="14">
        <f>IFERROR(VLOOKUP(AS49,'CRUCE OPORTUNIDADES'!$C$10:$D$109,2,FALSE),"")</f>
        <v/>
      </c>
      <c r="AU49" s="14" t="n">
        <v>18.21</v>
      </c>
      <c r="AV49" s="14">
        <f>IFERROR(VLOOKUP(AU49,'CRUCE OPORTUNIDADES'!$C$10:$D$109,2,FALSE),"")</f>
        <v/>
      </c>
      <c r="AW49" s="14" t="n">
        <v>19.21</v>
      </c>
      <c r="AX49" s="14">
        <f>IFERROR(VLOOKUP(AW49,'CRUCE OPORTUNIDADES'!$C$10:$D$109,2,FALSE),"")</f>
        <v/>
      </c>
      <c r="AY49" s="14" t="n">
        <v>20.21</v>
      </c>
      <c r="AZ49" s="14">
        <f>IFERROR(VLOOKUP(AY49,'CRUCE OPORTUNIDADES'!$C$10:$D$109,2,FALSE),"")</f>
        <v/>
      </c>
      <c r="BA49" s="14" t="n">
        <v>21.21</v>
      </c>
      <c r="BB49" s="14">
        <f>IFERROR(VLOOKUP(BA49,'CRUCE OPORTUNIDADES'!$C$10:$D$109,2,FALSE),"")</f>
        <v/>
      </c>
      <c r="BC49" s="14" t="n">
        <v>22.21</v>
      </c>
      <c r="BD49" s="14">
        <f>IFERROR(VLOOKUP(BC49,'CRUCE OPORTUNIDADES'!$C$10:$D$109,2,FALSE),"")</f>
        <v/>
      </c>
      <c r="BE49" s="14" t="n">
        <v>23.21</v>
      </c>
      <c r="BF49" s="14">
        <f>IFERROR(VLOOKUP(BE49,'CRUCE OPORTUNIDADES'!$C$10:$D$109,2,FALSE),"")</f>
        <v/>
      </c>
      <c r="BG49" s="14" t="n">
        <v>24.21</v>
      </c>
      <c r="BH49" s="14">
        <f>IFERROR(VLOOKUP(BG49,'CRUCE OPORTUNIDADES'!$C$10:$D$109,2,FALSE),"")</f>
        <v/>
      </c>
      <c r="BI49" s="14" t="n">
        <v>25.21</v>
      </c>
      <c r="BJ49" s="14">
        <f>IFERROR(VLOOKUP(BI49,'CRUCE OPORTUNIDADES'!$C$10:$D$109,2,FALSE),"")</f>
        <v/>
      </c>
    </row>
    <row r="50">
      <c r="N50" s="14">
        <f>IF(N51&lt;&gt;""," -O","")</f>
        <v/>
      </c>
      <c r="P50" s="14">
        <f>IF(P51&lt;&gt;""," -O","")</f>
        <v/>
      </c>
      <c r="R50" s="14">
        <f>IF(R51&lt;&gt;""," -O","")</f>
        <v/>
      </c>
      <c r="T50" s="14">
        <f>IF(T51&lt;&gt;""," -O","")</f>
        <v/>
      </c>
      <c r="V50" s="14">
        <f>IF(V51&lt;&gt;""," -O","")</f>
        <v/>
      </c>
      <c r="X50" s="14">
        <f>IF(X51&lt;&gt;""," -O","")</f>
        <v/>
      </c>
      <c r="Z50" s="14">
        <f>IF(Z51&lt;&gt;""," -O","")</f>
        <v/>
      </c>
      <c r="AB50" s="14">
        <f>IF(AB51&lt;&gt;""," -O","")</f>
        <v/>
      </c>
      <c r="AD50" s="14">
        <f>IF(AD51&lt;&gt;""," -O","")</f>
        <v/>
      </c>
      <c r="AF50" s="14">
        <f>IF(AF51&lt;&gt;""," -O","")</f>
        <v/>
      </c>
      <c r="AH50" s="14">
        <f>IF(AH51&lt;&gt;""," -O","")</f>
        <v/>
      </c>
      <c r="AJ50" s="14">
        <f>IF(AJ51&lt;&gt;""," -O","")</f>
        <v/>
      </c>
      <c r="AL50" s="14">
        <f>IF(AL51&lt;&gt;""," -O","")</f>
        <v/>
      </c>
      <c r="AN50" s="14">
        <f>IF(AN51&lt;&gt;""," -O","")</f>
        <v/>
      </c>
      <c r="AP50" s="14">
        <f>IF(AP51&lt;&gt;""," -O","")</f>
        <v/>
      </c>
      <c r="AR50" s="14">
        <f>IF(AR51&lt;&gt;""," -O","")</f>
        <v/>
      </c>
      <c r="AT50" s="14">
        <f>IF(AT51&lt;&gt;""," -O","")</f>
        <v/>
      </c>
      <c r="AV50" s="14">
        <f>IF(AV51&lt;&gt;""," -O","")</f>
        <v/>
      </c>
      <c r="AX50" s="14">
        <f>IF(AX51&lt;&gt;""," -O","")</f>
        <v/>
      </c>
      <c r="AZ50" s="14">
        <f>IF(AZ51&lt;&gt;""," -O","")</f>
        <v/>
      </c>
      <c r="BB50" s="14">
        <f>IF(BB51&lt;&gt;""," -O","")</f>
        <v/>
      </c>
      <c r="BD50" s="14">
        <f>IF(BD51&lt;&gt;""," -O","")</f>
        <v/>
      </c>
      <c r="BF50" s="14">
        <f>IF(BF51&lt;&gt;""," -O","")</f>
        <v/>
      </c>
      <c r="BH50" s="14">
        <f>IF(BH51&lt;&gt;""," -O","")</f>
        <v/>
      </c>
      <c r="BJ50" s="14">
        <f>IF(BJ51&lt;&gt;""," -O","")</f>
        <v/>
      </c>
    </row>
    <row r="51">
      <c r="M51" s="14" t="n">
        <v>1.22</v>
      </c>
      <c r="N51" s="14">
        <f>IFERROR(VLOOKUP(M51,'CRUCE OPORTUNIDADES'!$C$10:$D$109,2,FALSE),"")</f>
        <v/>
      </c>
      <c r="O51" s="14" t="n">
        <v>2.22</v>
      </c>
      <c r="P51" s="14">
        <f>IFERROR(VLOOKUP(O51,'CRUCE OPORTUNIDADES'!$C$10:$D$109,2,FALSE),"")</f>
        <v/>
      </c>
      <c r="Q51" s="14" t="n">
        <v>3.22</v>
      </c>
      <c r="R51" s="14">
        <f>IFERROR(VLOOKUP(Q51,'CRUCE OPORTUNIDADES'!$C$10:$D$109,2,FALSE),"")</f>
        <v/>
      </c>
      <c r="S51" s="14" t="n">
        <v>4.22</v>
      </c>
      <c r="T51" s="14">
        <f>IFERROR(VLOOKUP(S51,'CRUCE OPORTUNIDADES'!$C$10:$D$109,2,FALSE),"")</f>
        <v/>
      </c>
      <c r="U51" s="14" t="n">
        <v>5.22</v>
      </c>
      <c r="V51" s="14">
        <f>IFERROR(VLOOKUP(U51,'CRUCE OPORTUNIDADES'!$C$10:$D$109,2,FALSE),"")</f>
        <v/>
      </c>
      <c r="W51" s="14" t="n">
        <v>6.22</v>
      </c>
      <c r="X51" s="14">
        <f>IFERROR(VLOOKUP(W51,'CRUCE OPORTUNIDADES'!$C$10:$D$109,2,FALSE),"")</f>
        <v/>
      </c>
      <c r="Y51" s="14" t="n">
        <v>7.22</v>
      </c>
      <c r="Z51" s="14">
        <f>IFERROR(VLOOKUP(Y51,'CRUCE OPORTUNIDADES'!$C$10:$D$109,2,FALSE),"")</f>
        <v/>
      </c>
      <c r="AA51" s="14" t="n">
        <v>8.220000000000001</v>
      </c>
      <c r="AB51" s="14">
        <f>IFERROR(VLOOKUP(AA51,'CRUCE OPORTUNIDADES'!$C$10:$D$109,2,FALSE),"")</f>
        <v/>
      </c>
      <c r="AC51" s="14" t="n">
        <v>9.220000000000001</v>
      </c>
      <c r="AD51" s="14">
        <f>IFERROR(VLOOKUP(AC51,'CRUCE OPORTUNIDADES'!$C$10:$D$109,2,FALSE),"")</f>
        <v/>
      </c>
      <c r="AE51" s="14" t="n">
        <v>10.22</v>
      </c>
      <c r="AF51" s="14">
        <f>IFERROR(VLOOKUP(AE51,'CRUCE OPORTUNIDADES'!$C$10:$D$109,2,FALSE),"")</f>
        <v/>
      </c>
      <c r="AG51" s="14" t="n">
        <v>11.22</v>
      </c>
      <c r="AH51" s="14">
        <f>IFERROR(VLOOKUP(AG51,'CRUCE OPORTUNIDADES'!$C$10:$D$109,2,FALSE),"")</f>
        <v/>
      </c>
      <c r="AI51" s="14" t="n">
        <v>12.22</v>
      </c>
      <c r="AJ51" s="14">
        <f>IFERROR(VLOOKUP(AI51,'CRUCE OPORTUNIDADES'!$C$10:$D$109,2,FALSE),"")</f>
        <v/>
      </c>
      <c r="AK51" s="14" t="n">
        <v>13.22</v>
      </c>
      <c r="AL51" s="14">
        <f>IFERROR(VLOOKUP(AK51,'CRUCE OPORTUNIDADES'!$C$10:$D$109,2,FALSE),"")</f>
        <v/>
      </c>
      <c r="AM51" s="14" t="n">
        <v>14.22</v>
      </c>
      <c r="AN51" s="14">
        <f>IFERROR(VLOOKUP(AM51,'CRUCE OPORTUNIDADES'!$C$10:$D$109,2,FALSE),"")</f>
        <v/>
      </c>
      <c r="AO51" s="14" t="n">
        <v>15.22</v>
      </c>
      <c r="AP51" s="14">
        <f>IFERROR(VLOOKUP(AO51,'CRUCE OPORTUNIDADES'!$C$10:$D$109,2,FALSE),"")</f>
        <v/>
      </c>
      <c r="AQ51" s="14" t="n">
        <v>16.22</v>
      </c>
      <c r="AR51" s="14">
        <f>IFERROR(VLOOKUP(AQ51,'CRUCE OPORTUNIDADES'!$C$10:$D$109,2,FALSE),"")</f>
        <v/>
      </c>
      <c r="AS51" s="14" t="n">
        <v>17.22</v>
      </c>
      <c r="AT51" s="14">
        <f>IFERROR(VLOOKUP(AS51,'CRUCE OPORTUNIDADES'!$C$10:$D$109,2,FALSE),"")</f>
        <v/>
      </c>
      <c r="AU51" s="14" t="n">
        <v>18.22</v>
      </c>
      <c r="AV51" s="14">
        <f>IFERROR(VLOOKUP(AU51,'CRUCE OPORTUNIDADES'!$C$10:$D$109,2,FALSE),"")</f>
        <v/>
      </c>
      <c r="AW51" s="14" t="n">
        <v>19.22</v>
      </c>
      <c r="AX51" s="14">
        <f>IFERROR(VLOOKUP(AW51,'CRUCE OPORTUNIDADES'!$C$10:$D$109,2,FALSE),"")</f>
        <v/>
      </c>
      <c r="AY51" s="14" t="n">
        <v>20.22</v>
      </c>
      <c r="AZ51" s="14">
        <f>IFERROR(VLOOKUP(AY51,'CRUCE OPORTUNIDADES'!$C$10:$D$109,2,FALSE),"")</f>
        <v/>
      </c>
      <c r="BA51" s="14" t="n">
        <v>21.22</v>
      </c>
      <c r="BB51" s="14">
        <f>IFERROR(VLOOKUP(BA51,'CRUCE OPORTUNIDADES'!$C$10:$D$109,2,FALSE),"")</f>
        <v/>
      </c>
      <c r="BC51" s="14" t="n">
        <v>22.22</v>
      </c>
      <c r="BD51" s="14">
        <f>IFERROR(VLOOKUP(BC51,'CRUCE OPORTUNIDADES'!$C$10:$D$109,2,FALSE),"")</f>
        <v/>
      </c>
      <c r="BE51" s="14" t="n">
        <v>23.22</v>
      </c>
      <c r="BF51" s="14">
        <f>IFERROR(VLOOKUP(BE51,'CRUCE OPORTUNIDADES'!$C$10:$D$109,2,FALSE),"")</f>
        <v/>
      </c>
      <c r="BG51" s="14" t="n">
        <v>24.22</v>
      </c>
      <c r="BH51" s="14">
        <f>IFERROR(VLOOKUP(BG51,'CRUCE OPORTUNIDADES'!$C$10:$D$109,2,FALSE),"")</f>
        <v/>
      </c>
      <c r="BI51" s="14" t="n">
        <v>25.22</v>
      </c>
      <c r="BJ51" s="14">
        <f>IFERROR(VLOOKUP(BI51,'CRUCE OPORTUNIDADES'!$C$10:$D$109,2,FALSE),"")</f>
        <v/>
      </c>
    </row>
    <row r="52">
      <c r="N52" s="14">
        <f>IF(N53&lt;&gt;""," -O","")</f>
        <v/>
      </c>
      <c r="P52" s="14">
        <f>IF(P53&lt;&gt;""," -O","")</f>
        <v/>
      </c>
      <c r="R52" s="14">
        <f>IF(R53&lt;&gt;""," -O","")</f>
        <v/>
      </c>
      <c r="T52" s="14">
        <f>IF(T53&lt;&gt;""," -O","")</f>
        <v/>
      </c>
      <c r="V52" s="14">
        <f>IF(V53&lt;&gt;""," -O","")</f>
        <v/>
      </c>
      <c r="X52" s="14">
        <f>IF(X53&lt;&gt;""," -O","")</f>
        <v/>
      </c>
      <c r="Z52" s="14">
        <f>IF(Z53&lt;&gt;""," -O","")</f>
        <v/>
      </c>
      <c r="AB52" s="14">
        <f>IF(AB53&lt;&gt;""," -O","")</f>
        <v/>
      </c>
      <c r="AD52" s="14">
        <f>IF(AD53&lt;&gt;""," -O","")</f>
        <v/>
      </c>
      <c r="AF52" s="14">
        <f>IF(AF53&lt;&gt;""," -O","")</f>
        <v/>
      </c>
      <c r="AH52" s="14">
        <f>IF(AH53&lt;&gt;""," -O","")</f>
        <v/>
      </c>
      <c r="AJ52" s="14">
        <f>IF(AJ53&lt;&gt;""," -O","")</f>
        <v/>
      </c>
      <c r="AL52" s="14">
        <f>IF(AL53&lt;&gt;""," -O","")</f>
        <v/>
      </c>
      <c r="AN52" s="14">
        <f>IF(AN53&lt;&gt;""," -O","")</f>
        <v/>
      </c>
      <c r="AP52" s="14">
        <f>IF(AP53&lt;&gt;""," -O","")</f>
        <v/>
      </c>
      <c r="AR52" s="14">
        <f>IF(AR53&lt;&gt;""," -O","")</f>
        <v/>
      </c>
      <c r="AT52" s="14">
        <f>IF(AT53&lt;&gt;""," -O","")</f>
        <v/>
      </c>
      <c r="AV52" s="14">
        <f>IF(AV53&lt;&gt;""," -O","")</f>
        <v/>
      </c>
      <c r="AX52" s="14">
        <f>IF(AX53&lt;&gt;""," -O","")</f>
        <v/>
      </c>
      <c r="AZ52" s="14">
        <f>IF(AZ53&lt;&gt;""," -O","")</f>
        <v/>
      </c>
      <c r="BB52" s="14">
        <f>IF(BB53&lt;&gt;""," -O","")</f>
        <v/>
      </c>
      <c r="BD52" s="14">
        <f>IF(BD53&lt;&gt;""," -O","")</f>
        <v/>
      </c>
      <c r="BF52" s="14">
        <f>IF(BF53&lt;&gt;""," -O","")</f>
        <v/>
      </c>
      <c r="BH52" s="14">
        <f>IF(BH53&lt;&gt;""," -O","")</f>
        <v/>
      </c>
      <c r="BJ52" s="14">
        <f>IF(BJ53&lt;&gt;""," -O","")</f>
        <v/>
      </c>
    </row>
    <row r="53">
      <c r="M53" s="14" t="n">
        <v>1.23</v>
      </c>
      <c r="N53" s="14">
        <f>IFERROR(VLOOKUP(M53,'CRUCE OPORTUNIDADES'!$C$10:$D$109,2,FALSE),"")</f>
        <v/>
      </c>
      <c r="O53" s="14" t="n">
        <v>2.23</v>
      </c>
      <c r="P53" s="14">
        <f>IFERROR(VLOOKUP(O53,'CRUCE OPORTUNIDADES'!$C$10:$D$109,2,FALSE),"")</f>
        <v/>
      </c>
      <c r="Q53" s="14" t="n">
        <v>3.23</v>
      </c>
      <c r="R53" s="14">
        <f>IFERROR(VLOOKUP(Q53,'CRUCE OPORTUNIDADES'!$C$10:$D$109,2,FALSE),"")</f>
        <v/>
      </c>
      <c r="S53" s="14" t="n">
        <v>4.23</v>
      </c>
      <c r="T53" s="14">
        <f>IFERROR(VLOOKUP(S53,'CRUCE OPORTUNIDADES'!$C$10:$D$109,2,FALSE),"")</f>
        <v/>
      </c>
      <c r="U53" s="14" t="n">
        <v>5.23</v>
      </c>
      <c r="V53" s="14">
        <f>IFERROR(VLOOKUP(U53,'CRUCE OPORTUNIDADES'!$C$10:$D$109,2,FALSE),"")</f>
        <v/>
      </c>
      <c r="W53" s="14" t="n">
        <v>6.23</v>
      </c>
      <c r="X53" s="14">
        <f>IFERROR(VLOOKUP(W53,'CRUCE OPORTUNIDADES'!$C$10:$D$109,2,FALSE),"")</f>
        <v/>
      </c>
      <c r="Y53" s="14" t="n">
        <v>7.23</v>
      </c>
      <c r="Z53" s="14">
        <f>IFERROR(VLOOKUP(Y53,'CRUCE OPORTUNIDADES'!$C$10:$D$109,2,FALSE),"")</f>
        <v/>
      </c>
      <c r="AA53" s="14" t="n">
        <v>8.23</v>
      </c>
      <c r="AB53" s="14">
        <f>IFERROR(VLOOKUP(AA53,'CRUCE OPORTUNIDADES'!$C$10:$D$109,2,FALSE),"")</f>
        <v/>
      </c>
      <c r="AC53" s="14" t="n">
        <v>9.23</v>
      </c>
      <c r="AD53" s="14">
        <f>IFERROR(VLOOKUP(AC53,'CRUCE OPORTUNIDADES'!$C$10:$D$109,2,FALSE),"")</f>
        <v/>
      </c>
      <c r="AE53" s="14" t="n">
        <v>10.23</v>
      </c>
      <c r="AF53" s="14">
        <f>IFERROR(VLOOKUP(AE53,'CRUCE OPORTUNIDADES'!$C$10:$D$109,2,FALSE),"")</f>
        <v/>
      </c>
      <c r="AG53" s="14" t="n">
        <v>11.23</v>
      </c>
      <c r="AH53" s="14">
        <f>IFERROR(VLOOKUP(AG53,'CRUCE OPORTUNIDADES'!$C$10:$D$109,2,FALSE),"")</f>
        <v/>
      </c>
      <c r="AI53" s="14" t="n">
        <v>12.23</v>
      </c>
      <c r="AJ53" s="14">
        <f>IFERROR(VLOOKUP(AI53,'CRUCE OPORTUNIDADES'!$C$10:$D$109,2,FALSE),"")</f>
        <v/>
      </c>
      <c r="AK53" s="14" t="n">
        <v>13.23</v>
      </c>
      <c r="AL53" s="14">
        <f>IFERROR(VLOOKUP(AK53,'CRUCE OPORTUNIDADES'!$C$10:$D$109,2,FALSE),"")</f>
        <v/>
      </c>
      <c r="AM53" s="14" t="n">
        <v>14.23</v>
      </c>
      <c r="AN53" s="14">
        <f>IFERROR(VLOOKUP(AM53,'CRUCE OPORTUNIDADES'!$C$10:$D$109,2,FALSE),"")</f>
        <v/>
      </c>
      <c r="AO53" s="14" t="n">
        <v>15.23</v>
      </c>
      <c r="AP53" s="14">
        <f>IFERROR(VLOOKUP(AO53,'CRUCE OPORTUNIDADES'!$C$10:$D$109,2,FALSE),"")</f>
        <v/>
      </c>
      <c r="AQ53" s="14" t="n">
        <v>16.23</v>
      </c>
      <c r="AR53" s="14">
        <f>IFERROR(VLOOKUP(AQ53,'CRUCE OPORTUNIDADES'!$C$10:$D$109,2,FALSE),"")</f>
        <v/>
      </c>
      <c r="AS53" s="14" t="n">
        <v>17.23</v>
      </c>
      <c r="AT53" s="14">
        <f>IFERROR(VLOOKUP(AS53,'CRUCE OPORTUNIDADES'!$C$10:$D$109,2,FALSE),"")</f>
        <v/>
      </c>
      <c r="AU53" s="14" t="n">
        <v>18.23</v>
      </c>
      <c r="AV53" s="14">
        <f>IFERROR(VLOOKUP(AU53,'CRUCE OPORTUNIDADES'!$C$10:$D$109,2,FALSE),"")</f>
        <v/>
      </c>
      <c r="AW53" s="14" t="n">
        <v>19.23</v>
      </c>
      <c r="AX53" s="14">
        <f>IFERROR(VLOOKUP(AW53,'CRUCE OPORTUNIDADES'!$C$10:$D$109,2,FALSE),"")</f>
        <v/>
      </c>
      <c r="AY53" s="14" t="n">
        <v>20.23</v>
      </c>
      <c r="AZ53" s="14">
        <f>IFERROR(VLOOKUP(AY53,'CRUCE OPORTUNIDADES'!$C$10:$D$109,2,FALSE),"")</f>
        <v/>
      </c>
      <c r="BA53" s="14" t="n">
        <v>21.23</v>
      </c>
      <c r="BB53" s="14">
        <f>IFERROR(VLOOKUP(BA53,'CRUCE OPORTUNIDADES'!$C$10:$D$109,2,FALSE),"")</f>
        <v/>
      </c>
      <c r="BC53" s="14" t="n">
        <v>22.23</v>
      </c>
      <c r="BD53" s="14">
        <f>IFERROR(VLOOKUP(BC53,'CRUCE OPORTUNIDADES'!$C$10:$D$109,2,FALSE),"")</f>
        <v/>
      </c>
      <c r="BE53" s="14" t="n">
        <v>23.23</v>
      </c>
      <c r="BF53" s="14">
        <f>IFERROR(VLOOKUP(BE53,'CRUCE OPORTUNIDADES'!$C$10:$D$109,2,FALSE),"")</f>
        <v/>
      </c>
      <c r="BG53" s="14" t="n">
        <v>24.23</v>
      </c>
      <c r="BH53" s="14">
        <f>IFERROR(VLOOKUP(BG53,'CRUCE OPORTUNIDADES'!$C$10:$D$109,2,FALSE),"")</f>
        <v/>
      </c>
      <c r="BI53" s="14" t="n">
        <v>25.23</v>
      </c>
      <c r="BJ53" s="14">
        <f>IFERROR(VLOOKUP(BI53,'CRUCE OPORTUNIDADES'!$C$10:$D$109,2,FALSE),"")</f>
        <v/>
      </c>
    </row>
    <row r="54">
      <c r="N54" s="14">
        <f>IF(N55&lt;&gt;""," -O","")</f>
        <v/>
      </c>
      <c r="P54" s="14">
        <f>IF(P55&lt;&gt;""," -O","")</f>
        <v/>
      </c>
      <c r="R54" s="14">
        <f>IF(R55&lt;&gt;""," -O","")</f>
        <v/>
      </c>
      <c r="T54" s="14">
        <f>IF(T55&lt;&gt;""," -O","")</f>
        <v/>
      </c>
      <c r="V54" s="14">
        <f>IF(V55&lt;&gt;""," -O","")</f>
        <v/>
      </c>
      <c r="X54" s="14">
        <f>IF(X55&lt;&gt;""," -O","")</f>
        <v/>
      </c>
      <c r="Z54" s="14">
        <f>IF(Z55&lt;&gt;""," -O","")</f>
        <v/>
      </c>
      <c r="AB54" s="14">
        <f>IF(AB55&lt;&gt;""," -O","")</f>
        <v/>
      </c>
      <c r="AD54" s="14">
        <f>IF(AD55&lt;&gt;""," -O","")</f>
        <v/>
      </c>
      <c r="AF54" s="14">
        <f>IF(AF55&lt;&gt;""," -O","")</f>
        <v/>
      </c>
      <c r="AH54" s="14">
        <f>IF(AH55&lt;&gt;""," -O","")</f>
        <v/>
      </c>
      <c r="AJ54" s="14">
        <f>IF(AJ55&lt;&gt;""," -O","")</f>
        <v/>
      </c>
      <c r="AL54" s="14">
        <f>IF(AL55&lt;&gt;""," -O","")</f>
        <v/>
      </c>
      <c r="AN54" s="14">
        <f>IF(AN55&lt;&gt;""," -O","")</f>
        <v/>
      </c>
      <c r="AP54" s="14">
        <f>IF(AP55&lt;&gt;""," -O","")</f>
        <v/>
      </c>
      <c r="AR54" s="14">
        <f>IF(AR55&lt;&gt;""," -O","")</f>
        <v/>
      </c>
      <c r="AT54" s="14">
        <f>IF(AT55&lt;&gt;""," -O","")</f>
        <v/>
      </c>
      <c r="AV54" s="14">
        <f>IF(AV55&lt;&gt;""," -O","")</f>
        <v/>
      </c>
      <c r="AX54" s="14">
        <f>IF(AX55&lt;&gt;""," -O","")</f>
        <v/>
      </c>
      <c r="AZ54" s="14">
        <f>IF(AZ55&lt;&gt;""," -O","")</f>
        <v/>
      </c>
      <c r="BB54" s="14">
        <f>IF(BB55&lt;&gt;""," -O","")</f>
        <v/>
      </c>
      <c r="BD54" s="14">
        <f>IF(BD55&lt;&gt;""," -O","")</f>
        <v/>
      </c>
      <c r="BF54" s="14">
        <f>IF(BF55&lt;&gt;""," -O","")</f>
        <v/>
      </c>
      <c r="BH54" s="14">
        <f>IF(BH55&lt;&gt;""," -O","")</f>
        <v/>
      </c>
      <c r="BJ54" s="14">
        <f>IF(BJ55&lt;&gt;""," -O","")</f>
        <v/>
      </c>
    </row>
    <row r="55">
      <c r="M55" s="14" t="n">
        <v>1.24</v>
      </c>
      <c r="N55" s="14">
        <f>IFERROR(VLOOKUP(M55,'CRUCE OPORTUNIDADES'!$C$10:$D$109,2,FALSE),"")</f>
        <v/>
      </c>
      <c r="O55" s="14" t="n">
        <v>2.24</v>
      </c>
      <c r="P55" s="14">
        <f>IFERROR(VLOOKUP(O55,'CRUCE OPORTUNIDADES'!$C$10:$D$109,2,FALSE),"")</f>
        <v/>
      </c>
      <c r="Q55" s="14" t="n">
        <v>3.24</v>
      </c>
      <c r="R55" s="14">
        <f>IFERROR(VLOOKUP(Q55,'CRUCE OPORTUNIDADES'!$C$10:$D$109,2,FALSE),"")</f>
        <v/>
      </c>
      <c r="S55" s="14" t="n">
        <v>4.24</v>
      </c>
      <c r="T55" s="14">
        <f>IFERROR(VLOOKUP(S55,'CRUCE OPORTUNIDADES'!$C$10:$D$109,2,FALSE),"")</f>
        <v/>
      </c>
      <c r="U55" s="14" t="n">
        <v>5.24</v>
      </c>
      <c r="V55" s="14">
        <f>IFERROR(VLOOKUP(U55,'CRUCE OPORTUNIDADES'!$C$10:$D$109,2,FALSE),"")</f>
        <v/>
      </c>
      <c r="W55" s="14" t="n">
        <v>6.24</v>
      </c>
      <c r="X55" s="14">
        <f>IFERROR(VLOOKUP(W55,'CRUCE OPORTUNIDADES'!$C$10:$D$109,2,FALSE),"")</f>
        <v/>
      </c>
      <c r="Y55" s="14" t="n">
        <v>7.24</v>
      </c>
      <c r="Z55" s="14">
        <f>IFERROR(VLOOKUP(Y55,'CRUCE OPORTUNIDADES'!$C$10:$D$109,2,FALSE),"")</f>
        <v/>
      </c>
      <c r="AA55" s="14" t="n">
        <v>8.24</v>
      </c>
      <c r="AB55" s="14">
        <f>IFERROR(VLOOKUP(AA55,'CRUCE OPORTUNIDADES'!$C$10:$D$109,2,FALSE),"")</f>
        <v/>
      </c>
      <c r="AC55" s="14" t="n">
        <v>9.24</v>
      </c>
      <c r="AD55" s="14">
        <f>IFERROR(VLOOKUP(AC55,'CRUCE OPORTUNIDADES'!$C$10:$D$109,2,FALSE),"")</f>
        <v/>
      </c>
      <c r="AE55" s="14" t="n">
        <v>10.24</v>
      </c>
      <c r="AF55" s="14">
        <f>IFERROR(VLOOKUP(AE55,'CRUCE OPORTUNIDADES'!$C$10:$D$109,2,FALSE),"")</f>
        <v/>
      </c>
      <c r="AG55" s="14" t="n">
        <v>11.24</v>
      </c>
      <c r="AH55" s="14">
        <f>IFERROR(VLOOKUP(AG55,'CRUCE OPORTUNIDADES'!$C$10:$D$109,2,FALSE),"")</f>
        <v/>
      </c>
      <c r="AI55" s="14" t="n">
        <v>12.24</v>
      </c>
      <c r="AJ55" s="14">
        <f>IFERROR(VLOOKUP(AI55,'CRUCE OPORTUNIDADES'!$C$10:$D$109,2,FALSE),"")</f>
        <v/>
      </c>
      <c r="AK55" s="14" t="n">
        <v>13.24</v>
      </c>
      <c r="AL55" s="14">
        <f>IFERROR(VLOOKUP(AK55,'CRUCE OPORTUNIDADES'!$C$10:$D$109,2,FALSE),"")</f>
        <v/>
      </c>
      <c r="AM55" s="14" t="n">
        <v>14.24</v>
      </c>
      <c r="AN55" s="14">
        <f>IFERROR(VLOOKUP(AM55,'CRUCE OPORTUNIDADES'!$C$10:$D$109,2,FALSE),"")</f>
        <v/>
      </c>
      <c r="AO55" s="14" t="n">
        <v>15.24</v>
      </c>
      <c r="AP55" s="14">
        <f>IFERROR(VLOOKUP(AO55,'CRUCE OPORTUNIDADES'!$C$10:$D$109,2,FALSE),"")</f>
        <v/>
      </c>
      <c r="AQ55" s="14" t="n">
        <v>16.24</v>
      </c>
      <c r="AR55" s="14">
        <f>IFERROR(VLOOKUP(AQ55,'CRUCE OPORTUNIDADES'!$C$10:$D$109,2,FALSE),"")</f>
        <v/>
      </c>
      <c r="AS55" s="14" t="n">
        <v>17.24</v>
      </c>
      <c r="AT55" s="14">
        <f>IFERROR(VLOOKUP(AS55,'CRUCE OPORTUNIDADES'!$C$10:$D$109,2,FALSE),"")</f>
        <v/>
      </c>
      <c r="AU55" s="14" t="n">
        <v>18.24</v>
      </c>
      <c r="AV55" s="14">
        <f>IFERROR(VLOOKUP(AU55,'CRUCE OPORTUNIDADES'!$C$10:$D$109,2,FALSE),"")</f>
        <v/>
      </c>
      <c r="AW55" s="14" t="n">
        <v>19.24</v>
      </c>
      <c r="AX55" s="14">
        <f>IFERROR(VLOOKUP(AW55,'CRUCE OPORTUNIDADES'!$C$10:$D$109,2,FALSE),"")</f>
        <v/>
      </c>
      <c r="AY55" s="14" t="n">
        <v>20.24</v>
      </c>
      <c r="AZ55" s="14">
        <f>IFERROR(VLOOKUP(AY55,'CRUCE OPORTUNIDADES'!$C$10:$D$109,2,FALSE),"")</f>
        <v/>
      </c>
      <c r="BA55" s="14" t="n">
        <v>21.24</v>
      </c>
      <c r="BB55" s="14">
        <f>IFERROR(VLOOKUP(BA55,'CRUCE OPORTUNIDADES'!$C$10:$D$109,2,FALSE),"")</f>
        <v/>
      </c>
      <c r="BC55" s="14" t="n">
        <v>22.24</v>
      </c>
      <c r="BD55" s="14">
        <f>IFERROR(VLOOKUP(BC55,'CRUCE OPORTUNIDADES'!$C$10:$D$109,2,FALSE),"")</f>
        <v/>
      </c>
      <c r="BE55" s="14" t="n">
        <v>23.24</v>
      </c>
      <c r="BF55" s="14">
        <f>IFERROR(VLOOKUP(BE55,'CRUCE OPORTUNIDADES'!$C$10:$D$109,2,FALSE),"")</f>
        <v/>
      </c>
      <c r="BG55" s="14" t="n">
        <v>24.24</v>
      </c>
      <c r="BH55" s="14">
        <f>IFERROR(VLOOKUP(BG55,'CRUCE OPORTUNIDADES'!$C$10:$D$109,2,FALSE),"")</f>
        <v/>
      </c>
      <c r="BI55" s="14" t="n">
        <v>25.24</v>
      </c>
      <c r="BJ55" s="14">
        <f>IFERROR(VLOOKUP(BI55,'CRUCE OPORTUNIDADES'!$C$10:$D$109,2,FALSE),"")</f>
        <v/>
      </c>
    </row>
    <row r="56">
      <c r="N56" s="14">
        <f>IF(N57&lt;&gt;""," -O","")</f>
        <v/>
      </c>
      <c r="P56" s="14">
        <f>IF(P57&lt;&gt;""," -O","")</f>
        <v/>
      </c>
      <c r="R56" s="14">
        <f>IF(R57&lt;&gt;""," -O","")</f>
        <v/>
      </c>
      <c r="T56" s="14">
        <f>IF(T57&lt;&gt;""," -O","")</f>
        <v/>
      </c>
      <c r="V56" s="14">
        <f>IF(V57&lt;&gt;""," -O","")</f>
        <v/>
      </c>
      <c r="X56" s="14">
        <f>IF(X57&lt;&gt;""," -O","")</f>
        <v/>
      </c>
      <c r="Z56" s="14">
        <f>IF(Z57&lt;&gt;""," -O","")</f>
        <v/>
      </c>
      <c r="AB56" s="14">
        <f>IF(AB57&lt;&gt;""," -O","")</f>
        <v/>
      </c>
      <c r="AD56" s="14">
        <f>IF(AD57&lt;&gt;""," -O","")</f>
        <v/>
      </c>
      <c r="AF56" s="14">
        <f>IF(AF57&lt;&gt;""," -O","")</f>
        <v/>
      </c>
      <c r="AH56" s="14">
        <f>IF(AH57&lt;&gt;""," -O","")</f>
        <v/>
      </c>
      <c r="AJ56" s="14">
        <f>IF(AJ57&lt;&gt;""," -O","")</f>
        <v/>
      </c>
      <c r="AL56" s="14">
        <f>IF(AL57&lt;&gt;""," -O","")</f>
        <v/>
      </c>
      <c r="AN56" s="14">
        <f>IF(AN57&lt;&gt;""," -O","")</f>
        <v/>
      </c>
      <c r="AP56" s="14">
        <f>IF(AP57&lt;&gt;""," -O","")</f>
        <v/>
      </c>
      <c r="AR56" s="14">
        <f>IF(AR57&lt;&gt;""," -O","")</f>
        <v/>
      </c>
      <c r="AT56" s="14">
        <f>IF(AT57&lt;&gt;""," -O","")</f>
        <v/>
      </c>
      <c r="AV56" s="14">
        <f>IF(AV57&lt;&gt;""," -O","")</f>
        <v/>
      </c>
      <c r="AX56" s="14">
        <f>IF(AX57&lt;&gt;""," -O","")</f>
        <v/>
      </c>
      <c r="AZ56" s="14">
        <f>IF(AZ57&lt;&gt;""," -O","")</f>
        <v/>
      </c>
      <c r="BB56" s="14">
        <f>IF(BB57&lt;&gt;""," -O","")</f>
        <v/>
      </c>
      <c r="BD56" s="14">
        <f>IF(BD57&lt;&gt;""," -O","")</f>
        <v/>
      </c>
      <c r="BF56" s="14">
        <f>IF(BF57&lt;&gt;""," -O","")</f>
        <v/>
      </c>
      <c r="BH56" s="14">
        <f>IF(BH57&lt;&gt;""," -O","")</f>
        <v/>
      </c>
      <c r="BJ56" s="14">
        <f>IF(BJ57&lt;&gt;""," -O","")</f>
        <v/>
      </c>
    </row>
    <row r="57">
      <c r="M57" s="14" t="n">
        <v>1.25</v>
      </c>
      <c r="N57" s="14">
        <f>IFERROR(VLOOKUP(M57,'CRUCE OPORTUNIDADES'!$C$10:$D$109,2,FALSE),"")</f>
        <v/>
      </c>
      <c r="O57" s="14" t="n">
        <v>2.25</v>
      </c>
      <c r="P57" s="14">
        <f>IFERROR(VLOOKUP(O57,'CRUCE OPORTUNIDADES'!$C$10:$D$109,2,FALSE),"")</f>
        <v/>
      </c>
      <c r="Q57" s="14" t="n">
        <v>3.25</v>
      </c>
      <c r="R57" s="14">
        <f>IFERROR(VLOOKUP(Q57,'CRUCE OPORTUNIDADES'!$C$10:$D$109,2,FALSE),"")</f>
        <v/>
      </c>
      <c r="S57" s="14" t="n">
        <v>4.25</v>
      </c>
      <c r="T57" s="14">
        <f>IFERROR(VLOOKUP(S57,'CRUCE OPORTUNIDADES'!$C$10:$D$109,2,FALSE),"")</f>
        <v/>
      </c>
      <c r="U57" s="14" t="n">
        <v>5.25</v>
      </c>
      <c r="V57" s="14">
        <f>IFERROR(VLOOKUP(U57,'CRUCE OPORTUNIDADES'!$C$10:$D$109,2,FALSE),"")</f>
        <v/>
      </c>
      <c r="W57" s="14" t="n">
        <v>6.25</v>
      </c>
      <c r="X57" s="14">
        <f>IFERROR(VLOOKUP(W57,'CRUCE OPORTUNIDADES'!$C$10:$D$109,2,FALSE),"")</f>
        <v/>
      </c>
      <c r="Y57" s="14" t="n">
        <v>7.25</v>
      </c>
      <c r="Z57" s="14">
        <f>IFERROR(VLOOKUP(Y57,'CRUCE OPORTUNIDADES'!$C$10:$D$109,2,FALSE),"")</f>
        <v/>
      </c>
      <c r="AA57" s="14" t="n">
        <v>8.25</v>
      </c>
      <c r="AB57" s="14">
        <f>IFERROR(VLOOKUP(AA57,'CRUCE OPORTUNIDADES'!$C$10:$D$109,2,FALSE),"")</f>
        <v/>
      </c>
      <c r="AC57" s="14" t="n">
        <v>9.25</v>
      </c>
      <c r="AD57" s="14">
        <f>IFERROR(VLOOKUP(AC57,'CRUCE OPORTUNIDADES'!$C$10:$D$109,2,FALSE),"")</f>
        <v/>
      </c>
      <c r="AE57" s="14" t="n">
        <v>10.25</v>
      </c>
      <c r="AF57" s="14">
        <f>IFERROR(VLOOKUP(AE57,'CRUCE OPORTUNIDADES'!$C$10:$D$109,2,FALSE),"")</f>
        <v/>
      </c>
      <c r="AG57" s="14" t="n">
        <v>11.25</v>
      </c>
      <c r="AH57" s="14">
        <f>IFERROR(VLOOKUP(AG57,'CRUCE OPORTUNIDADES'!$C$10:$D$109,2,FALSE),"")</f>
        <v/>
      </c>
      <c r="AI57" s="14" t="n">
        <v>12.25</v>
      </c>
      <c r="AJ57" s="14">
        <f>IFERROR(VLOOKUP(AI57,'CRUCE OPORTUNIDADES'!$C$10:$D$109,2,FALSE),"")</f>
        <v/>
      </c>
      <c r="AK57" s="14" t="n">
        <v>13.25</v>
      </c>
      <c r="AL57" s="14">
        <f>IFERROR(VLOOKUP(AK57,'CRUCE OPORTUNIDADES'!$C$10:$D$109,2,FALSE),"")</f>
        <v/>
      </c>
      <c r="AM57" s="14" t="n">
        <v>14.25</v>
      </c>
      <c r="AN57" s="14">
        <f>IFERROR(VLOOKUP(AM57,'CRUCE OPORTUNIDADES'!$C$10:$D$109,2,FALSE),"")</f>
        <v/>
      </c>
      <c r="AO57" s="14" t="n">
        <v>15.25</v>
      </c>
      <c r="AP57" s="14">
        <f>IFERROR(VLOOKUP(AO57,'CRUCE OPORTUNIDADES'!$C$10:$D$109,2,FALSE),"")</f>
        <v/>
      </c>
      <c r="AQ57" s="14" t="n">
        <v>16.25</v>
      </c>
      <c r="AR57" s="14">
        <f>IFERROR(VLOOKUP(AQ57,'CRUCE OPORTUNIDADES'!$C$10:$D$109,2,FALSE),"")</f>
        <v/>
      </c>
      <c r="AS57" s="14" t="n">
        <v>17.25</v>
      </c>
      <c r="AT57" s="14">
        <f>IFERROR(VLOOKUP(AS57,'CRUCE OPORTUNIDADES'!$C$10:$D$109,2,FALSE),"")</f>
        <v/>
      </c>
      <c r="AU57" s="14" t="n">
        <v>18.25</v>
      </c>
      <c r="AV57" s="14">
        <f>IFERROR(VLOOKUP(AU57,'CRUCE OPORTUNIDADES'!$C$10:$D$109,2,FALSE),"")</f>
        <v/>
      </c>
      <c r="AW57" s="14" t="n">
        <v>19.25</v>
      </c>
      <c r="AX57" s="14">
        <f>IFERROR(VLOOKUP(AW57,'CRUCE OPORTUNIDADES'!$C$10:$D$109,2,FALSE),"")</f>
        <v/>
      </c>
      <c r="AY57" s="14" t="n">
        <v>20.25</v>
      </c>
      <c r="AZ57" s="14">
        <f>IFERROR(VLOOKUP(AY57,'CRUCE OPORTUNIDADES'!$C$10:$D$109,2,FALSE),"")</f>
        <v/>
      </c>
      <c r="BA57" s="14" t="n">
        <v>21.25</v>
      </c>
      <c r="BB57" s="14">
        <f>IFERROR(VLOOKUP(BA57,'CRUCE OPORTUNIDADES'!$C$10:$D$109,2,FALSE),"")</f>
        <v/>
      </c>
      <c r="BC57" s="14" t="n">
        <v>22.25</v>
      </c>
      <c r="BD57" s="14">
        <f>IFERROR(VLOOKUP(BC57,'CRUCE OPORTUNIDADES'!$C$10:$D$109,2,FALSE),"")</f>
        <v/>
      </c>
      <c r="BE57" s="14" t="n">
        <v>23.25</v>
      </c>
      <c r="BF57" s="14">
        <f>IFERROR(VLOOKUP(BE57,'CRUCE OPORTUNIDADES'!$C$10:$D$109,2,FALSE),"")</f>
        <v/>
      </c>
      <c r="BG57" s="14" t="n">
        <v>24.25</v>
      </c>
      <c r="BH57" s="14">
        <f>IFERROR(VLOOKUP(BG57,'CRUCE OPORTUNIDADES'!$C$10:$D$109,2,FALSE),"")</f>
        <v/>
      </c>
      <c r="BI57" s="14" t="n">
        <v>25.25</v>
      </c>
      <c r="BJ57" s="14">
        <f>IFERROR(VLOOKUP(BI57,'CRUCE OPORTUNIDADES'!$C$10:$D$109,2,FALSE),"")</f>
        <v/>
      </c>
    </row>
    <row r="58">
      <c r="N58" s="14">
        <f>IF(N59&lt;&gt;""," -O","")</f>
        <v/>
      </c>
      <c r="P58" s="14">
        <f>IF(P59&lt;&gt;""," -O","")</f>
        <v/>
      </c>
      <c r="R58" s="14">
        <f>IF(R59&lt;&gt;""," -O","")</f>
        <v/>
      </c>
      <c r="T58" s="14">
        <f>IF(T59&lt;&gt;""," -O","")</f>
        <v/>
      </c>
      <c r="V58" s="14">
        <f>IF(V59&lt;&gt;""," -O","")</f>
        <v/>
      </c>
      <c r="X58" s="14">
        <f>IF(X59&lt;&gt;""," -O","")</f>
        <v/>
      </c>
      <c r="Z58" s="14">
        <f>IF(Z59&lt;&gt;""," -O","")</f>
        <v/>
      </c>
      <c r="AB58" s="14">
        <f>IF(AB59&lt;&gt;""," -O","")</f>
        <v/>
      </c>
      <c r="AD58" s="14">
        <f>IF(AD59&lt;&gt;""," -O","")</f>
        <v/>
      </c>
      <c r="AF58" s="14">
        <f>IF(AF59&lt;&gt;""," -O","")</f>
        <v/>
      </c>
      <c r="AH58" s="14">
        <f>IF(AH59&lt;&gt;""," -O","")</f>
        <v/>
      </c>
      <c r="AJ58" s="14">
        <f>IF(AJ59&lt;&gt;""," -O","")</f>
        <v/>
      </c>
      <c r="AL58" s="14">
        <f>IF(AL59&lt;&gt;""," -O","")</f>
        <v/>
      </c>
      <c r="AN58" s="14">
        <f>IF(AN59&lt;&gt;""," -O","")</f>
        <v/>
      </c>
      <c r="AP58" s="14">
        <f>IF(AP59&lt;&gt;""," -O","")</f>
        <v/>
      </c>
      <c r="AR58" s="14">
        <f>IF(AR59&lt;&gt;""," -O","")</f>
        <v/>
      </c>
      <c r="AT58" s="14">
        <f>IF(AT59&lt;&gt;""," -O","")</f>
        <v/>
      </c>
      <c r="AV58" s="14">
        <f>IF(AV59&lt;&gt;""," -O","")</f>
        <v/>
      </c>
      <c r="AX58" s="14">
        <f>IF(AX59&lt;&gt;""," -O","")</f>
        <v/>
      </c>
      <c r="AZ58" s="14">
        <f>IF(AZ59&lt;&gt;""," -O","")</f>
        <v/>
      </c>
      <c r="BB58" s="14">
        <f>IF(BB59&lt;&gt;""," -O","")</f>
        <v/>
      </c>
      <c r="BD58" s="14">
        <f>IF(BD59&lt;&gt;""," -O","")</f>
        <v/>
      </c>
      <c r="BF58" s="14">
        <f>IF(BF59&lt;&gt;""," -O","")</f>
        <v/>
      </c>
      <c r="BH58" s="14">
        <f>IF(BH59&lt;&gt;""," -O","")</f>
        <v/>
      </c>
      <c r="BJ58" s="14">
        <f>IF(BJ59&lt;&gt;""," -O","")</f>
        <v/>
      </c>
    </row>
    <row r="59">
      <c r="M59" s="14" t="n">
        <v>1.26</v>
      </c>
      <c r="N59" s="14">
        <f>IFERROR(VLOOKUP(M59,'CRUCE OPORTUNIDADES'!$C$10:$D$109,2,FALSE),"")</f>
        <v/>
      </c>
      <c r="O59" s="14" t="n">
        <v>2.26</v>
      </c>
      <c r="P59" s="14">
        <f>IFERROR(VLOOKUP(O59,'CRUCE OPORTUNIDADES'!$C$10:$D$109,2,FALSE),"")</f>
        <v/>
      </c>
      <c r="Q59" s="14" t="n">
        <v>3.26</v>
      </c>
      <c r="R59" s="14">
        <f>IFERROR(VLOOKUP(Q59,'CRUCE OPORTUNIDADES'!$C$10:$D$109,2,FALSE),"")</f>
        <v/>
      </c>
      <c r="S59" s="14" t="n">
        <v>4.26</v>
      </c>
      <c r="T59" s="14">
        <f>IFERROR(VLOOKUP(S59,'CRUCE OPORTUNIDADES'!$C$10:$D$109,2,FALSE),"")</f>
        <v/>
      </c>
      <c r="U59" s="14" t="n">
        <v>5.26</v>
      </c>
      <c r="V59" s="14">
        <f>IFERROR(VLOOKUP(U59,'CRUCE OPORTUNIDADES'!$C$10:$D$109,2,FALSE),"")</f>
        <v/>
      </c>
      <c r="W59" s="14" t="n">
        <v>6.26</v>
      </c>
      <c r="X59" s="14">
        <f>IFERROR(VLOOKUP(W59,'CRUCE OPORTUNIDADES'!$C$10:$D$109,2,FALSE),"")</f>
        <v/>
      </c>
      <c r="Y59" s="14" t="n">
        <v>7.26</v>
      </c>
      <c r="Z59" s="14">
        <f>IFERROR(VLOOKUP(Y59,'CRUCE OPORTUNIDADES'!$C$10:$D$109,2,FALSE),"")</f>
        <v/>
      </c>
      <c r="AA59" s="14" t="n">
        <v>8.26</v>
      </c>
      <c r="AB59" s="14">
        <f>IFERROR(VLOOKUP(AA59,'CRUCE OPORTUNIDADES'!$C$10:$D$109,2,FALSE),"")</f>
        <v/>
      </c>
      <c r="AC59" s="14" t="n">
        <v>9.26</v>
      </c>
      <c r="AD59" s="14">
        <f>IFERROR(VLOOKUP(AC59,'CRUCE OPORTUNIDADES'!$C$10:$D$109,2,FALSE),"")</f>
        <v/>
      </c>
      <c r="AE59" s="14" t="n">
        <v>10.26</v>
      </c>
      <c r="AF59" s="14">
        <f>IFERROR(VLOOKUP(AE59,'CRUCE OPORTUNIDADES'!$C$10:$D$109,2,FALSE),"")</f>
        <v/>
      </c>
      <c r="AG59" s="14" t="n">
        <v>11.26</v>
      </c>
      <c r="AH59" s="14">
        <f>IFERROR(VLOOKUP(AG59,'CRUCE OPORTUNIDADES'!$C$10:$D$109,2,FALSE),"")</f>
        <v/>
      </c>
      <c r="AI59" s="14" t="n">
        <v>12.26</v>
      </c>
      <c r="AJ59" s="14">
        <f>IFERROR(VLOOKUP(AI59,'CRUCE OPORTUNIDADES'!$C$10:$D$109,2,FALSE),"")</f>
        <v/>
      </c>
      <c r="AK59" s="14" t="n">
        <v>13.26</v>
      </c>
      <c r="AL59" s="14">
        <f>IFERROR(VLOOKUP(AK59,'CRUCE OPORTUNIDADES'!$C$10:$D$109,2,FALSE),"")</f>
        <v/>
      </c>
      <c r="AM59" s="14" t="n">
        <v>14.26</v>
      </c>
      <c r="AN59" s="14">
        <f>IFERROR(VLOOKUP(AM59,'CRUCE OPORTUNIDADES'!$C$10:$D$109,2,FALSE),"")</f>
        <v/>
      </c>
      <c r="AO59" s="14" t="n">
        <v>15.26</v>
      </c>
      <c r="AP59" s="14">
        <f>IFERROR(VLOOKUP(AO59,'CRUCE OPORTUNIDADES'!$C$10:$D$109,2,FALSE),"")</f>
        <v/>
      </c>
      <c r="AQ59" s="14" t="n">
        <v>16.26</v>
      </c>
      <c r="AR59" s="14">
        <f>IFERROR(VLOOKUP(AQ59,'CRUCE OPORTUNIDADES'!$C$10:$D$109,2,FALSE),"")</f>
        <v/>
      </c>
      <c r="AS59" s="14" t="n">
        <v>17.26</v>
      </c>
      <c r="AT59" s="14">
        <f>IFERROR(VLOOKUP(AS59,'CRUCE OPORTUNIDADES'!$C$10:$D$109,2,FALSE),"")</f>
        <v/>
      </c>
      <c r="AU59" s="14" t="n">
        <v>18.26</v>
      </c>
      <c r="AV59" s="14">
        <f>IFERROR(VLOOKUP(AU59,'CRUCE OPORTUNIDADES'!$C$10:$D$109,2,FALSE),"")</f>
        <v/>
      </c>
      <c r="AW59" s="14" t="n">
        <v>19.26</v>
      </c>
      <c r="AX59" s="14">
        <f>IFERROR(VLOOKUP(AW59,'CRUCE OPORTUNIDADES'!$C$10:$D$109,2,FALSE),"")</f>
        <v/>
      </c>
      <c r="AY59" s="14" t="n">
        <v>20.26</v>
      </c>
      <c r="AZ59" s="14">
        <f>IFERROR(VLOOKUP(AY59,'CRUCE OPORTUNIDADES'!$C$10:$D$109,2,FALSE),"")</f>
        <v/>
      </c>
      <c r="BA59" s="14" t="n">
        <v>21.26</v>
      </c>
      <c r="BB59" s="14">
        <f>IFERROR(VLOOKUP(BA59,'CRUCE OPORTUNIDADES'!$C$10:$D$109,2,FALSE),"")</f>
        <v/>
      </c>
      <c r="BC59" s="14" t="n">
        <v>22.26</v>
      </c>
      <c r="BD59" s="14">
        <f>IFERROR(VLOOKUP(BC59,'CRUCE OPORTUNIDADES'!$C$10:$D$109,2,FALSE),"")</f>
        <v/>
      </c>
      <c r="BE59" s="14" t="n">
        <v>23.26</v>
      </c>
      <c r="BF59" s="14">
        <f>IFERROR(VLOOKUP(BE59,'CRUCE OPORTUNIDADES'!$C$10:$D$109,2,FALSE),"")</f>
        <v/>
      </c>
      <c r="BG59" s="14" t="n">
        <v>24.26</v>
      </c>
      <c r="BH59" s="14">
        <f>IFERROR(VLOOKUP(BG59,'CRUCE OPORTUNIDADES'!$C$10:$D$109,2,FALSE),"")</f>
        <v/>
      </c>
      <c r="BI59" s="14" t="n">
        <v>25.26</v>
      </c>
      <c r="BJ59" s="14">
        <f>IFERROR(VLOOKUP(BI59,'CRUCE OPORTUNIDADES'!$C$10:$D$109,2,FALSE),"")</f>
        <v/>
      </c>
    </row>
    <row r="60">
      <c r="N60" s="14">
        <f>IF(N61&lt;&gt;""," -O","")</f>
        <v/>
      </c>
      <c r="P60" s="14">
        <f>IF(P61&lt;&gt;""," -O","")</f>
        <v/>
      </c>
      <c r="R60" s="14">
        <f>IF(R61&lt;&gt;""," -O","")</f>
        <v/>
      </c>
      <c r="T60" s="14">
        <f>IF(T61&lt;&gt;""," -O","")</f>
        <v/>
      </c>
      <c r="V60" s="14">
        <f>IF(V61&lt;&gt;""," -O","")</f>
        <v/>
      </c>
      <c r="X60" s="14">
        <f>IF(X61&lt;&gt;""," -O","")</f>
        <v/>
      </c>
      <c r="Z60" s="14">
        <f>IF(Z61&lt;&gt;""," -O","")</f>
        <v/>
      </c>
      <c r="AB60" s="14">
        <f>IF(AB61&lt;&gt;""," -O","")</f>
        <v/>
      </c>
      <c r="AD60" s="14">
        <f>IF(AD61&lt;&gt;""," -O","")</f>
        <v/>
      </c>
      <c r="AF60" s="14">
        <f>IF(AF61&lt;&gt;""," -O","")</f>
        <v/>
      </c>
      <c r="AH60" s="14">
        <f>IF(AH61&lt;&gt;""," -O","")</f>
        <v/>
      </c>
      <c r="AJ60" s="14">
        <f>IF(AJ61&lt;&gt;""," -O","")</f>
        <v/>
      </c>
      <c r="AL60" s="14">
        <f>IF(AL61&lt;&gt;""," -O","")</f>
        <v/>
      </c>
      <c r="AN60" s="14">
        <f>IF(AN61&lt;&gt;""," -O","")</f>
        <v/>
      </c>
      <c r="AP60" s="14">
        <f>IF(AP61&lt;&gt;""," -O","")</f>
        <v/>
      </c>
      <c r="AR60" s="14">
        <f>IF(AR61&lt;&gt;""," -O","")</f>
        <v/>
      </c>
      <c r="AT60" s="14">
        <f>IF(AT61&lt;&gt;""," -O","")</f>
        <v/>
      </c>
      <c r="AV60" s="14">
        <f>IF(AV61&lt;&gt;""," -O","")</f>
        <v/>
      </c>
      <c r="AX60" s="14">
        <f>IF(AX61&lt;&gt;""," -O","")</f>
        <v/>
      </c>
      <c r="AZ60" s="14">
        <f>IF(AZ61&lt;&gt;""," -O","")</f>
        <v/>
      </c>
      <c r="BB60" s="14">
        <f>IF(BB61&lt;&gt;""," -O","")</f>
        <v/>
      </c>
      <c r="BD60" s="14">
        <f>IF(BD61&lt;&gt;""," -O","")</f>
        <v/>
      </c>
      <c r="BF60" s="14">
        <f>IF(BF61&lt;&gt;""," -O","")</f>
        <v/>
      </c>
      <c r="BH60" s="14">
        <f>IF(BH61&lt;&gt;""," -O","")</f>
        <v/>
      </c>
      <c r="BJ60" s="14">
        <f>IF(BJ61&lt;&gt;""," -O","")</f>
        <v/>
      </c>
    </row>
    <row r="61">
      <c r="M61" s="14" t="n">
        <v>1.27</v>
      </c>
      <c r="N61" s="14">
        <f>IFERROR(VLOOKUP(M61,'CRUCE OPORTUNIDADES'!$C$10:$D$109,2,FALSE),"")</f>
        <v/>
      </c>
      <c r="O61" s="14" t="n">
        <v>2.27000000000001</v>
      </c>
      <c r="P61" s="14">
        <f>IFERROR(VLOOKUP(O61,'CRUCE OPORTUNIDADES'!$C$10:$D$109,2,FALSE),"")</f>
        <v/>
      </c>
      <c r="Q61" s="14" t="n">
        <v>3.27000000000002</v>
      </c>
      <c r="R61" s="14">
        <f>IFERROR(VLOOKUP(Q61,'CRUCE OPORTUNIDADES'!$C$10:$D$109,2,FALSE),"")</f>
        <v/>
      </c>
      <c r="S61" s="14" t="n">
        <v>4.27000000000003</v>
      </c>
      <c r="T61" s="14">
        <f>IFERROR(VLOOKUP(S61,'CRUCE OPORTUNIDADES'!$C$10:$D$109,2,FALSE),"")</f>
        <v/>
      </c>
      <c r="U61" s="14" t="n">
        <v>5.27000000000004</v>
      </c>
      <c r="V61" s="14">
        <f>IFERROR(VLOOKUP(U61,'CRUCE OPORTUNIDADES'!$C$10:$D$109,2,FALSE),"")</f>
        <v/>
      </c>
      <c r="W61" s="14" t="n">
        <v>6.27000000000005</v>
      </c>
      <c r="X61" s="14">
        <f>IFERROR(VLOOKUP(W61,'CRUCE OPORTUNIDADES'!$C$10:$D$109,2,FALSE),"")</f>
        <v/>
      </c>
      <c r="Y61" s="14" t="n">
        <v>7.27000000000006</v>
      </c>
      <c r="Z61" s="14">
        <f>IFERROR(VLOOKUP(Y61,'CRUCE OPORTUNIDADES'!$C$10:$D$109,2,FALSE),"")</f>
        <v/>
      </c>
      <c r="AA61" s="14" t="n">
        <v>8.270000000000071</v>
      </c>
      <c r="AB61" s="14">
        <f>IFERROR(VLOOKUP(AA61,'CRUCE OPORTUNIDADES'!$C$10:$D$109,2,FALSE),"")</f>
        <v/>
      </c>
      <c r="AC61" s="14" t="n">
        <v>9.27000000000008</v>
      </c>
      <c r="AD61" s="14">
        <f>IFERROR(VLOOKUP(AC61,'CRUCE OPORTUNIDADES'!$C$10:$D$109,2,FALSE),"")</f>
        <v/>
      </c>
      <c r="AE61" s="14" t="n">
        <v>10.2700000000001</v>
      </c>
      <c r="AF61" s="14">
        <f>IFERROR(VLOOKUP(AE61,'CRUCE OPORTUNIDADES'!$C$10:$D$109,2,FALSE),"")</f>
        <v/>
      </c>
      <c r="AG61" s="14" t="n">
        <v>11.2700000000001</v>
      </c>
      <c r="AH61" s="14">
        <f>IFERROR(VLOOKUP(AG61,'CRUCE OPORTUNIDADES'!$C$10:$D$109,2,FALSE),"")</f>
        <v/>
      </c>
      <c r="AI61" s="14" t="n">
        <v>12.2700000000001</v>
      </c>
      <c r="AJ61" s="14">
        <f>IFERROR(VLOOKUP(AI61,'CRUCE OPORTUNIDADES'!$C$10:$D$109,2,FALSE),"")</f>
        <v/>
      </c>
      <c r="AK61" s="14" t="n">
        <v>13.2700000000001</v>
      </c>
      <c r="AL61" s="14">
        <f>IFERROR(VLOOKUP(AK61,'CRUCE OPORTUNIDADES'!$C$10:$D$109,2,FALSE),"")</f>
        <v/>
      </c>
      <c r="AM61" s="14" t="n">
        <v>14.2700000000001</v>
      </c>
      <c r="AN61" s="14">
        <f>IFERROR(VLOOKUP(AM61,'CRUCE OPORTUNIDADES'!$C$10:$D$109,2,FALSE),"")</f>
        <v/>
      </c>
      <c r="AO61" s="14" t="n">
        <v>15.2700000000001</v>
      </c>
      <c r="AP61" s="14">
        <f>IFERROR(VLOOKUP(AO61,'CRUCE OPORTUNIDADES'!$C$10:$D$109,2,FALSE),"")</f>
        <v/>
      </c>
      <c r="AQ61" s="14" t="n">
        <v>16.2700000000001</v>
      </c>
      <c r="AR61" s="14">
        <f>IFERROR(VLOOKUP(AQ61,'CRUCE OPORTUNIDADES'!$C$10:$D$109,2,FALSE),"")</f>
        <v/>
      </c>
      <c r="AS61" s="14" t="n">
        <v>17.2700000000002</v>
      </c>
      <c r="AT61" s="14">
        <f>IFERROR(VLOOKUP(AS61,'CRUCE OPORTUNIDADES'!$C$10:$D$109,2,FALSE),"")</f>
        <v/>
      </c>
      <c r="AU61" s="14" t="n">
        <v>18.2700000000002</v>
      </c>
      <c r="AV61" s="14">
        <f>IFERROR(VLOOKUP(AU61,'CRUCE OPORTUNIDADES'!$C$10:$D$109,2,FALSE),"")</f>
        <v/>
      </c>
      <c r="AW61" s="14" t="n">
        <v>19.2700000000002</v>
      </c>
      <c r="AX61" s="14">
        <f>IFERROR(VLOOKUP(AW61,'CRUCE OPORTUNIDADES'!$C$10:$D$109,2,FALSE),"")</f>
        <v/>
      </c>
      <c r="AY61" s="14" t="n">
        <v>20.2700000000002</v>
      </c>
      <c r="AZ61" s="14">
        <f>IFERROR(VLOOKUP(AY61,'CRUCE OPORTUNIDADES'!$C$10:$D$109,2,FALSE),"")</f>
        <v/>
      </c>
      <c r="BA61" s="14" t="n">
        <v>21.2700000000002</v>
      </c>
      <c r="BB61" s="14">
        <f>IFERROR(VLOOKUP(BA61,'CRUCE OPORTUNIDADES'!$C$10:$D$109,2,FALSE),"")</f>
        <v/>
      </c>
      <c r="BC61" s="14" t="n">
        <v>22.2700000000002</v>
      </c>
      <c r="BD61" s="14">
        <f>IFERROR(VLOOKUP(BC61,'CRUCE OPORTUNIDADES'!$C$10:$D$109,2,FALSE),"")</f>
        <v/>
      </c>
      <c r="BE61" s="14" t="n">
        <v>23.2700000000002</v>
      </c>
      <c r="BF61" s="14">
        <f>IFERROR(VLOOKUP(BE61,'CRUCE OPORTUNIDADES'!$C$10:$D$109,2,FALSE),"")</f>
        <v/>
      </c>
      <c r="BG61" s="14" t="n">
        <v>24.2700000000002</v>
      </c>
      <c r="BH61" s="14">
        <f>IFERROR(VLOOKUP(BG61,'CRUCE OPORTUNIDADES'!$C$10:$D$109,2,FALSE),"")</f>
        <v/>
      </c>
      <c r="BI61" s="14" t="n">
        <v>25.2700000000002</v>
      </c>
      <c r="BJ61" s="14">
        <f>IFERROR(VLOOKUP(BI61,'CRUCE OPORTUNIDADES'!$C$10:$D$109,2,FALSE),"")</f>
        <v/>
      </c>
    </row>
    <row r="62">
      <c r="N62" s="14">
        <f>IF(N63&lt;&gt;""," -O","")</f>
        <v/>
      </c>
      <c r="P62" s="14">
        <f>IF(P63&lt;&gt;""," -O","")</f>
        <v/>
      </c>
      <c r="R62" s="14">
        <f>IF(R63&lt;&gt;""," -O","")</f>
        <v/>
      </c>
      <c r="T62" s="14">
        <f>IF(T63&lt;&gt;""," -O","")</f>
        <v/>
      </c>
      <c r="V62" s="14">
        <f>IF(V63&lt;&gt;""," -O","")</f>
        <v/>
      </c>
      <c r="X62" s="14">
        <f>IF(X63&lt;&gt;""," -O","")</f>
        <v/>
      </c>
      <c r="Z62" s="14">
        <f>IF(Z63&lt;&gt;""," -O","")</f>
        <v/>
      </c>
      <c r="AB62" s="14">
        <f>IF(AB63&lt;&gt;""," -O","")</f>
        <v/>
      </c>
      <c r="AD62" s="14">
        <f>IF(AD63&lt;&gt;""," -O","")</f>
        <v/>
      </c>
      <c r="AF62" s="14">
        <f>IF(AF63&lt;&gt;""," -O","")</f>
        <v/>
      </c>
      <c r="AH62" s="14">
        <f>IF(AH63&lt;&gt;""," -O","")</f>
        <v/>
      </c>
      <c r="AJ62" s="14">
        <f>IF(AJ63&lt;&gt;""," -O","")</f>
        <v/>
      </c>
      <c r="AL62" s="14">
        <f>IF(AL63&lt;&gt;""," -O","")</f>
        <v/>
      </c>
      <c r="AN62" s="14">
        <f>IF(AN63&lt;&gt;""," -O","")</f>
        <v/>
      </c>
      <c r="AP62" s="14">
        <f>IF(AP63&lt;&gt;""," -O","")</f>
        <v/>
      </c>
      <c r="AR62" s="14">
        <f>IF(AR63&lt;&gt;""," -O","")</f>
        <v/>
      </c>
      <c r="AT62" s="14">
        <f>IF(AT63&lt;&gt;""," -O","")</f>
        <v/>
      </c>
      <c r="AV62" s="14">
        <f>IF(AV63&lt;&gt;""," -O","")</f>
        <v/>
      </c>
      <c r="AX62" s="14">
        <f>IF(AX63&lt;&gt;""," -O","")</f>
        <v/>
      </c>
      <c r="AZ62" s="14">
        <f>IF(AZ63&lt;&gt;""," -O","")</f>
        <v/>
      </c>
      <c r="BB62" s="14">
        <f>IF(BB63&lt;&gt;""," -O","")</f>
        <v/>
      </c>
      <c r="BD62" s="14">
        <f>IF(BD63&lt;&gt;""," -O","")</f>
        <v/>
      </c>
      <c r="BF62" s="14">
        <f>IF(BF63&lt;&gt;""," -O","")</f>
        <v/>
      </c>
      <c r="BH62" s="14">
        <f>IF(BH63&lt;&gt;""," -O","")</f>
        <v/>
      </c>
      <c r="BJ62" s="14">
        <f>IF(BJ63&lt;&gt;""," -O","")</f>
        <v/>
      </c>
    </row>
    <row r="63">
      <c r="M63" s="14" t="n">
        <v>1.28</v>
      </c>
      <c r="N63" s="14">
        <f>IFERROR(VLOOKUP(M63,'CRUCE OPORTUNIDADES'!$C$10:$D$109,2,FALSE),"")</f>
        <v/>
      </c>
      <c r="O63" s="14" t="n">
        <v>2.28000000000001</v>
      </c>
      <c r="P63" s="14">
        <f>IFERROR(VLOOKUP(O63,'CRUCE OPORTUNIDADES'!$C$10:$D$109,2,FALSE),"")</f>
        <v/>
      </c>
      <c r="Q63" s="14" t="n">
        <v>3.28000000000002</v>
      </c>
      <c r="R63" s="14">
        <f>IFERROR(VLOOKUP(Q63,'CRUCE OPORTUNIDADES'!$C$10:$D$109,2,FALSE),"")</f>
        <v/>
      </c>
      <c r="S63" s="14" t="n">
        <v>4.28000000000003</v>
      </c>
      <c r="T63" s="14">
        <f>IFERROR(VLOOKUP(S63,'CRUCE OPORTUNIDADES'!$C$10:$D$109,2,FALSE),"")</f>
        <v/>
      </c>
      <c r="U63" s="14" t="n">
        <v>5.28000000000004</v>
      </c>
      <c r="V63" s="14">
        <f>IFERROR(VLOOKUP(U63,'CRUCE OPORTUNIDADES'!$C$10:$D$109,2,FALSE),"")</f>
        <v/>
      </c>
      <c r="W63" s="14" t="n">
        <v>6.28000000000005</v>
      </c>
      <c r="X63" s="14">
        <f>IFERROR(VLOOKUP(W63,'CRUCE OPORTUNIDADES'!$C$10:$D$109,2,FALSE),"")</f>
        <v/>
      </c>
      <c r="Y63" s="14" t="n">
        <v>7.28000000000006</v>
      </c>
      <c r="Z63" s="14">
        <f>IFERROR(VLOOKUP(Y63,'CRUCE OPORTUNIDADES'!$C$10:$D$109,2,FALSE),"")</f>
        <v/>
      </c>
      <c r="AA63" s="14" t="n">
        <v>8.28000000000007</v>
      </c>
      <c r="AB63" s="14">
        <f>IFERROR(VLOOKUP(AA63,'CRUCE OPORTUNIDADES'!$C$10:$D$109,2,FALSE),"")</f>
        <v/>
      </c>
      <c r="AC63" s="14" t="n">
        <v>9.280000000000079</v>
      </c>
      <c r="AD63" s="14">
        <f>IFERROR(VLOOKUP(AC63,'CRUCE OPORTUNIDADES'!$C$10:$D$109,2,FALSE),"")</f>
        <v/>
      </c>
      <c r="AE63" s="14" t="n">
        <v>10.2800000000001</v>
      </c>
      <c r="AF63" s="14">
        <f>IFERROR(VLOOKUP(AE63,'CRUCE OPORTUNIDADES'!$C$10:$D$109,2,FALSE),"")</f>
        <v/>
      </c>
      <c r="AG63" s="14" t="n">
        <v>11.2800000000001</v>
      </c>
      <c r="AH63" s="14">
        <f>IFERROR(VLOOKUP(AG63,'CRUCE OPORTUNIDADES'!$C$10:$D$109,2,FALSE),"")</f>
        <v/>
      </c>
      <c r="AI63" s="14" t="n">
        <v>12.2800000000001</v>
      </c>
      <c r="AJ63" s="14">
        <f>IFERROR(VLOOKUP(AI63,'CRUCE OPORTUNIDADES'!$C$10:$D$109,2,FALSE),"")</f>
        <v/>
      </c>
      <c r="AK63" s="14" t="n">
        <v>13.2800000000001</v>
      </c>
      <c r="AL63" s="14">
        <f>IFERROR(VLOOKUP(AK63,'CRUCE OPORTUNIDADES'!$C$10:$D$109,2,FALSE),"")</f>
        <v/>
      </c>
      <c r="AM63" s="14" t="n">
        <v>14.2800000000001</v>
      </c>
      <c r="AN63" s="14">
        <f>IFERROR(VLOOKUP(AM63,'CRUCE OPORTUNIDADES'!$C$10:$D$109,2,FALSE),"")</f>
        <v/>
      </c>
      <c r="AO63" s="14" t="n">
        <v>15.2800000000001</v>
      </c>
      <c r="AP63" s="14">
        <f>IFERROR(VLOOKUP(AO63,'CRUCE OPORTUNIDADES'!$C$10:$D$109,2,FALSE),"")</f>
        <v/>
      </c>
      <c r="AQ63" s="14" t="n">
        <v>16.2800000000001</v>
      </c>
      <c r="AR63" s="14">
        <f>IFERROR(VLOOKUP(AQ63,'CRUCE OPORTUNIDADES'!$C$10:$D$109,2,FALSE),"")</f>
        <v/>
      </c>
      <c r="AS63" s="14" t="n">
        <v>17.2800000000002</v>
      </c>
      <c r="AT63" s="14">
        <f>IFERROR(VLOOKUP(AS63,'CRUCE OPORTUNIDADES'!$C$10:$D$109,2,FALSE),"")</f>
        <v/>
      </c>
      <c r="AU63" s="14" t="n">
        <v>18.2800000000002</v>
      </c>
      <c r="AV63" s="14">
        <f>IFERROR(VLOOKUP(AU63,'CRUCE OPORTUNIDADES'!$C$10:$D$109,2,FALSE),"")</f>
        <v/>
      </c>
      <c r="AW63" s="14" t="n">
        <v>19.2800000000002</v>
      </c>
      <c r="AX63" s="14">
        <f>IFERROR(VLOOKUP(AW63,'CRUCE OPORTUNIDADES'!$C$10:$D$109,2,FALSE),"")</f>
        <v/>
      </c>
      <c r="AY63" s="14" t="n">
        <v>20.2800000000002</v>
      </c>
      <c r="AZ63" s="14">
        <f>IFERROR(VLOOKUP(AY63,'CRUCE OPORTUNIDADES'!$C$10:$D$109,2,FALSE),"")</f>
        <v/>
      </c>
      <c r="BA63" s="14" t="n">
        <v>21.2800000000002</v>
      </c>
      <c r="BB63" s="14">
        <f>IFERROR(VLOOKUP(BA63,'CRUCE OPORTUNIDADES'!$C$10:$D$109,2,FALSE),"")</f>
        <v/>
      </c>
      <c r="BC63" s="14" t="n">
        <v>22.2800000000002</v>
      </c>
      <c r="BD63" s="14">
        <f>IFERROR(VLOOKUP(BC63,'CRUCE OPORTUNIDADES'!$C$10:$D$109,2,FALSE),"")</f>
        <v/>
      </c>
      <c r="BE63" s="14" t="n">
        <v>23.2800000000002</v>
      </c>
      <c r="BF63" s="14">
        <f>IFERROR(VLOOKUP(BE63,'CRUCE OPORTUNIDADES'!$C$10:$D$109,2,FALSE),"")</f>
        <v/>
      </c>
      <c r="BG63" s="14" t="n">
        <v>24.2800000000002</v>
      </c>
      <c r="BH63" s="14">
        <f>IFERROR(VLOOKUP(BG63,'CRUCE OPORTUNIDADES'!$C$10:$D$109,2,FALSE),"")</f>
        <v/>
      </c>
      <c r="BI63" s="14" t="n">
        <v>25.2800000000002</v>
      </c>
      <c r="BJ63" s="14">
        <f>IFERROR(VLOOKUP(BI63,'CRUCE OPORTUNIDADES'!$C$10:$D$109,2,FALSE),"")</f>
        <v/>
      </c>
    </row>
    <row r="64">
      <c r="N64" s="14">
        <f>IF(N65&lt;&gt;""," -O","")</f>
        <v/>
      </c>
      <c r="P64" s="14">
        <f>IF(P65&lt;&gt;""," -O","")</f>
        <v/>
      </c>
      <c r="R64" s="14">
        <f>IF(R65&lt;&gt;""," -O","")</f>
        <v/>
      </c>
      <c r="T64" s="14">
        <f>IF(T65&lt;&gt;""," -O","")</f>
        <v/>
      </c>
      <c r="V64" s="14">
        <f>IF(V65&lt;&gt;""," -O","")</f>
        <v/>
      </c>
      <c r="X64" s="14">
        <f>IF(X65&lt;&gt;""," -O","")</f>
        <v/>
      </c>
      <c r="Z64" s="14">
        <f>IF(Z65&lt;&gt;""," -O","")</f>
        <v/>
      </c>
      <c r="AB64" s="14">
        <f>IF(AB65&lt;&gt;""," -O","")</f>
        <v/>
      </c>
      <c r="AD64" s="14">
        <f>IF(AD65&lt;&gt;""," -O","")</f>
        <v/>
      </c>
      <c r="AF64" s="14">
        <f>IF(AF65&lt;&gt;""," -O","")</f>
        <v/>
      </c>
      <c r="AH64" s="14">
        <f>IF(AH65&lt;&gt;""," -O","")</f>
        <v/>
      </c>
      <c r="AJ64" s="14">
        <f>IF(AJ65&lt;&gt;""," -O","")</f>
        <v/>
      </c>
      <c r="AL64" s="14">
        <f>IF(AL65&lt;&gt;""," -O","")</f>
        <v/>
      </c>
      <c r="AN64" s="14">
        <f>IF(AN65&lt;&gt;""," -O","")</f>
        <v/>
      </c>
      <c r="AP64" s="14">
        <f>IF(AP65&lt;&gt;""," -O","")</f>
        <v/>
      </c>
      <c r="AR64" s="14">
        <f>IF(AR65&lt;&gt;""," -O","")</f>
        <v/>
      </c>
      <c r="AT64" s="14">
        <f>IF(AT65&lt;&gt;""," -O","")</f>
        <v/>
      </c>
      <c r="AV64" s="14">
        <f>IF(AV65&lt;&gt;""," -O","")</f>
        <v/>
      </c>
      <c r="AX64" s="14">
        <f>IF(AX65&lt;&gt;""," -O","")</f>
        <v/>
      </c>
      <c r="AZ64" s="14">
        <f>IF(AZ65&lt;&gt;""," -O","")</f>
        <v/>
      </c>
      <c r="BB64" s="14">
        <f>IF(BB65&lt;&gt;""," -O","")</f>
        <v/>
      </c>
      <c r="BD64" s="14">
        <f>IF(BD65&lt;&gt;""," -O","")</f>
        <v/>
      </c>
      <c r="BF64" s="14">
        <f>IF(BF65&lt;&gt;""," -O","")</f>
        <v/>
      </c>
      <c r="BH64" s="14">
        <f>IF(BH65&lt;&gt;""," -O","")</f>
        <v/>
      </c>
      <c r="BJ64" s="14">
        <f>IF(BJ65&lt;&gt;""," -O","")</f>
        <v/>
      </c>
    </row>
    <row r="65">
      <c r="M65" s="14" t="n">
        <v>1.29</v>
      </c>
      <c r="N65" s="14">
        <f>IFERROR(VLOOKUP(M65,'CRUCE OPORTUNIDADES'!$C$10:$D$109,2,FALSE),"")</f>
        <v/>
      </c>
      <c r="O65" s="14" t="n">
        <v>2.29000000000001</v>
      </c>
      <c r="P65" s="14">
        <f>IFERROR(VLOOKUP(O65,'CRUCE OPORTUNIDADES'!$C$10:$D$109,2,FALSE),"")</f>
        <v/>
      </c>
      <c r="Q65" s="14" t="n">
        <v>3.29000000000002</v>
      </c>
      <c r="R65" s="14">
        <f>IFERROR(VLOOKUP(Q65,'CRUCE OPORTUNIDADES'!$C$10:$D$109,2,FALSE),"")</f>
        <v/>
      </c>
      <c r="S65" s="14" t="n">
        <v>4.29000000000003</v>
      </c>
      <c r="T65" s="14">
        <f>IFERROR(VLOOKUP(S65,'CRUCE OPORTUNIDADES'!$C$10:$D$109,2,FALSE),"")</f>
        <v/>
      </c>
      <c r="U65" s="14" t="n">
        <v>5.29000000000004</v>
      </c>
      <c r="V65" s="14">
        <f>IFERROR(VLOOKUP(U65,'CRUCE OPORTUNIDADES'!$C$10:$D$109,2,FALSE),"")</f>
        <v/>
      </c>
      <c r="W65" s="14" t="n">
        <v>6.29000000000005</v>
      </c>
      <c r="X65" s="14">
        <f>IFERROR(VLOOKUP(W65,'CRUCE OPORTUNIDADES'!$C$10:$D$109,2,FALSE),"")</f>
        <v/>
      </c>
      <c r="Y65" s="14" t="n">
        <v>7.29000000000006</v>
      </c>
      <c r="Z65" s="14">
        <f>IFERROR(VLOOKUP(Y65,'CRUCE OPORTUNIDADES'!$C$10:$D$109,2,FALSE),"")</f>
        <v/>
      </c>
      <c r="AA65" s="14" t="n">
        <v>8.29000000000007</v>
      </c>
      <c r="AB65" s="14">
        <f>IFERROR(VLOOKUP(AA65,'CRUCE OPORTUNIDADES'!$C$10:$D$109,2,FALSE),"")</f>
        <v/>
      </c>
      <c r="AC65" s="14" t="n">
        <v>9.290000000000081</v>
      </c>
      <c r="AD65" s="14">
        <f>IFERROR(VLOOKUP(AC65,'CRUCE OPORTUNIDADES'!$C$10:$D$109,2,FALSE),"")</f>
        <v/>
      </c>
      <c r="AE65" s="14" t="n">
        <v>10.2900000000001</v>
      </c>
      <c r="AF65" s="14">
        <f>IFERROR(VLOOKUP(AE65,'CRUCE OPORTUNIDADES'!$C$10:$D$109,2,FALSE),"")</f>
        <v/>
      </c>
      <c r="AG65" s="14" t="n">
        <v>11.2900000000001</v>
      </c>
      <c r="AH65" s="14">
        <f>IFERROR(VLOOKUP(AG65,'CRUCE OPORTUNIDADES'!$C$10:$D$109,2,FALSE),"")</f>
        <v/>
      </c>
      <c r="AI65" s="14" t="n">
        <v>12.2900000000001</v>
      </c>
      <c r="AJ65" s="14">
        <f>IFERROR(VLOOKUP(AI65,'CRUCE OPORTUNIDADES'!$C$10:$D$109,2,FALSE),"")</f>
        <v/>
      </c>
      <c r="AK65" s="14" t="n">
        <v>13.2900000000001</v>
      </c>
      <c r="AL65" s="14">
        <f>IFERROR(VLOOKUP(AK65,'CRUCE OPORTUNIDADES'!$C$10:$D$109,2,FALSE),"")</f>
        <v/>
      </c>
      <c r="AM65" s="14" t="n">
        <v>14.2900000000001</v>
      </c>
      <c r="AN65" s="14">
        <f>IFERROR(VLOOKUP(AM65,'CRUCE OPORTUNIDADES'!$C$10:$D$109,2,FALSE),"")</f>
        <v/>
      </c>
      <c r="AO65" s="14" t="n">
        <v>15.2900000000001</v>
      </c>
      <c r="AP65" s="14">
        <f>IFERROR(VLOOKUP(AO65,'CRUCE OPORTUNIDADES'!$C$10:$D$109,2,FALSE),"")</f>
        <v/>
      </c>
      <c r="AQ65" s="14" t="n">
        <v>16.2900000000001</v>
      </c>
      <c r="AR65" s="14">
        <f>IFERROR(VLOOKUP(AQ65,'CRUCE OPORTUNIDADES'!$C$10:$D$109,2,FALSE),"")</f>
        <v/>
      </c>
      <c r="AS65" s="14" t="n">
        <v>17.2900000000002</v>
      </c>
      <c r="AT65" s="14">
        <f>IFERROR(VLOOKUP(AS65,'CRUCE OPORTUNIDADES'!$C$10:$D$109,2,FALSE),"")</f>
        <v/>
      </c>
      <c r="AU65" s="14" t="n">
        <v>18.2900000000002</v>
      </c>
      <c r="AV65" s="14">
        <f>IFERROR(VLOOKUP(AU65,'CRUCE OPORTUNIDADES'!$C$10:$D$109,2,FALSE),"")</f>
        <v/>
      </c>
      <c r="AW65" s="14" t="n">
        <v>19.2900000000002</v>
      </c>
      <c r="AX65" s="14">
        <f>IFERROR(VLOOKUP(AW65,'CRUCE OPORTUNIDADES'!$C$10:$D$109,2,FALSE),"")</f>
        <v/>
      </c>
      <c r="AY65" s="14" t="n">
        <v>20.2900000000002</v>
      </c>
      <c r="AZ65" s="14">
        <f>IFERROR(VLOOKUP(AY65,'CRUCE OPORTUNIDADES'!$C$10:$D$109,2,FALSE),"")</f>
        <v/>
      </c>
      <c r="BA65" s="14" t="n">
        <v>21.2900000000002</v>
      </c>
      <c r="BB65" s="14">
        <f>IFERROR(VLOOKUP(BA65,'CRUCE OPORTUNIDADES'!$C$10:$D$109,2,FALSE),"")</f>
        <v/>
      </c>
      <c r="BC65" s="14" t="n">
        <v>22.2900000000002</v>
      </c>
      <c r="BD65" s="14">
        <f>IFERROR(VLOOKUP(BC65,'CRUCE OPORTUNIDADES'!$C$10:$D$109,2,FALSE),"")</f>
        <v/>
      </c>
      <c r="BE65" s="14" t="n">
        <v>23.2900000000002</v>
      </c>
      <c r="BF65" s="14">
        <f>IFERROR(VLOOKUP(BE65,'CRUCE OPORTUNIDADES'!$C$10:$D$109,2,FALSE),"")</f>
        <v/>
      </c>
      <c r="BG65" s="14" t="n">
        <v>24.2900000000002</v>
      </c>
      <c r="BH65" s="14">
        <f>IFERROR(VLOOKUP(BG65,'CRUCE OPORTUNIDADES'!$C$10:$D$109,2,FALSE),"")</f>
        <v/>
      </c>
      <c r="BI65" s="14" t="n">
        <v>25.2900000000002</v>
      </c>
      <c r="BJ65" s="14">
        <f>IFERROR(VLOOKUP(BI65,'CRUCE OPORTUNIDADES'!$C$10:$D$109,2,FALSE),"")</f>
        <v/>
      </c>
    </row>
    <row r="66">
      <c r="N66" s="14">
        <f>IF(N67&lt;&gt;""," -O","")</f>
        <v/>
      </c>
      <c r="P66" s="14">
        <f>IF(P67&lt;&gt;""," -O","")</f>
        <v/>
      </c>
      <c r="R66" s="14">
        <f>IF(R67&lt;&gt;""," -O","")</f>
        <v/>
      </c>
      <c r="T66" s="14">
        <f>IF(T67&lt;&gt;""," -O","")</f>
        <v/>
      </c>
      <c r="V66" s="14">
        <f>IF(V67&lt;&gt;""," -O","")</f>
        <v/>
      </c>
      <c r="X66" s="14">
        <f>IF(X67&lt;&gt;""," -O","")</f>
        <v/>
      </c>
      <c r="Z66" s="14">
        <f>IF(Z67&lt;&gt;""," -O","")</f>
        <v/>
      </c>
      <c r="AB66" s="14">
        <f>IF(AB67&lt;&gt;""," -O","")</f>
        <v/>
      </c>
      <c r="AD66" s="14">
        <f>IF(AD67&lt;&gt;""," -O","")</f>
        <v/>
      </c>
      <c r="AF66" s="14">
        <f>IF(AF67&lt;&gt;""," -O","")</f>
        <v/>
      </c>
      <c r="AH66" s="14">
        <f>IF(AH67&lt;&gt;""," -O","")</f>
        <v/>
      </c>
      <c r="AJ66" s="14">
        <f>IF(AJ67&lt;&gt;""," -O","")</f>
        <v/>
      </c>
      <c r="AL66" s="14">
        <f>IF(AL67&lt;&gt;""," -O","")</f>
        <v/>
      </c>
      <c r="AN66" s="14">
        <f>IF(AN67&lt;&gt;""," -O","")</f>
        <v/>
      </c>
      <c r="AP66" s="14">
        <f>IF(AP67&lt;&gt;""," -O","")</f>
        <v/>
      </c>
      <c r="AR66" s="14">
        <f>IF(AR67&lt;&gt;""," -O","")</f>
        <v/>
      </c>
      <c r="AT66" s="14">
        <f>IF(AT67&lt;&gt;""," -O","")</f>
        <v/>
      </c>
      <c r="AV66" s="14">
        <f>IF(AV67&lt;&gt;""," -O","")</f>
        <v/>
      </c>
      <c r="AX66" s="14">
        <f>IF(AX67&lt;&gt;""," -O","")</f>
        <v/>
      </c>
      <c r="AZ66" s="14">
        <f>IF(AZ67&lt;&gt;""," -O","")</f>
        <v/>
      </c>
      <c r="BB66" s="14">
        <f>IF(BB67&lt;&gt;""," -O","")</f>
        <v/>
      </c>
      <c r="BD66" s="14">
        <f>IF(BD67&lt;&gt;""," -O","")</f>
        <v/>
      </c>
      <c r="BF66" s="14">
        <f>IF(BF67&lt;&gt;""," -O","")</f>
        <v/>
      </c>
      <c r="BH66" s="14">
        <f>IF(BH67&lt;&gt;""," -O","")</f>
        <v/>
      </c>
      <c r="BJ66" s="14">
        <f>IF(BJ67&lt;&gt;""," -O","")</f>
        <v/>
      </c>
    </row>
    <row r="67">
      <c r="M67" s="14" t="n">
        <v>1.3</v>
      </c>
      <c r="N67" s="14">
        <f>IFERROR(VLOOKUP(M67,'CRUCE OPORTUNIDADES'!$C$10:$D$109,2,FALSE),"")</f>
        <v/>
      </c>
      <c r="O67" s="14" t="n">
        <v>2.30000000000001</v>
      </c>
      <c r="P67" s="14">
        <f>IFERROR(VLOOKUP(O67,'CRUCE OPORTUNIDADES'!$C$10:$D$109,2,FALSE),"")</f>
        <v/>
      </c>
      <c r="Q67" s="14" t="n">
        <v>3.30000000000002</v>
      </c>
      <c r="R67" s="14">
        <f>IFERROR(VLOOKUP(Q67,'CRUCE OPORTUNIDADES'!$C$10:$D$109,2,FALSE),"")</f>
        <v/>
      </c>
      <c r="S67" s="14" t="n">
        <v>4.30000000000003</v>
      </c>
      <c r="T67" s="14">
        <f>IFERROR(VLOOKUP(S67,'CRUCE OPORTUNIDADES'!$C$10:$D$109,2,FALSE),"")</f>
        <v/>
      </c>
      <c r="U67" s="14" t="n">
        <v>5.30000000000004</v>
      </c>
      <c r="V67" s="14">
        <f>IFERROR(VLOOKUP(U67,'CRUCE OPORTUNIDADES'!$C$10:$D$109,2,FALSE),"")</f>
        <v/>
      </c>
      <c r="W67" s="14" t="n">
        <v>6.30000000000005</v>
      </c>
      <c r="X67" s="14">
        <f>IFERROR(VLOOKUP(W67,'CRUCE OPORTUNIDADES'!$C$10:$D$109,2,FALSE),"")</f>
        <v/>
      </c>
      <c r="Y67" s="14" t="n">
        <v>7.30000000000006</v>
      </c>
      <c r="Z67" s="14">
        <f>IFERROR(VLOOKUP(Y67,'CRUCE OPORTUNIDADES'!$C$10:$D$109,2,FALSE),"")</f>
        <v/>
      </c>
      <c r="AA67" s="14" t="n">
        <v>8.30000000000007</v>
      </c>
      <c r="AB67" s="14">
        <f>IFERROR(VLOOKUP(AA67,'CRUCE OPORTUNIDADES'!$C$10:$D$109,2,FALSE),"")</f>
        <v/>
      </c>
      <c r="AC67" s="14" t="n">
        <v>9.300000000000081</v>
      </c>
      <c r="AD67" s="14">
        <f>IFERROR(VLOOKUP(AC67,'CRUCE OPORTUNIDADES'!$C$10:$D$109,2,FALSE),"")</f>
        <v/>
      </c>
      <c r="AE67" s="14" t="n">
        <v>10.3000000000001</v>
      </c>
      <c r="AF67" s="14">
        <f>IFERROR(VLOOKUP(AE67,'CRUCE OPORTUNIDADES'!$C$10:$D$109,2,FALSE),"")</f>
        <v/>
      </c>
      <c r="AG67" s="14" t="n">
        <v>11.3000000000001</v>
      </c>
      <c r="AH67" s="14">
        <f>IFERROR(VLOOKUP(AG67,'CRUCE OPORTUNIDADES'!$C$10:$D$109,2,FALSE),"")</f>
        <v/>
      </c>
      <c r="AI67" s="14" t="n">
        <v>12.3000000000001</v>
      </c>
      <c r="AJ67" s="14">
        <f>IFERROR(VLOOKUP(AI67,'CRUCE OPORTUNIDADES'!$C$10:$D$109,2,FALSE),"")</f>
        <v/>
      </c>
      <c r="AK67" s="14" t="n">
        <v>13.3000000000001</v>
      </c>
      <c r="AL67" s="14">
        <f>IFERROR(VLOOKUP(AK67,'CRUCE OPORTUNIDADES'!$C$10:$D$109,2,FALSE),"")</f>
        <v/>
      </c>
      <c r="AM67" s="14" t="n">
        <v>14.3000000000001</v>
      </c>
      <c r="AN67" s="14">
        <f>IFERROR(VLOOKUP(AM67,'CRUCE OPORTUNIDADES'!$C$10:$D$109,2,FALSE),"")</f>
        <v/>
      </c>
      <c r="AO67" s="14" t="n">
        <v>15.3000000000001</v>
      </c>
      <c r="AP67" s="14">
        <f>IFERROR(VLOOKUP(AO67,'CRUCE OPORTUNIDADES'!$C$10:$D$109,2,FALSE),"")</f>
        <v/>
      </c>
      <c r="AQ67" s="14" t="n">
        <v>16.3000000000001</v>
      </c>
      <c r="AR67" s="14">
        <f>IFERROR(VLOOKUP(AQ67,'CRUCE OPORTUNIDADES'!$C$10:$D$109,2,FALSE),"")</f>
        <v/>
      </c>
      <c r="AS67" s="14" t="n">
        <v>17.3000000000002</v>
      </c>
      <c r="AT67" s="14">
        <f>IFERROR(VLOOKUP(AS67,'CRUCE OPORTUNIDADES'!$C$10:$D$109,2,FALSE),"")</f>
        <v/>
      </c>
      <c r="AU67" s="14" t="n">
        <v>18.3000000000002</v>
      </c>
      <c r="AV67" s="14">
        <f>IFERROR(VLOOKUP(AU67,'CRUCE OPORTUNIDADES'!$C$10:$D$109,2,FALSE),"")</f>
        <v/>
      </c>
      <c r="AW67" s="14" t="n">
        <v>19.3000000000002</v>
      </c>
      <c r="AX67" s="14">
        <f>IFERROR(VLOOKUP(AW67,'CRUCE OPORTUNIDADES'!$C$10:$D$109,2,FALSE),"")</f>
        <v/>
      </c>
      <c r="AY67" s="14" t="n">
        <v>20.3000000000002</v>
      </c>
      <c r="AZ67" s="14">
        <f>IFERROR(VLOOKUP(AY67,'CRUCE OPORTUNIDADES'!$C$10:$D$109,2,FALSE),"")</f>
        <v/>
      </c>
      <c r="BA67" s="14" t="n">
        <v>21.3000000000002</v>
      </c>
      <c r="BB67" s="14">
        <f>IFERROR(VLOOKUP(BA67,'CRUCE OPORTUNIDADES'!$C$10:$D$109,2,FALSE),"")</f>
        <v/>
      </c>
      <c r="BC67" s="14" t="n">
        <v>22.3000000000002</v>
      </c>
      <c r="BD67" s="14">
        <f>IFERROR(VLOOKUP(BC67,'CRUCE OPORTUNIDADES'!$C$10:$D$109,2,FALSE),"")</f>
        <v/>
      </c>
      <c r="BE67" s="14" t="n">
        <v>23.3000000000002</v>
      </c>
      <c r="BF67" s="14">
        <f>IFERROR(VLOOKUP(BE67,'CRUCE OPORTUNIDADES'!$C$10:$D$109,2,FALSE),"")</f>
        <v/>
      </c>
      <c r="BG67" s="14" t="n">
        <v>24.3000000000002</v>
      </c>
      <c r="BH67" s="14">
        <f>IFERROR(VLOOKUP(BG67,'CRUCE OPORTUNIDADES'!$C$10:$D$109,2,FALSE),"")</f>
        <v/>
      </c>
      <c r="BI67" s="14" t="n">
        <v>25.3000000000002</v>
      </c>
      <c r="BJ67" s="14">
        <f>IFERROR(VLOOKUP(BI67,'CRUCE OPORTUNIDADES'!$C$10:$D$109,2,FALSE),"")</f>
        <v/>
      </c>
    </row>
    <row r="68">
      <c r="N68" s="14">
        <f>IF(N69&lt;&gt;""," -O","")</f>
        <v/>
      </c>
      <c r="P68" s="14">
        <f>IF(P69&lt;&gt;""," -O","")</f>
        <v/>
      </c>
      <c r="R68" s="14">
        <f>IF(R69&lt;&gt;""," -O","")</f>
        <v/>
      </c>
      <c r="T68" s="14">
        <f>IF(T69&lt;&gt;""," -O","")</f>
        <v/>
      </c>
      <c r="V68" s="14">
        <f>IF(V69&lt;&gt;""," -O","")</f>
        <v/>
      </c>
      <c r="X68" s="14">
        <f>IF(X69&lt;&gt;""," -O","")</f>
        <v/>
      </c>
      <c r="Z68" s="14">
        <f>IF(Z69&lt;&gt;""," -O","")</f>
        <v/>
      </c>
      <c r="AB68" s="14">
        <f>IF(AB69&lt;&gt;""," -O","")</f>
        <v/>
      </c>
      <c r="AD68" s="14">
        <f>IF(AD69&lt;&gt;""," -O","")</f>
        <v/>
      </c>
      <c r="AF68" s="14">
        <f>IF(AF69&lt;&gt;""," -O","")</f>
        <v/>
      </c>
      <c r="AH68" s="14">
        <f>IF(AH69&lt;&gt;""," -O","")</f>
        <v/>
      </c>
      <c r="AJ68" s="14">
        <f>IF(AJ69&lt;&gt;""," -O","")</f>
        <v/>
      </c>
      <c r="AL68" s="14">
        <f>IF(AL69&lt;&gt;""," -O","")</f>
        <v/>
      </c>
      <c r="AN68" s="14">
        <f>IF(AN69&lt;&gt;""," -O","")</f>
        <v/>
      </c>
      <c r="AP68" s="14">
        <f>IF(AP69&lt;&gt;""," -O","")</f>
        <v/>
      </c>
      <c r="AR68" s="14">
        <f>IF(AR69&lt;&gt;""," -O","")</f>
        <v/>
      </c>
      <c r="AT68" s="14">
        <f>IF(AT69&lt;&gt;""," -O","")</f>
        <v/>
      </c>
      <c r="AV68" s="14">
        <f>IF(AV69&lt;&gt;""," -O","")</f>
        <v/>
      </c>
      <c r="AX68" s="14">
        <f>IF(AX69&lt;&gt;""," -O","")</f>
        <v/>
      </c>
      <c r="AZ68" s="14">
        <f>IF(AZ69&lt;&gt;""," -O","")</f>
        <v/>
      </c>
      <c r="BB68" s="14">
        <f>IF(BB69&lt;&gt;""," -O","")</f>
        <v/>
      </c>
      <c r="BD68" s="14">
        <f>IF(BD69&lt;&gt;""," -O","")</f>
        <v/>
      </c>
      <c r="BF68" s="14">
        <f>IF(BF69&lt;&gt;""," -O","")</f>
        <v/>
      </c>
      <c r="BH68" s="14">
        <f>IF(BH69&lt;&gt;""," -O","")</f>
        <v/>
      </c>
      <c r="BJ68" s="14">
        <f>IF(BJ69&lt;&gt;""," -O","")</f>
        <v/>
      </c>
    </row>
    <row r="69">
      <c r="M69" s="14" t="n">
        <v>1.31</v>
      </c>
      <c r="N69" s="14">
        <f>IFERROR(VLOOKUP(M69,'CRUCE OPORTUNIDADES'!$C$10:$D$109,2,FALSE),"")</f>
        <v/>
      </c>
      <c r="O69" s="14" t="n">
        <v>2.31000000000001</v>
      </c>
      <c r="P69" s="14">
        <f>IFERROR(VLOOKUP(O69,'CRUCE OPORTUNIDADES'!$C$10:$D$109,2,FALSE),"")</f>
        <v/>
      </c>
      <c r="Q69" s="14" t="n">
        <v>3.31000000000002</v>
      </c>
      <c r="R69" s="14">
        <f>IFERROR(VLOOKUP(Q69,'CRUCE OPORTUNIDADES'!$C$10:$D$109,2,FALSE),"")</f>
        <v/>
      </c>
      <c r="S69" s="14" t="n">
        <v>4.31000000000003</v>
      </c>
      <c r="T69" s="14">
        <f>IFERROR(VLOOKUP(S69,'CRUCE OPORTUNIDADES'!$C$10:$D$109,2,FALSE),"")</f>
        <v/>
      </c>
      <c r="U69" s="14" t="n">
        <v>5.31000000000004</v>
      </c>
      <c r="V69" s="14">
        <f>IFERROR(VLOOKUP(U69,'CRUCE OPORTUNIDADES'!$C$10:$D$109,2,FALSE),"")</f>
        <v/>
      </c>
      <c r="W69" s="14" t="n">
        <v>6.31000000000005</v>
      </c>
      <c r="X69" s="14">
        <f>IFERROR(VLOOKUP(W69,'CRUCE OPORTUNIDADES'!$C$10:$D$109,2,FALSE),"")</f>
        <v/>
      </c>
      <c r="Y69" s="14" t="n">
        <v>7.31000000000006</v>
      </c>
      <c r="Z69" s="14">
        <f>IFERROR(VLOOKUP(Y69,'CRUCE OPORTUNIDADES'!$C$10:$D$109,2,FALSE),"")</f>
        <v/>
      </c>
      <c r="AA69" s="14" t="n">
        <v>8.31000000000007</v>
      </c>
      <c r="AB69" s="14">
        <f>IFERROR(VLOOKUP(AA69,'CRUCE OPORTUNIDADES'!$C$10:$D$109,2,FALSE),"")</f>
        <v/>
      </c>
      <c r="AC69" s="14" t="n">
        <v>9.31000000000008</v>
      </c>
      <c r="AD69" s="14">
        <f>IFERROR(VLOOKUP(AC69,'CRUCE OPORTUNIDADES'!$C$10:$D$109,2,FALSE),"")</f>
        <v/>
      </c>
      <c r="AE69" s="14" t="n">
        <v>10.3100000000001</v>
      </c>
      <c r="AF69" s="14">
        <f>IFERROR(VLOOKUP(AE69,'CRUCE OPORTUNIDADES'!$C$10:$D$109,2,FALSE),"")</f>
        <v/>
      </c>
      <c r="AG69" s="14" t="n">
        <v>11.3100000000001</v>
      </c>
      <c r="AH69" s="14">
        <f>IFERROR(VLOOKUP(AG69,'CRUCE OPORTUNIDADES'!$C$10:$D$109,2,FALSE),"")</f>
        <v/>
      </c>
      <c r="AI69" s="14" t="n">
        <v>12.3100000000001</v>
      </c>
      <c r="AJ69" s="14">
        <f>IFERROR(VLOOKUP(AI69,'CRUCE OPORTUNIDADES'!$C$10:$D$109,2,FALSE),"")</f>
        <v/>
      </c>
      <c r="AK69" s="14" t="n">
        <v>13.3100000000001</v>
      </c>
      <c r="AL69" s="14">
        <f>IFERROR(VLOOKUP(AK69,'CRUCE OPORTUNIDADES'!$C$10:$D$109,2,FALSE),"")</f>
        <v/>
      </c>
      <c r="AM69" s="14" t="n">
        <v>14.3100000000001</v>
      </c>
      <c r="AN69" s="14">
        <f>IFERROR(VLOOKUP(AM69,'CRUCE OPORTUNIDADES'!$C$10:$D$109,2,FALSE),"")</f>
        <v/>
      </c>
      <c r="AO69" s="14" t="n">
        <v>15.3100000000001</v>
      </c>
      <c r="AP69" s="14">
        <f>IFERROR(VLOOKUP(AO69,'CRUCE OPORTUNIDADES'!$C$10:$D$109,2,FALSE),"")</f>
        <v/>
      </c>
      <c r="AQ69" s="14" t="n">
        <v>16.3100000000001</v>
      </c>
      <c r="AR69" s="14">
        <f>IFERROR(VLOOKUP(AQ69,'CRUCE OPORTUNIDADES'!$C$10:$D$109,2,FALSE),"")</f>
        <v/>
      </c>
      <c r="AS69" s="14" t="n">
        <v>17.3100000000002</v>
      </c>
      <c r="AT69" s="14">
        <f>IFERROR(VLOOKUP(AS69,'CRUCE OPORTUNIDADES'!$C$10:$D$109,2,FALSE),"")</f>
        <v/>
      </c>
      <c r="AU69" s="14" t="n">
        <v>18.3100000000002</v>
      </c>
      <c r="AV69" s="14">
        <f>IFERROR(VLOOKUP(AU69,'CRUCE OPORTUNIDADES'!$C$10:$D$109,2,FALSE),"")</f>
        <v/>
      </c>
      <c r="AW69" s="14" t="n">
        <v>19.3100000000002</v>
      </c>
      <c r="AX69" s="14">
        <f>IFERROR(VLOOKUP(AW69,'CRUCE OPORTUNIDADES'!$C$10:$D$109,2,FALSE),"")</f>
        <v/>
      </c>
      <c r="AY69" s="14" t="n">
        <v>20.3100000000002</v>
      </c>
      <c r="AZ69" s="14">
        <f>IFERROR(VLOOKUP(AY69,'CRUCE OPORTUNIDADES'!$C$10:$D$109,2,FALSE),"")</f>
        <v/>
      </c>
      <c r="BA69" s="14" t="n">
        <v>21.3100000000002</v>
      </c>
      <c r="BB69" s="14">
        <f>IFERROR(VLOOKUP(BA69,'CRUCE OPORTUNIDADES'!$C$10:$D$109,2,FALSE),"")</f>
        <v/>
      </c>
      <c r="BC69" s="14" t="n">
        <v>22.3100000000002</v>
      </c>
      <c r="BD69" s="14">
        <f>IFERROR(VLOOKUP(BC69,'CRUCE OPORTUNIDADES'!$C$10:$D$109,2,FALSE),"")</f>
        <v/>
      </c>
      <c r="BE69" s="14" t="n">
        <v>23.3100000000002</v>
      </c>
      <c r="BF69" s="14">
        <f>IFERROR(VLOOKUP(BE69,'CRUCE OPORTUNIDADES'!$C$10:$D$109,2,FALSE),"")</f>
        <v/>
      </c>
      <c r="BG69" s="14" t="n">
        <v>24.3100000000002</v>
      </c>
      <c r="BH69" s="14">
        <f>IFERROR(VLOOKUP(BG69,'CRUCE OPORTUNIDADES'!$C$10:$D$109,2,FALSE),"")</f>
        <v/>
      </c>
      <c r="BI69" s="14" t="n">
        <v>25.3100000000002</v>
      </c>
      <c r="BJ69" s="14">
        <f>IFERROR(VLOOKUP(BI69,'CRUCE OPORTUNIDADES'!$C$10:$D$109,2,FALSE),"")</f>
        <v/>
      </c>
    </row>
    <row r="70">
      <c r="N70" s="14">
        <f>IF(N71&lt;&gt;""," -O","")</f>
        <v/>
      </c>
      <c r="P70" s="14">
        <f>IF(P71&lt;&gt;""," -O","")</f>
        <v/>
      </c>
      <c r="R70" s="14">
        <f>IF(R71&lt;&gt;""," -O","")</f>
        <v/>
      </c>
      <c r="T70" s="14">
        <f>IF(T71&lt;&gt;""," -O","")</f>
        <v/>
      </c>
      <c r="V70" s="14">
        <f>IF(V71&lt;&gt;""," -O","")</f>
        <v/>
      </c>
      <c r="X70" s="14">
        <f>IF(X71&lt;&gt;""," -O","")</f>
        <v/>
      </c>
      <c r="Z70" s="14">
        <f>IF(Z71&lt;&gt;""," -O","")</f>
        <v/>
      </c>
      <c r="AB70" s="14">
        <f>IF(AB71&lt;&gt;""," -O","")</f>
        <v/>
      </c>
      <c r="AD70" s="14">
        <f>IF(AD71&lt;&gt;""," -O","")</f>
        <v/>
      </c>
      <c r="AF70" s="14">
        <f>IF(AF71&lt;&gt;""," -O","")</f>
        <v/>
      </c>
      <c r="AH70" s="14">
        <f>IF(AH71&lt;&gt;""," -O","")</f>
        <v/>
      </c>
      <c r="AJ70" s="14">
        <f>IF(AJ71&lt;&gt;""," -O","")</f>
        <v/>
      </c>
      <c r="AL70" s="14">
        <f>IF(AL71&lt;&gt;""," -O","")</f>
        <v/>
      </c>
      <c r="AN70" s="14">
        <f>IF(AN71&lt;&gt;""," -O","")</f>
        <v/>
      </c>
      <c r="AP70" s="14">
        <f>IF(AP71&lt;&gt;""," -O","")</f>
        <v/>
      </c>
      <c r="AR70" s="14">
        <f>IF(AR71&lt;&gt;""," -O","")</f>
        <v/>
      </c>
      <c r="AT70" s="14">
        <f>IF(AT71&lt;&gt;""," -O","")</f>
        <v/>
      </c>
      <c r="AV70" s="14">
        <f>IF(AV71&lt;&gt;""," -O","")</f>
        <v/>
      </c>
      <c r="AX70" s="14">
        <f>IF(AX71&lt;&gt;""," -O","")</f>
        <v/>
      </c>
      <c r="AZ70" s="14">
        <f>IF(AZ71&lt;&gt;""," -O","")</f>
        <v/>
      </c>
      <c r="BB70" s="14">
        <f>IF(BB71&lt;&gt;""," -O","")</f>
        <v/>
      </c>
      <c r="BD70" s="14">
        <f>IF(BD71&lt;&gt;""," -O","")</f>
        <v/>
      </c>
      <c r="BF70" s="14">
        <f>IF(BF71&lt;&gt;""," -O","")</f>
        <v/>
      </c>
      <c r="BH70" s="14">
        <f>IF(BH71&lt;&gt;""," -O","")</f>
        <v/>
      </c>
      <c r="BJ70" s="14">
        <f>IF(BJ71&lt;&gt;""," -O","")</f>
        <v/>
      </c>
    </row>
    <row r="71">
      <c r="M71" s="14" t="n">
        <v>1.32</v>
      </c>
      <c r="N71" s="14">
        <f>IFERROR(VLOOKUP(M71,'CRUCE OPORTUNIDADES'!$C$10:$D$109,2,FALSE),"")</f>
        <v/>
      </c>
      <c r="O71" s="14" t="n">
        <v>2.32000000000001</v>
      </c>
      <c r="P71" s="14">
        <f>IFERROR(VLOOKUP(O71,'CRUCE OPORTUNIDADES'!$C$10:$D$109,2,FALSE),"")</f>
        <v/>
      </c>
      <c r="Q71" s="14" t="n">
        <v>3.32000000000002</v>
      </c>
      <c r="R71" s="14">
        <f>IFERROR(VLOOKUP(Q71,'CRUCE OPORTUNIDADES'!$C$10:$D$109,2,FALSE),"")</f>
        <v/>
      </c>
      <c r="S71" s="14" t="n">
        <v>4.32000000000003</v>
      </c>
      <c r="T71" s="14">
        <f>IFERROR(VLOOKUP(S71,'CRUCE OPORTUNIDADES'!$C$10:$D$109,2,FALSE),"")</f>
        <v/>
      </c>
      <c r="U71" s="14" t="n">
        <v>5.32000000000004</v>
      </c>
      <c r="V71" s="14">
        <f>IFERROR(VLOOKUP(U71,'CRUCE OPORTUNIDADES'!$C$10:$D$109,2,FALSE),"")</f>
        <v/>
      </c>
      <c r="W71" s="14" t="n">
        <v>6.32000000000005</v>
      </c>
      <c r="X71" s="14">
        <f>IFERROR(VLOOKUP(W71,'CRUCE OPORTUNIDADES'!$C$10:$D$109,2,FALSE),"")</f>
        <v/>
      </c>
      <c r="Y71" s="14" t="n">
        <v>7.32000000000006</v>
      </c>
      <c r="Z71" s="14">
        <f>IFERROR(VLOOKUP(Y71,'CRUCE OPORTUNIDADES'!$C$10:$D$109,2,FALSE),"")</f>
        <v/>
      </c>
      <c r="AA71" s="14" t="n">
        <v>8.32000000000007</v>
      </c>
      <c r="AB71" s="14">
        <f>IFERROR(VLOOKUP(AA71,'CRUCE OPORTUNIDADES'!$C$10:$D$109,2,FALSE),"")</f>
        <v/>
      </c>
      <c r="AC71" s="14" t="n">
        <v>9.32000000000008</v>
      </c>
      <c r="AD71" s="14">
        <f>IFERROR(VLOOKUP(AC71,'CRUCE OPORTUNIDADES'!$C$10:$D$109,2,FALSE),"")</f>
        <v/>
      </c>
      <c r="AE71" s="14" t="n">
        <v>10.3200000000001</v>
      </c>
      <c r="AF71" s="14">
        <f>IFERROR(VLOOKUP(AE71,'CRUCE OPORTUNIDADES'!$C$10:$D$109,2,FALSE),"")</f>
        <v/>
      </c>
      <c r="AG71" s="14" t="n">
        <v>11.3200000000001</v>
      </c>
      <c r="AH71" s="14">
        <f>IFERROR(VLOOKUP(AG71,'CRUCE OPORTUNIDADES'!$C$10:$D$109,2,FALSE),"")</f>
        <v/>
      </c>
      <c r="AI71" s="14" t="n">
        <v>12.3200000000001</v>
      </c>
      <c r="AJ71" s="14">
        <f>IFERROR(VLOOKUP(AI71,'CRUCE OPORTUNIDADES'!$C$10:$D$109,2,FALSE),"")</f>
        <v/>
      </c>
      <c r="AK71" s="14" t="n">
        <v>13.3200000000001</v>
      </c>
      <c r="AL71" s="14">
        <f>IFERROR(VLOOKUP(AK71,'CRUCE OPORTUNIDADES'!$C$10:$D$109,2,FALSE),"")</f>
        <v/>
      </c>
      <c r="AM71" s="14" t="n">
        <v>14.3200000000001</v>
      </c>
      <c r="AN71" s="14">
        <f>IFERROR(VLOOKUP(AM71,'CRUCE OPORTUNIDADES'!$C$10:$D$109,2,FALSE),"")</f>
        <v/>
      </c>
      <c r="AO71" s="14" t="n">
        <v>15.3200000000001</v>
      </c>
      <c r="AP71" s="14">
        <f>IFERROR(VLOOKUP(AO71,'CRUCE OPORTUNIDADES'!$C$10:$D$109,2,FALSE),"")</f>
        <v/>
      </c>
      <c r="AQ71" s="14" t="n">
        <v>16.3200000000001</v>
      </c>
      <c r="AR71" s="14">
        <f>IFERROR(VLOOKUP(AQ71,'CRUCE OPORTUNIDADES'!$C$10:$D$109,2,FALSE),"")</f>
        <v/>
      </c>
      <c r="AS71" s="14" t="n">
        <v>17.3200000000002</v>
      </c>
      <c r="AT71" s="14">
        <f>IFERROR(VLOOKUP(AS71,'CRUCE OPORTUNIDADES'!$C$10:$D$109,2,FALSE),"")</f>
        <v/>
      </c>
      <c r="AU71" s="14" t="n">
        <v>18.3200000000002</v>
      </c>
      <c r="AV71" s="14">
        <f>IFERROR(VLOOKUP(AU71,'CRUCE OPORTUNIDADES'!$C$10:$D$109,2,FALSE),"")</f>
        <v/>
      </c>
      <c r="AW71" s="14" t="n">
        <v>19.3200000000002</v>
      </c>
      <c r="AX71" s="14">
        <f>IFERROR(VLOOKUP(AW71,'CRUCE OPORTUNIDADES'!$C$10:$D$109,2,FALSE),"")</f>
        <v/>
      </c>
      <c r="AY71" s="14" t="n">
        <v>20.3200000000002</v>
      </c>
      <c r="AZ71" s="14">
        <f>IFERROR(VLOOKUP(AY71,'CRUCE OPORTUNIDADES'!$C$10:$D$109,2,FALSE),"")</f>
        <v/>
      </c>
      <c r="BA71" s="14" t="n">
        <v>21.3200000000002</v>
      </c>
      <c r="BB71" s="14">
        <f>IFERROR(VLOOKUP(BA71,'CRUCE OPORTUNIDADES'!$C$10:$D$109,2,FALSE),"")</f>
        <v/>
      </c>
      <c r="BC71" s="14" t="n">
        <v>22.3200000000002</v>
      </c>
      <c r="BD71" s="14">
        <f>IFERROR(VLOOKUP(BC71,'CRUCE OPORTUNIDADES'!$C$10:$D$109,2,FALSE),"")</f>
        <v/>
      </c>
      <c r="BE71" s="14" t="n">
        <v>23.3200000000002</v>
      </c>
      <c r="BF71" s="14">
        <f>IFERROR(VLOOKUP(BE71,'CRUCE OPORTUNIDADES'!$C$10:$D$109,2,FALSE),"")</f>
        <v/>
      </c>
      <c r="BG71" s="14" t="n">
        <v>24.3200000000002</v>
      </c>
      <c r="BH71" s="14">
        <f>IFERROR(VLOOKUP(BG71,'CRUCE OPORTUNIDADES'!$C$10:$D$109,2,FALSE),"")</f>
        <v/>
      </c>
      <c r="BI71" s="14" t="n">
        <v>25.3200000000002</v>
      </c>
      <c r="BJ71" s="14">
        <f>IFERROR(VLOOKUP(BI71,'CRUCE OPORTUNIDADES'!$C$10:$D$109,2,FALSE),"")</f>
        <v/>
      </c>
    </row>
    <row r="72">
      <c r="N72" s="14">
        <f>IF(N73&lt;&gt;""," -O","")</f>
        <v/>
      </c>
      <c r="P72" s="14">
        <f>IF(P73&lt;&gt;""," -O","")</f>
        <v/>
      </c>
      <c r="R72" s="14">
        <f>IF(R73&lt;&gt;""," -O","")</f>
        <v/>
      </c>
      <c r="T72" s="14">
        <f>IF(T73&lt;&gt;""," -O","")</f>
        <v/>
      </c>
      <c r="V72" s="14">
        <f>IF(V73&lt;&gt;""," -O","")</f>
        <v/>
      </c>
      <c r="X72" s="14">
        <f>IF(X73&lt;&gt;""," -O","")</f>
        <v/>
      </c>
      <c r="Z72" s="14">
        <f>IF(Z73&lt;&gt;""," -O","")</f>
        <v/>
      </c>
      <c r="AB72" s="14">
        <f>IF(AB73&lt;&gt;""," -O","")</f>
        <v/>
      </c>
      <c r="AD72" s="14">
        <f>IF(AD73&lt;&gt;""," -O","")</f>
        <v/>
      </c>
      <c r="AF72" s="14">
        <f>IF(AF73&lt;&gt;""," -O","")</f>
        <v/>
      </c>
      <c r="AH72" s="14">
        <f>IF(AH73&lt;&gt;""," -O","")</f>
        <v/>
      </c>
      <c r="AJ72" s="14">
        <f>IF(AJ73&lt;&gt;""," -O","")</f>
        <v/>
      </c>
      <c r="AL72" s="14">
        <f>IF(AL73&lt;&gt;""," -O","")</f>
        <v/>
      </c>
      <c r="AN72" s="14">
        <f>IF(AN73&lt;&gt;""," -O","")</f>
        <v/>
      </c>
      <c r="AP72" s="14">
        <f>IF(AP73&lt;&gt;""," -O","")</f>
        <v/>
      </c>
      <c r="AR72" s="14">
        <f>IF(AR73&lt;&gt;""," -O","")</f>
        <v/>
      </c>
      <c r="AT72" s="14">
        <f>IF(AT73&lt;&gt;""," -O","")</f>
        <v/>
      </c>
      <c r="AV72" s="14">
        <f>IF(AV73&lt;&gt;""," -O","")</f>
        <v/>
      </c>
      <c r="AX72" s="14">
        <f>IF(AX73&lt;&gt;""," -O","")</f>
        <v/>
      </c>
      <c r="AZ72" s="14">
        <f>IF(AZ73&lt;&gt;""," -O","")</f>
        <v/>
      </c>
      <c r="BB72" s="14">
        <f>IF(BB73&lt;&gt;""," -O","")</f>
        <v/>
      </c>
      <c r="BD72" s="14">
        <f>IF(BD73&lt;&gt;""," -O","")</f>
        <v/>
      </c>
      <c r="BF72" s="14">
        <f>IF(BF73&lt;&gt;""," -O","")</f>
        <v/>
      </c>
      <c r="BH72" s="14">
        <f>IF(BH73&lt;&gt;""," -O","")</f>
        <v/>
      </c>
      <c r="BJ72" s="14">
        <f>IF(BJ73&lt;&gt;""," -O","")</f>
        <v/>
      </c>
    </row>
    <row r="73">
      <c r="M73" s="14" t="n">
        <v>1.33</v>
      </c>
      <c r="N73" s="14">
        <f>IFERROR(VLOOKUP(M73,'CRUCE OPORTUNIDADES'!$C$10:$D$109,2,FALSE),"")</f>
        <v/>
      </c>
      <c r="O73" s="14" t="n">
        <v>2.33000000000001</v>
      </c>
      <c r="P73" s="14">
        <f>IFERROR(VLOOKUP(O73,'CRUCE OPORTUNIDADES'!$C$10:$D$109,2,FALSE),"")</f>
        <v/>
      </c>
      <c r="Q73" s="14" t="n">
        <v>3.33000000000002</v>
      </c>
      <c r="R73" s="14">
        <f>IFERROR(VLOOKUP(Q73,'CRUCE OPORTUNIDADES'!$C$10:$D$109,2,FALSE),"")</f>
        <v/>
      </c>
      <c r="S73" s="14" t="n">
        <v>4.33000000000003</v>
      </c>
      <c r="T73" s="14">
        <f>IFERROR(VLOOKUP(S73,'CRUCE OPORTUNIDADES'!$C$10:$D$109,2,FALSE),"")</f>
        <v/>
      </c>
      <c r="U73" s="14" t="n">
        <v>5.33000000000004</v>
      </c>
      <c r="V73" s="14">
        <f>IFERROR(VLOOKUP(U73,'CRUCE OPORTUNIDADES'!$C$10:$D$109,2,FALSE),"")</f>
        <v/>
      </c>
      <c r="W73" s="14" t="n">
        <v>6.33000000000005</v>
      </c>
      <c r="X73" s="14">
        <f>IFERROR(VLOOKUP(W73,'CRUCE OPORTUNIDADES'!$C$10:$D$109,2,FALSE),"")</f>
        <v/>
      </c>
      <c r="Y73" s="14" t="n">
        <v>7.33000000000006</v>
      </c>
      <c r="Z73" s="14">
        <f>IFERROR(VLOOKUP(Y73,'CRUCE OPORTUNIDADES'!$C$10:$D$109,2,FALSE),"")</f>
        <v/>
      </c>
      <c r="AA73" s="14" t="n">
        <v>8.330000000000069</v>
      </c>
      <c r="AB73" s="14">
        <f>IFERROR(VLOOKUP(AA73,'CRUCE OPORTUNIDADES'!$C$10:$D$109,2,FALSE),"")</f>
        <v/>
      </c>
      <c r="AC73" s="14" t="n">
        <v>9.33000000000008</v>
      </c>
      <c r="AD73" s="14">
        <f>IFERROR(VLOOKUP(AC73,'CRUCE OPORTUNIDADES'!$C$10:$D$109,2,FALSE),"")</f>
        <v/>
      </c>
      <c r="AE73" s="14" t="n">
        <v>10.3300000000001</v>
      </c>
      <c r="AF73" s="14">
        <f>IFERROR(VLOOKUP(AE73,'CRUCE OPORTUNIDADES'!$C$10:$D$109,2,FALSE),"")</f>
        <v/>
      </c>
      <c r="AG73" s="14" t="n">
        <v>11.3300000000001</v>
      </c>
      <c r="AH73" s="14">
        <f>IFERROR(VLOOKUP(AG73,'CRUCE OPORTUNIDADES'!$C$10:$D$109,2,FALSE),"")</f>
        <v/>
      </c>
      <c r="AI73" s="14" t="n">
        <v>12.3300000000001</v>
      </c>
      <c r="AJ73" s="14">
        <f>IFERROR(VLOOKUP(AI73,'CRUCE OPORTUNIDADES'!$C$10:$D$109,2,FALSE),"")</f>
        <v/>
      </c>
      <c r="AK73" s="14" t="n">
        <v>13.3300000000001</v>
      </c>
      <c r="AL73" s="14">
        <f>IFERROR(VLOOKUP(AK73,'CRUCE OPORTUNIDADES'!$C$10:$D$109,2,FALSE),"")</f>
        <v/>
      </c>
      <c r="AM73" s="14" t="n">
        <v>14.3300000000001</v>
      </c>
      <c r="AN73" s="14">
        <f>IFERROR(VLOOKUP(AM73,'CRUCE OPORTUNIDADES'!$C$10:$D$109,2,FALSE),"")</f>
        <v/>
      </c>
      <c r="AO73" s="14" t="n">
        <v>15.3300000000001</v>
      </c>
      <c r="AP73" s="14">
        <f>IFERROR(VLOOKUP(AO73,'CRUCE OPORTUNIDADES'!$C$10:$D$109,2,FALSE),"")</f>
        <v/>
      </c>
      <c r="AQ73" s="14" t="n">
        <v>16.3300000000001</v>
      </c>
      <c r="AR73" s="14">
        <f>IFERROR(VLOOKUP(AQ73,'CRUCE OPORTUNIDADES'!$C$10:$D$109,2,FALSE),"")</f>
        <v/>
      </c>
      <c r="AS73" s="14" t="n">
        <v>17.3300000000002</v>
      </c>
      <c r="AT73" s="14">
        <f>IFERROR(VLOOKUP(AS73,'CRUCE OPORTUNIDADES'!$C$10:$D$109,2,FALSE),"")</f>
        <v/>
      </c>
      <c r="AU73" s="14" t="n">
        <v>18.3300000000002</v>
      </c>
      <c r="AV73" s="14">
        <f>IFERROR(VLOOKUP(AU73,'CRUCE OPORTUNIDADES'!$C$10:$D$109,2,FALSE),"")</f>
        <v/>
      </c>
      <c r="AW73" s="14" t="n">
        <v>19.3300000000002</v>
      </c>
      <c r="AX73" s="14">
        <f>IFERROR(VLOOKUP(AW73,'CRUCE OPORTUNIDADES'!$C$10:$D$109,2,FALSE),"")</f>
        <v/>
      </c>
      <c r="AY73" s="14" t="n">
        <v>20.3300000000002</v>
      </c>
      <c r="AZ73" s="14">
        <f>IFERROR(VLOOKUP(AY73,'CRUCE OPORTUNIDADES'!$C$10:$D$109,2,FALSE),"")</f>
        <v/>
      </c>
      <c r="BA73" s="14" t="n">
        <v>21.3300000000002</v>
      </c>
      <c r="BB73" s="14">
        <f>IFERROR(VLOOKUP(BA73,'CRUCE OPORTUNIDADES'!$C$10:$D$109,2,FALSE),"")</f>
        <v/>
      </c>
      <c r="BC73" s="14" t="n">
        <v>22.3300000000002</v>
      </c>
      <c r="BD73" s="14">
        <f>IFERROR(VLOOKUP(BC73,'CRUCE OPORTUNIDADES'!$C$10:$D$109,2,FALSE),"")</f>
        <v/>
      </c>
      <c r="BE73" s="14" t="n">
        <v>23.3300000000002</v>
      </c>
      <c r="BF73" s="14">
        <f>IFERROR(VLOOKUP(BE73,'CRUCE OPORTUNIDADES'!$C$10:$D$109,2,FALSE),"")</f>
        <v/>
      </c>
      <c r="BG73" s="14" t="n">
        <v>24.3300000000002</v>
      </c>
      <c r="BH73" s="14">
        <f>IFERROR(VLOOKUP(BG73,'CRUCE OPORTUNIDADES'!$C$10:$D$109,2,FALSE),"")</f>
        <v/>
      </c>
      <c r="BI73" s="14" t="n">
        <v>25.3300000000002</v>
      </c>
      <c r="BJ73" s="14">
        <f>IFERROR(VLOOKUP(BI73,'CRUCE OPORTUNIDADES'!$C$10:$D$109,2,FALSE),"")</f>
        <v/>
      </c>
    </row>
    <row r="74">
      <c r="N74" s="14">
        <f>IF(N75&lt;&gt;""," -O","")</f>
        <v/>
      </c>
      <c r="P74" s="14">
        <f>IF(P75&lt;&gt;""," -O","")</f>
        <v/>
      </c>
      <c r="R74" s="14">
        <f>IF(R75&lt;&gt;""," -O","")</f>
        <v/>
      </c>
      <c r="T74" s="14">
        <f>IF(T75&lt;&gt;""," -O","")</f>
        <v/>
      </c>
      <c r="V74" s="14">
        <f>IF(V75&lt;&gt;""," -O","")</f>
        <v/>
      </c>
      <c r="X74" s="14">
        <f>IF(X75&lt;&gt;""," -O","")</f>
        <v/>
      </c>
      <c r="Z74" s="14">
        <f>IF(Z75&lt;&gt;""," -O","")</f>
        <v/>
      </c>
      <c r="AB74" s="14">
        <f>IF(AB75&lt;&gt;""," -O","")</f>
        <v/>
      </c>
      <c r="AD74" s="14">
        <f>IF(AD75&lt;&gt;""," -O","")</f>
        <v/>
      </c>
      <c r="AF74" s="14">
        <f>IF(AF75&lt;&gt;""," -O","")</f>
        <v/>
      </c>
      <c r="AH74" s="14">
        <f>IF(AH75&lt;&gt;""," -O","")</f>
        <v/>
      </c>
      <c r="AJ74" s="14">
        <f>IF(AJ75&lt;&gt;""," -O","")</f>
        <v/>
      </c>
      <c r="AL74" s="14">
        <f>IF(AL75&lt;&gt;""," -O","")</f>
        <v/>
      </c>
      <c r="AN74" s="14">
        <f>IF(AN75&lt;&gt;""," -O","")</f>
        <v/>
      </c>
      <c r="AP74" s="14">
        <f>IF(AP75&lt;&gt;""," -O","")</f>
        <v/>
      </c>
      <c r="AR74" s="14">
        <f>IF(AR75&lt;&gt;""," -O","")</f>
        <v/>
      </c>
      <c r="AT74" s="14">
        <f>IF(AT75&lt;&gt;""," -O","")</f>
        <v/>
      </c>
      <c r="AV74" s="14">
        <f>IF(AV75&lt;&gt;""," -O","")</f>
        <v/>
      </c>
      <c r="AX74" s="14">
        <f>IF(AX75&lt;&gt;""," -O","")</f>
        <v/>
      </c>
      <c r="AZ74" s="14">
        <f>IF(AZ75&lt;&gt;""," -O","")</f>
        <v/>
      </c>
      <c r="BB74" s="14">
        <f>IF(BB75&lt;&gt;""," -O","")</f>
        <v/>
      </c>
      <c r="BD74" s="14">
        <f>IF(BD75&lt;&gt;""," -O","")</f>
        <v/>
      </c>
      <c r="BF74" s="14">
        <f>IF(BF75&lt;&gt;""," -O","")</f>
        <v/>
      </c>
      <c r="BH74" s="14">
        <f>IF(BH75&lt;&gt;""," -O","")</f>
        <v/>
      </c>
      <c r="BJ74" s="14">
        <f>IF(BJ75&lt;&gt;""," -O","")</f>
        <v/>
      </c>
    </row>
    <row r="75">
      <c r="M75" s="14" t="n">
        <v>1.34</v>
      </c>
      <c r="N75" s="14">
        <f>IFERROR(VLOOKUP(M75,'CRUCE OPORTUNIDADES'!$C$10:$D$109,2,FALSE),"")</f>
        <v/>
      </c>
      <c r="O75" s="14" t="n">
        <v>2.34000000000001</v>
      </c>
      <c r="P75" s="14">
        <f>IFERROR(VLOOKUP(O75,'CRUCE OPORTUNIDADES'!$C$10:$D$109,2,FALSE),"")</f>
        <v/>
      </c>
      <c r="Q75" s="14" t="n">
        <v>3.34000000000002</v>
      </c>
      <c r="R75" s="14">
        <f>IFERROR(VLOOKUP(Q75,'CRUCE OPORTUNIDADES'!$C$10:$D$109,2,FALSE),"")</f>
        <v/>
      </c>
      <c r="S75" s="14" t="n">
        <v>4.34000000000003</v>
      </c>
      <c r="T75" s="14">
        <f>IFERROR(VLOOKUP(S75,'CRUCE OPORTUNIDADES'!$C$10:$D$109,2,FALSE),"")</f>
        <v/>
      </c>
      <c r="U75" s="14" t="n">
        <v>5.34000000000004</v>
      </c>
      <c r="V75" s="14">
        <f>IFERROR(VLOOKUP(U75,'CRUCE OPORTUNIDADES'!$C$10:$D$109,2,FALSE),"")</f>
        <v/>
      </c>
      <c r="W75" s="14" t="n">
        <v>6.34000000000005</v>
      </c>
      <c r="X75" s="14">
        <f>IFERROR(VLOOKUP(W75,'CRUCE OPORTUNIDADES'!$C$10:$D$109,2,FALSE),"")</f>
        <v/>
      </c>
      <c r="Y75" s="14" t="n">
        <v>7.34000000000006</v>
      </c>
      <c r="Z75" s="14">
        <f>IFERROR(VLOOKUP(Y75,'CRUCE OPORTUNIDADES'!$C$10:$D$109,2,FALSE),"")</f>
        <v/>
      </c>
      <c r="AA75" s="14" t="n">
        <v>8.340000000000069</v>
      </c>
      <c r="AB75" s="14">
        <f>IFERROR(VLOOKUP(AA75,'CRUCE OPORTUNIDADES'!$C$10:$D$109,2,FALSE),"")</f>
        <v/>
      </c>
      <c r="AC75" s="14" t="n">
        <v>9.34000000000008</v>
      </c>
      <c r="AD75" s="14">
        <f>IFERROR(VLOOKUP(AC75,'CRUCE OPORTUNIDADES'!$C$10:$D$109,2,FALSE),"")</f>
        <v/>
      </c>
      <c r="AE75" s="14" t="n">
        <v>10.3400000000001</v>
      </c>
      <c r="AF75" s="14">
        <f>IFERROR(VLOOKUP(AE75,'CRUCE OPORTUNIDADES'!$C$10:$D$109,2,FALSE),"")</f>
        <v/>
      </c>
      <c r="AG75" s="14" t="n">
        <v>11.3400000000001</v>
      </c>
      <c r="AH75" s="14">
        <f>IFERROR(VLOOKUP(AG75,'CRUCE OPORTUNIDADES'!$C$10:$D$109,2,FALSE),"")</f>
        <v/>
      </c>
      <c r="AI75" s="14" t="n">
        <v>12.3400000000001</v>
      </c>
      <c r="AJ75" s="14">
        <f>IFERROR(VLOOKUP(AI75,'CRUCE OPORTUNIDADES'!$C$10:$D$109,2,FALSE),"")</f>
        <v/>
      </c>
      <c r="AK75" s="14" t="n">
        <v>13.3400000000001</v>
      </c>
      <c r="AL75" s="14">
        <f>IFERROR(VLOOKUP(AK75,'CRUCE OPORTUNIDADES'!$C$10:$D$109,2,FALSE),"")</f>
        <v/>
      </c>
      <c r="AM75" s="14" t="n">
        <v>14.3400000000001</v>
      </c>
      <c r="AN75" s="14">
        <f>IFERROR(VLOOKUP(AM75,'CRUCE OPORTUNIDADES'!$C$10:$D$109,2,FALSE),"")</f>
        <v/>
      </c>
      <c r="AO75" s="14" t="n">
        <v>15.3400000000001</v>
      </c>
      <c r="AP75" s="14">
        <f>IFERROR(VLOOKUP(AO75,'CRUCE OPORTUNIDADES'!$C$10:$D$109,2,FALSE),"")</f>
        <v/>
      </c>
      <c r="AQ75" s="14" t="n">
        <v>16.3400000000001</v>
      </c>
      <c r="AR75" s="14">
        <f>IFERROR(VLOOKUP(AQ75,'CRUCE OPORTUNIDADES'!$C$10:$D$109,2,FALSE),"")</f>
        <v/>
      </c>
      <c r="AS75" s="14" t="n">
        <v>17.3400000000002</v>
      </c>
      <c r="AT75" s="14">
        <f>IFERROR(VLOOKUP(AS75,'CRUCE OPORTUNIDADES'!$C$10:$D$109,2,FALSE),"")</f>
        <v/>
      </c>
      <c r="AU75" s="14" t="n">
        <v>18.3400000000002</v>
      </c>
      <c r="AV75" s="14">
        <f>IFERROR(VLOOKUP(AU75,'CRUCE OPORTUNIDADES'!$C$10:$D$109,2,FALSE),"")</f>
        <v/>
      </c>
      <c r="AW75" s="14" t="n">
        <v>19.3400000000002</v>
      </c>
      <c r="AX75" s="14">
        <f>IFERROR(VLOOKUP(AW75,'CRUCE OPORTUNIDADES'!$C$10:$D$109,2,FALSE),"")</f>
        <v/>
      </c>
      <c r="AY75" s="14" t="n">
        <v>20.3400000000002</v>
      </c>
      <c r="AZ75" s="14">
        <f>IFERROR(VLOOKUP(AY75,'CRUCE OPORTUNIDADES'!$C$10:$D$109,2,FALSE),"")</f>
        <v/>
      </c>
      <c r="BA75" s="14" t="n">
        <v>21.3400000000002</v>
      </c>
      <c r="BB75" s="14">
        <f>IFERROR(VLOOKUP(BA75,'CRUCE OPORTUNIDADES'!$C$10:$D$109,2,FALSE),"")</f>
        <v/>
      </c>
      <c r="BC75" s="14" t="n">
        <v>22.3400000000002</v>
      </c>
      <c r="BD75" s="14">
        <f>IFERROR(VLOOKUP(BC75,'CRUCE OPORTUNIDADES'!$C$10:$D$109,2,FALSE),"")</f>
        <v/>
      </c>
      <c r="BE75" s="14" t="n">
        <v>23.3400000000002</v>
      </c>
      <c r="BF75" s="14">
        <f>IFERROR(VLOOKUP(BE75,'CRUCE OPORTUNIDADES'!$C$10:$D$109,2,FALSE),"")</f>
        <v/>
      </c>
      <c r="BG75" s="14" t="n">
        <v>24.3400000000002</v>
      </c>
      <c r="BH75" s="14">
        <f>IFERROR(VLOOKUP(BG75,'CRUCE OPORTUNIDADES'!$C$10:$D$109,2,FALSE),"")</f>
        <v/>
      </c>
      <c r="BI75" s="14" t="n">
        <v>25.3400000000002</v>
      </c>
      <c r="BJ75" s="14">
        <f>IFERROR(VLOOKUP(BI75,'CRUCE OPORTUNIDADES'!$C$10:$D$109,2,FALSE),"")</f>
        <v/>
      </c>
    </row>
    <row r="76">
      <c r="N76" s="14">
        <f>IF(N77&lt;&gt;""," -O","")</f>
        <v/>
      </c>
      <c r="P76" s="14">
        <f>IF(P77&lt;&gt;""," -O","")</f>
        <v/>
      </c>
      <c r="R76" s="14">
        <f>IF(R77&lt;&gt;""," -O","")</f>
        <v/>
      </c>
      <c r="T76" s="14">
        <f>IF(T77&lt;&gt;""," -O","")</f>
        <v/>
      </c>
      <c r="V76" s="14">
        <f>IF(V77&lt;&gt;""," -O","")</f>
        <v/>
      </c>
      <c r="X76" s="14">
        <f>IF(X77&lt;&gt;""," -O","")</f>
        <v/>
      </c>
      <c r="Z76" s="14">
        <f>IF(Z77&lt;&gt;""," -O","")</f>
        <v/>
      </c>
      <c r="AB76" s="14">
        <f>IF(AB77&lt;&gt;""," -O","")</f>
        <v/>
      </c>
      <c r="AD76" s="14">
        <f>IF(AD77&lt;&gt;""," -O","")</f>
        <v/>
      </c>
      <c r="AF76" s="14">
        <f>IF(AF77&lt;&gt;""," -O","")</f>
        <v/>
      </c>
      <c r="AH76" s="14">
        <f>IF(AH77&lt;&gt;""," -O","")</f>
        <v/>
      </c>
      <c r="AJ76" s="14">
        <f>IF(AJ77&lt;&gt;""," -O","")</f>
        <v/>
      </c>
      <c r="AL76" s="14">
        <f>IF(AL77&lt;&gt;""," -O","")</f>
        <v/>
      </c>
      <c r="AN76" s="14">
        <f>IF(AN77&lt;&gt;""," -O","")</f>
        <v/>
      </c>
      <c r="AP76" s="14">
        <f>IF(AP77&lt;&gt;""," -O","")</f>
        <v/>
      </c>
      <c r="AR76" s="14">
        <f>IF(AR77&lt;&gt;""," -O","")</f>
        <v/>
      </c>
      <c r="AT76" s="14">
        <f>IF(AT77&lt;&gt;""," -O","")</f>
        <v/>
      </c>
      <c r="AV76" s="14">
        <f>IF(AV77&lt;&gt;""," -O","")</f>
        <v/>
      </c>
      <c r="AX76" s="14">
        <f>IF(AX77&lt;&gt;""," -O","")</f>
        <v/>
      </c>
      <c r="AZ76" s="14">
        <f>IF(AZ77&lt;&gt;""," -O","")</f>
        <v/>
      </c>
      <c r="BB76" s="14">
        <f>IF(BB77&lt;&gt;""," -O","")</f>
        <v/>
      </c>
      <c r="BD76" s="14">
        <f>IF(BD77&lt;&gt;""," -O","")</f>
        <v/>
      </c>
      <c r="BF76" s="14">
        <f>IF(BF77&lt;&gt;""," -O","")</f>
        <v/>
      </c>
      <c r="BH76" s="14">
        <f>IF(BH77&lt;&gt;""," -O","")</f>
        <v/>
      </c>
      <c r="BJ76" s="14">
        <f>IF(BJ77&lt;&gt;""," -O","")</f>
        <v/>
      </c>
    </row>
    <row r="77">
      <c r="M77" s="14" t="n">
        <v>1.35</v>
      </c>
      <c r="N77" s="14">
        <f>IFERROR(VLOOKUP(M77,'CRUCE OPORTUNIDADES'!$C$10:$D$109,2,FALSE),"")</f>
        <v/>
      </c>
      <c r="O77" s="14" t="n">
        <v>2.35000000000001</v>
      </c>
      <c r="P77" s="14">
        <f>IFERROR(VLOOKUP(O77,'CRUCE OPORTUNIDADES'!$C$10:$D$109,2,FALSE),"")</f>
        <v/>
      </c>
      <c r="Q77" s="14" t="n">
        <v>3.35000000000002</v>
      </c>
      <c r="R77" s="14">
        <f>IFERROR(VLOOKUP(Q77,'CRUCE OPORTUNIDADES'!$C$10:$D$109,2,FALSE),"")</f>
        <v/>
      </c>
      <c r="S77" s="14" t="n">
        <v>4.35000000000003</v>
      </c>
      <c r="T77" s="14">
        <f>IFERROR(VLOOKUP(S77,'CRUCE OPORTUNIDADES'!$C$10:$D$109,2,FALSE),"")</f>
        <v/>
      </c>
      <c r="U77" s="14" t="n">
        <v>5.35000000000004</v>
      </c>
      <c r="V77" s="14">
        <f>IFERROR(VLOOKUP(U77,'CRUCE OPORTUNIDADES'!$C$10:$D$109,2,FALSE),"")</f>
        <v/>
      </c>
      <c r="W77" s="14" t="n">
        <v>6.35000000000005</v>
      </c>
      <c r="X77" s="14">
        <f>IFERROR(VLOOKUP(W77,'CRUCE OPORTUNIDADES'!$C$10:$D$109,2,FALSE),"")</f>
        <v/>
      </c>
      <c r="Y77" s="14" t="n">
        <v>7.35000000000006</v>
      </c>
      <c r="Z77" s="14">
        <f>IFERROR(VLOOKUP(Y77,'CRUCE OPORTUNIDADES'!$C$10:$D$109,2,FALSE),"")</f>
        <v/>
      </c>
      <c r="AA77" s="14" t="n">
        <v>8.350000000000071</v>
      </c>
      <c r="AB77" s="14">
        <f>IFERROR(VLOOKUP(AA77,'CRUCE OPORTUNIDADES'!$C$10:$D$109,2,FALSE),"")</f>
        <v/>
      </c>
      <c r="AC77" s="14" t="n">
        <v>9.35000000000008</v>
      </c>
      <c r="AD77" s="14">
        <f>IFERROR(VLOOKUP(AC77,'CRUCE OPORTUNIDADES'!$C$10:$D$109,2,FALSE),"")</f>
        <v/>
      </c>
      <c r="AE77" s="14" t="n">
        <v>10.3500000000001</v>
      </c>
      <c r="AF77" s="14">
        <f>IFERROR(VLOOKUP(AE77,'CRUCE OPORTUNIDADES'!$C$10:$D$109,2,FALSE),"")</f>
        <v/>
      </c>
      <c r="AG77" s="14" t="n">
        <v>11.3500000000001</v>
      </c>
      <c r="AH77" s="14">
        <f>IFERROR(VLOOKUP(AG77,'CRUCE OPORTUNIDADES'!$C$10:$D$109,2,FALSE),"")</f>
        <v/>
      </c>
      <c r="AI77" s="14" t="n">
        <v>12.3500000000001</v>
      </c>
      <c r="AJ77" s="14">
        <f>IFERROR(VLOOKUP(AI77,'CRUCE OPORTUNIDADES'!$C$10:$D$109,2,FALSE),"")</f>
        <v/>
      </c>
      <c r="AK77" s="14" t="n">
        <v>13.3500000000001</v>
      </c>
      <c r="AL77" s="14">
        <f>IFERROR(VLOOKUP(AK77,'CRUCE OPORTUNIDADES'!$C$10:$D$109,2,FALSE),"")</f>
        <v/>
      </c>
      <c r="AM77" s="14" t="n">
        <v>14.3500000000001</v>
      </c>
      <c r="AN77" s="14">
        <f>IFERROR(VLOOKUP(AM77,'CRUCE OPORTUNIDADES'!$C$10:$D$109,2,FALSE),"")</f>
        <v/>
      </c>
      <c r="AO77" s="14" t="n">
        <v>15.3500000000001</v>
      </c>
      <c r="AP77" s="14">
        <f>IFERROR(VLOOKUP(AO77,'CRUCE OPORTUNIDADES'!$C$10:$D$109,2,FALSE),"")</f>
        <v/>
      </c>
      <c r="AQ77" s="14" t="n">
        <v>16.3500000000001</v>
      </c>
      <c r="AR77" s="14">
        <f>IFERROR(VLOOKUP(AQ77,'CRUCE OPORTUNIDADES'!$C$10:$D$109,2,FALSE),"")</f>
        <v/>
      </c>
      <c r="AS77" s="14" t="n">
        <v>17.3500000000002</v>
      </c>
      <c r="AT77" s="14">
        <f>IFERROR(VLOOKUP(AS77,'CRUCE OPORTUNIDADES'!$C$10:$D$109,2,FALSE),"")</f>
        <v/>
      </c>
      <c r="AU77" s="14" t="n">
        <v>18.3500000000002</v>
      </c>
      <c r="AV77" s="14">
        <f>IFERROR(VLOOKUP(AU77,'CRUCE OPORTUNIDADES'!$C$10:$D$109,2,FALSE),"")</f>
        <v/>
      </c>
      <c r="AW77" s="14" t="n">
        <v>19.3500000000002</v>
      </c>
      <c r="AX77" s="14">
        <f>IFERROR(VLOOKUP(AW77,'CRUCE OPORTUNIDADES'!$C$10:$D$109,2,FALSE),"")</f>
        <v/>
      </c>
      <c r="AY77" s="14" t="n">
        <v>20.3500000000002</v>
      </c>
      <c r="AZ77" s="14">
        <f>IFERROR(VLOOKUP(AY77,'CRUCE OPORTUNIDADES'!$C$10:$D$109,2,FALSE),"")</f>
        <v/>
      </c>
      <c r="BA77" s="14" t="n">
        <v>21.3500000000002</v>
      </c>
      <c r="BB77" s="14">
        <f>IFERROR(VLOOKUP(BA77,'CRUCE OPORTUNIDADES'!$C$10:$D$109,2,FALSE),"")</f>
        <v/>
      </c>
      <c r="BC77" s="14" t="n">
        <v>22.3500000000002</v>
      </c>
      <c r="BD77" s="14">
        <f>IFERROR(VLOOKUP(BC77,'CRUCE OPORTUNIDADES'!$C$10:$D$109,2,FALSE),"")</f>
        <v/>
      </c>
      <c r="BE77" s="14" t="n">
        <v>23.3500000000002</v>
      </c>
      <c r="BF77" s="14">
        <f>IFERROR(VLOOKUP(BE77,'CRUCE OPORTUNIDADES'!$C$10:$D$109,2,FALSE),"")</f>
        <v/>
      </c>
      <c r="BG77" s="14" t="n">
        <v>24.3500000000002</v>
      </c>
      <c r="BH77" s="14">
        <f>IFERROR(VLOOKUP(BG77,'CRUCE OPORTUNIDADES'!$C$10:$D$109,2,FALSE),"")</f>
        <v/>
      </c>
      <c r="BI77" s="14" t="n">
        <v>25.3500000000002</v>
      </c>
      <c r="BJ77" s="14">
        <f>IFERROR(VLOOKUP(BI77,'CRUCE OPORTUNIDADES'!$C$10:$D$109,2,FALSE),"")</f>
        <v/>
      </c>
    </row>
    <row r="78">
      <c r="N78" s="14">
        <f>IF(N79&lt;&gt;""," -O","")</f>
        <v/>
      </c>
      <c r="P78" s="14">
        <f>IF(P79&lt;&gt;""," -O","")</f>
        <v/>
      </c>
      <c r="R78" s="14">
        <f>IF(R79&lt;&gt;""," -O","")</f>
        <v/>
      </c>
      <c r="T78" s="14">
        <f>IF(T79&lt;&gt;""," -O","")</f>
        <v/>
      </c>
      <c r="V78" s="14">
        <f>IF(V79&lt;&gt;""," -O","")</f>
        <v/>
      </c>
      <c r="X78" s="14">
        <f>IF(X79&lt;&gt;""," -O","")</f>
        <v/>
      </c>
      <c r="Z78" s="14">
        <f>IF(Z79&lt;&gt;""," -O","")</f>
        <v/>
      </c>
      <c r="AB78" s="14">
        <f>IF(AB79&lt;&gt;""," -O","")</f>
        <v/>
      </c>
      <c r="AD78" s="14">
        <f>IF(AD79&lt;&gt;""," -O","")</f>
        <v/>
      </c>
      <c r="AF78" s="14">
        <f>IF(AF79&lt;&gt;""," -O","")</f>
        <v/>
      </c>
      <c r="AH78" s="14">
        <f>IF(AH79&lt;&gt;""," -O","")</f>
        <v/>
      </c>
      <c r="AJ78" s="14">
        <f>IF(AJ79&lt;&gt;""," -O","")</f>
        <v/>
      </c>
      <c r="AL78" s="14">
        <f>IF(AL79&lt;&gt;""," -O","")</f>
        <v/>
      </c>
      <c r="AN78" s="14">
        <f>IF(AN79&lt;&gt;""," -O","")</f>
        <v/>
      </c>
      <c r="AP78" s="14">
        <f>IF(AP79&lt;&gt;""," -O","")</f>
        <v/>
      </c>
      <c r="AR78" s="14">
        <f>IF(AR79&lt;&gt;""," -O","")</f>
        <v/>
      </c>
      <c r="AT78" s="14">
        <f>IF(AT79&lt;&gt;""," -O","")</f>
        <v/>
      </c>
      <c r="AV78" s="14">
        <f>IF(AV79&lt;&gt;""," -O","")</f>
        <v/>
      </c>
      <c r="AX78" s="14">
        <f>IF(AX79&lt;&gt;""," -O","")</f>
        <v/>
      </c>
      <c r="AZ78" s="14">
        <f>IF(AZ79&lt;&gt;""," -O","")</f>
        <v/>
      </c>
      <c r="BB78" s="14">
        <f>IF(BB79&lt;&gt;""," -O","")</f>
        <v/>
      </c>
      <c r="BD78" s="14">
        <f>IF(BD79&lt;&gt;""," -O","")</f>
        <v/>
      </c>
      <c r="BF78" s="14">
        <f>IF(BF79&lt;&gt;""," -O","")</f>
        <v/>
      </c>
      <c r="BH78" s="14">
        <f>IF(BH79&lt;&gt;""," -O","")</f>
        <v/>
      </c>
      <c r="BJ78" s="14">
        <f>IF(BJ79&lt;&gt;""," -O","")</f>
        <v/>
      </c>
    </row>
    <row r="79">
      <c r="M79" s="14" t="n">
        <v>1.36</v>
      </c>
      <c r="N79" s="14">
        <f>IFERROR(VLOOKUP(M79,'CRUCE OPORTUNIDADES'!$C$10:$D$109,2,FALSE),"")</f>
        <v/>
      </c>
      <c r="O79" s="14" t="n">
        <v>2.36000000000001</v>
      </c>
      <c r="P79" s="14">
        <f>IFERROR(VLOOKUP(O79,'CRUCE OPORTUNIDADES'!$C$10:$D$109,2,FALSE),"")</f>
        <v/>
      </c>
      <c r="Q79" s="14" t="n">
        <v>3.36000000000002</v>
      </c>
      <c r="R79" s="14">
        <f>IFERROR(VLOOKUP(Q79,'CRUCE OPORTUNIDADES'!$C$10:$D$109,2,FALSE),"")</f>
        <v/>
      </c>
      <c r="S79" s="14" t="n">
        <v>4.36000000000003</v>
      </c>
      <c r="T79" s="14">
        <f>IFERROR(VLOOKUP(S79,'CRUCE OPORTUNIDADES'!$C$10:$D$109,2,FALSE),"")</f>
        <v/>
      </c>
      <c r="U79" s="14" t="n">
        <v>5.36000000000004</v>
      </c>
      <c r="V79" s="14">
        <f>IFERROR(VLOOKUP(U79,'CRUCE OPORTUNIDADES'!$C$10:$D$109,2,FALSE),"")</f>
        <v/>
      </c>
      <c r="W79" s="14" t="n">
        <v>6.36000000000005</v>
      </c>
      <c r="X79" s="14">
        <f>IFERROR(VLOOKUP(W79,'CRUCE OPORTUNIDADES'!$C$10:$D$109,2,FALSE),"")</f>
        <v/>
      </c>
      <c r="Y79" s="14" t="n">
        <v>7.36000000000006</v>
      </c>
      <c r="Z79" s="14">
        <f>IFERROR(VLOOKUP(Y79,'CRUCE OPORTUNIDADES'!$C$10:$D$109,2,FALSE),"")</f>
        <v/>
      </c>
      <c r="AA79" s="14" t="n">
        <v>8.36000000000007</v>
      </c>
      <c r="AB79" s="14">
        <f>IFERROR(VLOOKUP(AA79,'CRUCE OPORTUNIDADES'!$C$10:$D$109,2,FALSE),"")</f>
        <v/>
      </c>
      <c r="AC79" s="14" t="n">
        <v>9.360000000000079</v>
      </c>
      <c r="AD79" s="14">
        <f>IFERROR(VLOOKUP(AC79,'CRUCE OPORTUNIDADES'!$C$10:$D$109,2,FALSE),"")</f>
        <v/>
      </c>
      <c r="AE79" s="14" t="n">
        <v>10.3600000000001</v>
      </c>
      <c r="AF79" s="14">
        <f>IFERROR(VLOOKUP(AE79,'CRUCE OPORTUNIDADES'!$C$10:$D$109,2,FALSE),"")</f>
        <v/>
      </c>
      <c r="AG79" s="14" t="n">
        <v>11.3600000000001</v>
      </c>
      <c r="AH79" s="14">
        <f>IFERROR(VLOOKUP(AG79,'CRUCE OPORTUNIDADES'!$C$10:$D$109,2,FALSE),"")</f>
        <v/>
      </c>
      <c r="AI79" s="14" t="n">
        <v>12.3600000000001</v>
      </c>
      <c r="AJ79" s="14">
        <f>IFERROR(VLOOKUP(AI79,'CRUCE OPORTUNIDADES'!$C$10:$D$109,2,FALSE),"")</f>
        <v/>
      </c>
      <c r="AK79" s="14" t="n">
        <v>13.3600000000001</v>
      </c>
      <c r="AL79" s="14">
        <f>IFERROR(VLOOKUP(AK79,'CRUCE OPORTUNIDADES'!$C$10:$D$109,2,FALSE),"")</f>
        <v/>
      </c>
      <c r="AM79" s="14" t="n">
        <v>14.3600000000001</v>
      </c>
      <c r="AN79" s="14">
        <f>IFERROR(VLOOKUP(AM79,'CRUCE OPORTUNIDADES'!$C$10:$D$109,2,FALSE),"")</f>
        <v/>
      </c>
      <c r="AO79" s="14" t="n">
        <v>15.3600000000001</v>
      </c>
      <c r="AP79" s="14">
        <f>IFERROR(VLOOKUP(AO79,'CRUCE OPORTUNIDADES'!$C$10:$D$109,2,FALSE),"")</f>
        <v/>
      </c>
      <c r="AQ79" s="14" t="n">
        <v>16.3600000000001</v>
      </c>
      <c r="AR79" s="14">
        <f>IFERROR(VLOOKUP(AQ79,'CRUCE OPORTUNIDADES'!$C$10:$D$109,2,FALSE),"")</f>
        <v/>
      </c>
      <c r="AS79" s="14" t="n">
        <v>17.3600000000002</v>
      </c>
      <c r="AT79" s="14">
        <f>IFERROR(VLOOKUP(AS79,'CRUCE OPORTUNIDADES'!$C$10:$D$109,2,FALSE),"")</f>
        <v/>
      </c>
      <c r="AU79" s="14" t="n">
        <v>18.3600000000002</v>
      </c>
      <c r="AV79" s="14">
        <f>IFERROR(VLOOKUP(AU79,'CRUCE OPORTUNIDADES'!$C$10:$D$109,2,FALSE),"")</f>
        <v/>
      </c>
      <c r="AW79" s="14" t="n">
        <v>19.3600000000002</v>
      </c>
      <c r="AX79" s="14">
        <f>IFERROR(VLOOKUP(AW79,'CRUCE OPORTUNIDADES'!$C$10:$D$109,2,FALSE),"")</f>
        <v/>
      </c>
      <c r="AY79" s="14" t="n">
        <v>20.3600000000002</v>
      </c>
      <c r="AZ79" s="14">
        <f>IFERROR(VLOOKUP(AY79,'CRUCE OPORTUNIDADES'!$C$10:$D$109,2,FALSE),"")</f>
        <v/>
      </c>
      <c r="BA79" s="14" t="n">
        <v>21.3600000000002</v>
      </c>
      <c r="BB79" s="14">
        <f>IFERROR(VLOOKUP(BA79,'CRUCE OPORTUNIDADES'!$C$10:$D$109,2,FALSE),"")</f>
        <v/>
      </c>
      <c r="BC79" s="14" t="n">
        <v>22.3600000000002</v>
      </c>
      <c r="BD79" s="14">
        <f>IFERROR(VLOOKUP(BC79,'CRUCE OPORTUNIDADES'!$C$10:$D$109,2,FALSE),"")</f>
        <v/>
      </c>
      <c r="BE79" s="14" t="n">
        <v>23.3600000000002</v>
      </c>
      <c r="BF79" s="14">
        <f>IFERROR(VLOOKUP(BE79,'CRUCE OPORTUNIDADES'!$C$10:$D$109,2,FALSE),"")</f>
        <v/>
      </c>
      <c r="BG79" s="14" t="n">
        <v>24.3600000000002</v>
      </c>
      <c r="BH79" s="14">
        <f>IFERROR(VLOOKUP(BG79,'CRUCE OPORTUNIDADES'!$C$10:$D$109,2,FALSE),"")</f>
        <v/>
      </c>
      <c r="BI79" s="14" t="n">
        <v>25.3600000000002</v>
      </c>
      <c r="BJ79" s="14">
        <f>IFERROR(VLOOKUP(BI79,'CRUCE OPORTUNIDADES'!$C$10:$D$109,2,FALSE),"")</f>
        <v/>
      </c>
    </row>
    <row r="80">
      <c r="N80" s="14">
        <f>IF(N81&lt;&gt;""," -O","")</f>
        <v/>
      </c>
      <c r="P80" s="14">
        <f>IF(P81&lt;&gt;""," -O","")</f>
        <v/>
      </c>
      <c r="R80" s="14">
        <f>IF(R81&lt;&gt;""," -O","")</f>
        <v/>
      </c>
      <c r="T80" s="14">
        <f>IF(T81&lt;&gt;""," -O","")</f>
        <v/>
      </c>
      <c r="V80" s="14">
        <f>IF(V81&lt;&gt;""," -O","")</f>
        <v/>
      </c>
      <c r="X80" s="14">
        <f>IF(X81&lt;&gt;""," -O","")</f>
        <v/>
      </c>
      <c r="Z80" s="14">
        <f>IF(Z81&lt;&gt;""," -O","")</f>
        <v/>
      </c>
      <c r="AB80" s="14">
        <f>IF(AB81&lt;&gt;""," -O","")</f>
        <v/>
      </c>
      <c r="AD80" s="14">
        <f>IF(AD81&lt;&gt;""," -O","")</f>
        <v/>
      </c>
      <c r="AF80" s="14">
        <f>IF(AF81&lt;&gt;""," -O","")</f>
        <v/>
      </c>
      <c r="AH80" s="14">
        <f>IF(AH81&lt;&gt;""," -O","")</f>
        <v/>
      </c>
      <c r="AJ80" s="14">
        <f>IF(AJ81&lt;&gt;""," -O","")</f>
        <v/>
      </c>
      <c r="AL80" s="14">
        <f>IF(AL81&lt;&gt;""," -O","")</f>
        <v/>
      </c>
      <c r="AN80" s="14">
        <f>IF(AN81&lt;&gt;""," -O","")</f>
        <v/>
      </c>
      <c r="AP80" s="14">
        <f>IF(AP81&lt;&gt;""," -O","")</f>
        <v/>
      </c>
      <c r="AR80" s="14">
        <f>IF(AR81&lt;&gt;""," -O","")</f>
        <v/>
      </c>
      <c r="AT80" s="14">
        <f>IF(AT81&lt;&gt;""," -O","")</f>
        <v/>
      </c>
      <c r="AV80" s="14">
        <f>IF(AV81&lt;&gt;""," -O","")</f>
        <v/>
      </c>
      <c r="AX80" s="14">
        <f>IF(AX81&lt;&gt;""," -O","")</f>
        <v/>
      </c>
      <c r="AZ80" s="14">
        <f>IF(AZ81&lt;&gt;""," -O","")</f>
        <v/>
      </c>
      <c r="BB80" s="14">
        <f>IF(BB81&lt;&gt;""," -O","")</f>
        <v/>
      </c>
      <c r="BD80" s="14">
        <f>IF(BD81&lt;&gt;""," -O","")</f>
        <v/>
      </c>
      <c r="BF80" s="14">
        <f>IF(BF81&lt;&gt;""," -O","")</f>
        <v/>
      </c>
      <c r="BH80" s="14">
        <f>IF(BH81&lt;&gt;""," -O","")</f>
        <v/>
      </c>
      <c r="BJ80" s="14">
        <f>IF(BJ81&lt;&gt;""," -O","")</f>
        <v/>
      </c>
    </row>
    <row r="81">
      <c r="M81" s="14" t="n">
        <v>1.37</v>
      </c>
      <c r="N81" s="14">
        <f>IFERROR(VLOOKUP(M81,'CRUCE OPORTUNIDADES'!$C$10:$D$109,2,FALSE),"")</f>
        <v/>
      </c>
      <c r="O81" s="14" t="n">
        <v>2.37000000000001</v>
      </c>
      <c r="P81" s="14">
        <f>IFERROR(VLOOKUP(O81,'CRUCE OPORTUNIDADES'!$C$10:$D$109,2,FALSE),"")</f>
        <v/>
      </c>
      <c r="Q81" s="14" t="n">
        <v>3.37000000000002</v>
      </c>
      <c r="R81" s="14">
        <f>IFERROR(VLOOKUP(Q81,'CRUCE OPORTUNIDADES'!$C$10:$D$109,2,FALSE),"")</f>
        <v/>
      </c>
      <c r="S81" s="14" t="n">
        <v>4.37000000000003</v>
      </c>
      <c r="T81" s="14">
        <f>IFERROR(VLOOKUP(S81,'CRUCE OPORTUNIDADES'!$C$10:$D$109,2,FALSE),"")</f>
        <v/>
      </c>
      <c r="U81" s="14" t="n">
        <v>5.37000000000004</v>
      </c>
      <c r="V81" s="14">
        <f>IFERROR(VLOOKUP(U81,'CRUCE OPORTUNIDADES'!$C$10:$D$109,2,FALSE),"")</f>
        <v/>
      </c>
      <c r="W81" s="14" t="n">
        <v>6.37000000000005</v>
      </c>
      <c r="X81" s="14">
        <f>IFERROR(VLOOKUP(W81,'CRUCE OPORTUNIDADES'!$C$10:$D$109,2,FALSE),"")</f>
        <v/>
      </c>
      <c r="Y81" s="14" t="n">
        <v>7.37000000000006</v>
      </c>
      <c r="Z81" s="14">
        <f>IFERROR(VLOOKUP(Y81,'CRUCE OPORTUNIDADES'!$C$10:$D$109,2,FALSE),"")</f>
        <v/>
      </c>
      <c r="AA81" s="14" t="n">
        <v>8.37000000000007</v>
      </c>
      <c r="AB81" s="14">
        <f>IFERROR(VLOOKUP(AA81,'CRUCE OPORTUNIDADES'!$C$10:$D$109,2,FALSE),"")</f>
        <v/>
      </c>
      <c r="AC81" s="14" t="n">
        <v>9.370000000000079</v>
      </c>
      <c r="AD81" s="14">
        <f>IFERROR(VLOOKUP(AC81,'CRUCE OPORTUNIDADES'!$C$10:$D$109,2,FALSE),"")</f>
        <v/>
      </c>
      <c r="AE81" s="14" t="n">
        <v>10.3700000000001</v>
      </c>
      <c r="AF81" s="14">
        <f>IFERROR(VLOOKUP(AE81,'CRUCE OPORTUNIDADES'!$C$10:$D$109,2,FALSE),"")</f>
        <v/>
      </c>
      <c r="AG81" s="14" t="n">
        <v>11.3700000000001</v>
      </c>
      <c r="AH81" s="14">
        <f>IFERROR(VLOOKUP(AG81,'CRUCE OPORTUNIDADES'!$C$10:$D$109,2,FALSE),"")</f>
        <v/>
      </c>
      <c r="AI81" s="14" t="n">
        <v>12.3700000000001</v>
      </c>
      <c r="AJ81" s="14">
        <f>IFERROR(VLOOKUP(AI81,'CRUCE OPORTUNIDADES'!$C$10:$D$109,2,FALSE),"")</f>
        <v/>
      </c>
      <c r="AK81" s="14" t="n">
        <v>13.3700000000001</v>
      </c>
      <c r="AL81" s="14">
        <f>IFERROR(VLOOKUP(AK81,'CRUCE OPORTUNIDADES'!$C$10:$D$109,2,FALSE),"")</f>
        <v/>
      </c>
      <c r="AM81" s="14" t="n">
        <v>14.3700000000001</v>
      </c>
      <c r="AN81" s="14">
        <f>IFERROR(VLOOKUP(AM81,'CRUCE OPORTUNIDADES'!$C$10:$D$109,2,FALSE),"")</f>
        <v/>
      </c>
      <c r="AO81" s="14" t="n">
        <v>15.3700000000001</v>
      </c>
      <c r="AP81" s="14">
        <f>IFERROR(VLOOKUP(AO81,'CRUCE OPORTUNIDADES'!$C$10:$D$109,2,FALSE),"")</f>
        <v/>
      </c>
      <c r="AQ81" s="14" t="n">
        <v>16.3700000000001</v>
      </c>
      <c r="AR81" s="14">
        <f>IFERROR(VLOOKUP(AQ81,'CRUCE OPORTUNIDADES'!$C$10:$D$109,2,FALSE),"")</f>
        <v/>
      </c>
      <c r="AS81" s="14" t="n">
        <v>17.3700000000002</v>
      </c>
      <c r="AT81" s="14">
        <f>IFERROR(VLOOKUP(AS81,'CRUCE OPORTUNIDADES'!$C$10:$D$109,2,FALSE),"")</f>
        <v/>
      </c>
      <c r="AU81" s="14" t="n">
        <v>18.3700000000002</v>
      </c>
      <c r="AV81" s="14">
        <f>IFERROR(VLOOKUP(AU81,'CRUCE OPORTUNIDADES'!$C$10:$D$109,2,FALSE),"")</f>
        <v/>
      </c>
      <c r="AW81" s="14" t="n">
        <v>19.3700000000002</v>
      </c>
      <c r="AX81" s="14">
        <f>IFERROR(VLOOKUP(AW81,'CRUCE OPORTUNIDADES'!$C$10:$D$109,2,FALSE),"")</f>
        <v/>
      </c>
      <c r="AY81" s="14" t="n">
        <v>20.3700000000002</v>
      </c>
      <c r="AZ81" s="14">
        <f>IFERROR(VLOOKUP(AY81,'CRUCE OPORTUNIDADES'!$C$10:$D$109,2,FALSE),"")</f>
        <v/>
      </c>
      <c r="BA81" s="14" t="n">
        <v>21.3700000000002</v>
      </c>
      <c r="BB81" s="14">
        <f>IFERROR(VLOOKUP(BA81,'CRUCE OPORTUNIDADES'!$C$10:$D$109,2,FALSE),"")</f>
        <v/>
      </c>
      <c r="BC81" s="14" t="n">
        <v>22.3700000000002</v>
      </c>
      <c r="BD81" s="14">
        <f>IFERROR(VLOOKUP(BC81,'CRUCE OPORTUNIDADES'!$C$10:$D$109,2,FALSE),"")</f>
        <v/>
      </c>
      <c r="BE81" s="14" t="n">
        <v>23.3700000000002</v>
      </c>
      <c r="BF81" s="14">
        <f>IFERROR(VLOOKUP(BE81,'CRUCE OPORTUNIDADES'!$C$10:$D$109,2,FALSE),"")</f>
        <v/>
      </c>
      <c r="BG81" s="14" t="n">
        <v>24.3700000000002</v>
      </c>
      <c r="BH81" s="14">
        <f>IFERROR(VLOOKUP(BG81,'CRUCE OPORTUNIDADES'!$C$10:$D$109,2,FALSE),"")</f>
        <v/>
      </c>
      <c r="BI81" s="14" t="n">
        <v>25.3700000000002</v>
      </c>
      <c r="BJ81" s="14">
        <f>IFERROR(VLOOKUP(BI81,'CRUCE OPORTUNIDADES'!$C$10:$D$109,2,FALSE),"")</f>
        <v/>
      </c>
    </row>
    <row r="82">
      <c r="N82" s="14">
        <f>IF(N83&lt;&gt;""," -O","")</f>
        <v/>
      </c>
      <c r="P82" s="14">
        <f>IF(P83&lt;&gt;""," -O","")</f>
        <v/>
      </c>
      <c r="R82" s="14">
        <f>IF(R83&lt;&gt;""," -O","")</f>
        <v/>
      </c>
      <c r="T82" s="14">
        <f>IF(T83&lt;&gt;""," -O","")</f>
        <v/>
      </c>
      <c r="V82" s="14">
        <f>IF(V83&lt;&gt;""," -O","")</f>
        <v/>
      </c>
      <c r="X82" s="14">
        <f>IF(X83&lt;&gt;""," -O","")</f>
        <v/>
      </c>
      <c r="Z82" s="14">
        <f>IF(Z83&lt;&gt;""," -O","")</f>
        <v/>
      </c>
      <c r="AB82" s="14">
        <f>IF(AB83&lt;&gt;""," -O","")</f>
        <v/>
      </c>
      <c r="AD82" s="14">
        <f>IF(AD83&lt;&gt;""," -O","")</f>
        <v/>
      </c>
      <c r="AF82" s="14">
        <f>IF(AF83&lt;&gt;""," -O","")</f>
        <v/>
      </c>
      <c r="AH82" s="14">
        <f>IF(AH83&lt;&gt;""," -O","")</f>
        <v/>
      </c>
      <c r="AJ82" s="14">
        <f>IF(AJ83&lt;&gt;""," -O","")</f>
        <v/>
      </c>
      <c r="AL82" s="14">
        <f>IF(AL83&lt;&gt;""," -O","")</f>
        <v/>
      </c>
      <c r="AN82" s="14">
        <f>IF(AN83&lt;&gt;""," -O","")</f>
        <v/>
      </c>
      <c r="AP82" s="14">
        <f>IF(AP83&lt;&gt;""," -O","")</f>
        <v/>
      </c>
      <c r="AR82" s="14">
        <f>IF(AR83&lt;&gt;""," -O","")</f>
        <v/>
      </c>
      <c r="AT82" s="14">
        <f>IF(AT83&lt;&gt;""," -O","")</f>
        <v/>
      </c>
      <c r="AV82" s="14">
        <f>IF(AV83&lt;&gt;""," -O","")</f>
        <v/>
      </c>
      <c r="AX82" s="14">
        <f>IF(AX83&lt;&gt;""," -O","")</f>
        <v/>
      </c>
      <c r="AZ82" s="14">
        <f>IF(AZ83&lt;&gt;""," -O","")</f>
        <v/>
      </c>
      <c r="BB82" s="14">
        <f>IF(BB83&lt;&gt;""," -O","")</f>
        <v/>
      </c>
      <c r="BD82" s="14">
        <f>IF(BD83&lt;&gt;""," -O","")</f>
        <v/>
      </c>
      <c r="BF82" s="14">
        <f>IF(BF83&lt;&gt;""," -O","")</f>
        <v/>
      </c>
      <c r="BH82" s="14">
        <f>IF(BH83&lt;&gt;""," -O","")</f>
        <v/>
      </c>
      <c r="BJ82" s="14">
        <f>IF(BJ83&lt;&gt;""," -O","")</f>
        <v/>
      </c>
    </row>
    <row r="83">
      <c r="M83" s="14" t="n">
        <v>1.38</v>
      </c>
      <c r="N83" s="14">
        <f>IFERROR(VLOOKUP(M83,'CRUCE OPORTUNIDADES'!$C$10:$D$109,2,FALSE),"")</f>
        <v/>
      </c>
      <c r="O83" s="14" t="n">
        <v>2.38000000000001</v>
      </c>
      <c r="P83" s="14">
        <f>IFERROR(VLOOKUP(O83,'CRUCE OPORTUNIDADES'!$C$10:$D$109,2,FALSE),"")</f>
        <v/>
      </c>
      <c r="Q83" s="14" t="n">
        <v>3.38000000000002</v>
      </c>
      <c r="R83" s="14">
        <f>IFERROR(VLOOKUP(Q83,'CRUCE OPORTUNIDADES'!$C$10:$D$109,2,FALSE),"")</f>
        <v/>
      </c>
      <c r="S83" s="14" t="n">
        <v>4.38000000000003</v>
      </c>
      <c r="T83" s="14">
        <f>IFERROR(VLOOKUP(S83,'CRUCE OPORTUNIDADES'!$C$10:$D$109,2,FALSE),"")</f>
        <v/>
      </c>
      <c r="U83" s="14" t="n">
        <v>5.38000000000004</v>
      </c>
      <c r="V83" s="14">
        <f>IFERROR(VLOOKUP(U83,'CRUCE OPORTUNIDADES'!$C$10:$D$109,2,FALSE),"")</f>
        <v/>
      </c>
      <c r="W83" s="14" t="n">
        <v>6.38000000000005</v>
      </c>
      <c r="X83" s="14">
        <f>IFERROR(VLOOKUP(W83,'CRUCE OPORTUNIDADES'!$C$10:$D$109,2,FALSE),"")</f>
        <v/>
      </c>
      <c r="Y83" s="14" t="n">
        <v>7.38000000000006</v>
      </c>
      <c r="Z83" s="14">
        <f>IFERROR(VLOOKUP(Y83,'CRUCE OPORTUNIDADES'!$C$10:$D$109,2,FALSE),"")</f>
        <v/>
      </c>
      <c r="AA83" s="14" t="n">
        <v>8.38000000000007</v>
      </c>
      <c r="AB83" s="14">
        <f>IFERROR(VLOOKUP(AA83,'CRUCE OPORTUNIDADES'!$C$10:$D$109,2,FALSE),"")</f>
        <v/>
      </c>
      <c r="AC83" s="14" t="n">
        <v>9.380000000000081</v>
      </c>
      <c r="AD83" s="14">
        <f>IFERROR(VLOOKUP(AC83,'CRUCE OPORTUNIDADES'!$C$10:$D$109,2,FALSE),"")</f>
        <v/>
      </c>
      <c r="AE83" s="14" t="n">
        <v>10.3800000000001</v>
      </c>
      <c r="AF83" s="14">
        <f>IFERROR(VLOOKUP(AE83,'CRUCE OPORTUNIDADES'!$C$10:$D$109,2,FALSE),"")</f>
        <v/>
      </c>
      <c r="AG83" s="14" t="n">
        <v>11.3800000000001</v>
      </c>
      <c r="AH83" s="14">
        <f>IFERROR(VLOOKUP(AG83,'CRUCE OPORTUNIDADES'!$C$10:$D$109,2,FALSE),"")</f>
        <v/>
      </c>
      <c r="AI83" s="14" t="n">
        <v>12.3800000000001</v>
      </c>
      <c r="AJ83" s="14">
        <f>IFERROR(VLOOKUP(AI83,'CRUCE OPORTUNIDADES'!$C$10:$D$109,2,FALSE),"")</f>
        <v/>
      </c>
      <c r="AK83" s="14" t="n">
        <v>13.3800000000001</v>
      </c>
      <c r="AL83" s="14">
        <f>IFERROR(VLOOKUP(AK83,'CRUCE OPORTUNIDADES'!$C$10:$D$109,2,FALSE),"")</f>
        <v/>
      </c>
      <c r="AM83" s="14" t="n">
        <v>14.3800000000001</v>
      </c>
      <c r="AN83" s="14">
        <f>IFERROR(VLOOKUP(AM83,'CRUCE OPORTUNIDADES'!$C$10:$D$109,2,FALSE),"")</f>
        <v/>
      </c>
      <c r="AO83" s="14" t="n">
        <v>15.3800000000001</v>
      </c>
      <c r="AP83" s="14">
        <f>IFERROR(VLOOKUP(AO83,'CRUCE OPORTUNIDADES'!$C$10:$D$109,2,FALSE),"")</f>
        <v/>
      </c>
      <c r="AQ83" s="14" t="n">
        <v>16.3800000000002</v>
      </c>
      <c r="AR83" s="14">
        <f>IFERROR(VLOOKUP(AQ83,'CRUCE OPORTUNIDADES'!$C$10:$D$109,2,FALSE),"")</f>
        <v/>
      </c>
      <c r="AS83" s="14" t="n">
        <v>17.3800000000002</v>
      </c>
      <c r="AT83" s="14">
        <f>IFERROR(VLOOKUP(AS83,'CRUCE OPORTUNIDADES'!$C$10:$D$109,2,FALSE),"")</f>
        <v/>
      </c>
      <c r="AU83" s="14" t="n">
        <v>18.3800000000002</v>
      </c>
      <c r="AV83" s="14">
        <f>IFERROR(VLOOKUP(AU83,'CRUCE OPORTUNIDADES'!$C$10:$D$109,2,FALSE),"")</f>
        <v/>
      </c>
      <c r="AW83" s="14" t="n">
        <v>19.3800000000002</v>
      </c>
      <c r="AX83" s="14">
        <f>IFERROR(VLOOKUP(AW83,'CRUCE OPORTUNIDADES'!$C$10:$D$109,2,FALSE),"")</f>
        <v/>
      </c>
      <c r="AY83" s="14" t="n">
        <v>20.3800000000002</v>
      </c>
      <c r="AZ83" s="14">
        <f>IFERROR(VLOOKUP(AY83,'CRUCE OPORTUNIDADES'!$C$10:$D$109,2,FALSE),"")</f>
        <v/>
      </c>
      <c r="BA83" s="14" t="n">
        <v>21.3800000000002</v>
      </c>
      <c r="BB83" s="14">
        <f>IFERROR(VLOOKUP(BA83,'CRUCE OPORTUNIDADES'!$C$10:$D$109,2,FALSE),"")</f>
        <v/>
      </c>
      <c r="BC83" s="14" t="n">
        <v>22.3800000000002</v>
      </c>
      <c r="BD83" s="14">
        <f>IFERROR(VLOOKUP(BC83,'CRUCE OPORTUNIDADES'!$C$10:$D$109,2,FALSE),"")</f>
        <v/>
      </c>
      <c r="BE83" s="14" t="n">
        <v>23.3800000000002</v>
      </c>
      <c r="BF83" s="14">
        <f>IFERROR(VLOOKUP(BE83,'CRUCE OPORTUNIDADES'!$C$10:$D$109,2,FALSE),"")</f>
        <v/>
      </c>
      <c r="BG83" s="14" t="n">
        <v>24.3800000000002</v>
      </c>
      <c r="BH83" s="14">
        <f>IFERROR(VLOOKUP(BG83,'CRUCE OPORTUNIDADES'!$C$10:$D$109,2,FALSE),"")</f>
        <v/>
      </c>
      <c r="BI83" s="14" t="n">
        <v>25.3800000000002</v>
      </c>
      <c r="BJ83" s="14">
        <f>IFERROR(VLOOKUP(BI83,'CRUCE OPORTUNIDADES'!$C$10:$D$109,2,FALSE),"")</f>
        <v/>
      </c>
    </row>
    <row r="84">
      <c r="N84" s="14">
        <f>IF(N85&lt;&gt;""," -O","")</f>
        <v/>
      </c>
      <c r="P84" s="14">
        <f>IF(P85&lt;&gt;""," -O","")</f>
        <v/>
      </c>
      <c r="R84" s="14">
        <f>IF(R85&lt;&gt;""," -O","")</f>
        <v/>
      </c>
      <c r="T84" s="14">
        <f>IF(T85&lt;&gt;""," -O","")</f>
        <v/>
      </c>
      <c r="V84" s="14">
        <f>IF(V85&lt;&gt;""," -O","")</f>
        <v/>
      </c>
      <c r="X84" s="14">
        <f>IF(X85&lt;&gt;""," -O","")</f>
        <v/>
      </c>
      <c r="Z84" s="14">
        <f>IF(Z85&lt;&gt;""," -O","")</f>
        <v/>
      </c>
      <c r="AB84" s="14">
        <f>IF(AB85&lt;&gt;""," -O","")</f>
        <v/>
      </c>
      <c r="AD84" s="14">
        <f>IF(AD85&lt;&gt;""," -O","")</f>
        <v/>
      </c>
      <c r="AF84" s="14">
        <f>IF(AF85&lt;&gt;""," -O","")</f>
        <v/>
      </c>
      <c r="AH84" s="14">
        <f>IF(AH85&lt;&gt;""," -O","")</f>
        <v/>
      </c>
      <c r="AJ84" s="14">
        <f>IF(AJ85&lt;&gt;""," -O","")</f>
        <v/>
      </c>
      <c r="AL84" s="14">
        <f>IF(AL85&lt;&gt;""," -O","")</f>
        <v/>
      </c>
      <c r="AN84" s="14">
        <f>IF(AN85&lt;&gt;""," -O","")</f>
        <v/>
      </c>
      <c r="AP84" s="14">
        <f>IF(AP85&lt;&gt;""," -O","")</f>
        <v/>
      </c>
      <c r="AR84" s="14">
        <f>IF(AR85&lt;&gt;""," -O","")</f>
        <v/>
      </c>
      <c r="AT84" s="14">
        <f>IF(AT85&lt;&gt;""," -O","")</f>
        <v/>
      </c>
      <c r="AV84" s="14">
        <f>IF(AV85&lt;&gt;""," -O","")</f>
        <v/>
      </c>
      <c r="AX84" s="14">
        <f>IF(AX85&lt;&gt;""," -O","")</f>
        <v/>
      </c>
      <c r="AZ84" s="14">
        <f>IF(AZ85&lt;&gt;""," -O","")</f>
        <v/>
      </c>
      <c r="BB84" s="14">
        <f>IF(BB85&lt;&gt;""," -O","")</f>
        <v/>
      </c>
      <c r="BD84" s="14">
        <f>IF(BD85&lt;&gt;""," -O","")</f>
        <v/>
      </c>
      <c r="BF84" s="14">
        <f>IF(BF85&lt;&gt;""," -O","")</f>
        <v/>
      </c>
      <c r="BH84" s="14">
        <f>IF(BH85&lt;&gt;""," -O","")</f>
        <v/>
      </c>
      <c r="BJ84" s="14">
        <f>IF(BJ85&lt;&gt;""," -O","")</f>
        <v/>
      </c>
    </row>
    <row r="85">
      <c r="M85" s="14" t="n">
        <v>1.39</v>
      </c>
      <c r="N85" s="14">
        <f>IFERROR(VLOOKUP(M85,'CRUCE OPORTUNIDADES'!$C$10:$D$109,2,FALSE),"")</f>
        <v/>
      </c>
      <c r="O85" s="14" t="n">
        <v>2.39000000000001</v>
      </c>
      <c r="P85" s="14">
        <f>IFERROR(VLOOKUP(O85,'CRUCE OPORTUNIDADES'!$C$10:$D$109,2,FALSE),"")</f>
        <v/>
      </c>
      <c r="Q85" s="14" t="n">
        <v>3.39000000000002</v>
      </c>
      <c r="R85" s="14">
        <f>IFERROR(VLOOKUP(Q85,'CRUCE OPORTUNIDADES'!$C$10:$D$109,2,FALSE),"")</f>
        <v/>
      </c>
      <c r="S85" s="14" t="n">
        <v>4.39000000000003</v>
      </c>
      <c r="T85" s="14">
        <f>IFERROR(VLOOKUP(S85,'CRUCE OPORTUNIDADES'!$C$10:$D$109,2,FALSE),"")</f>
        <v/>
      </c>
      <c r="U85" s="14" t="n">
        <v>5.39000000000004</v>
      </c>
      <c r="V85" s="14">
        <f>IFERROR(VLOOKUP(U85,'CRUCE OPORTUNIDADES'!$C$10:$D$109,2,FALSE),"")</f>
        <v/>
      </c>
      <c r="W85" s="14" t="n">
        <v>6.39000000000005</v>
      </c>
      <c r="X85" s="14">
        <f>IFERROR(VLOOKUP(W85,'CRUCE OPORTUNIDADES'!$C$10:$D$109,2,FALSE),"")</f>
        <v/>
      </c>
      <c r="Y85" s="14" t="n">
        <v>7.39000000000006</v>
      </c>
      <c r="Z85" s="14">
        <f>IFERROR(VLOOKUP(Y85,'CRUCE OPORTUNIDADES'!$C$10:$D$109,2,FALSE),"")</f>
        <v/>
      </c>
      <c r="AA85" s="14" t="n">
        <v>8.39000000000007</v>
      </c>
      <c r="AB85" s="14">
        <f>IFERROR(VLOOKUP(AA85,'CRUCE OPORTUNIDADES'!$C$10:$D$109,2,FALSE),"")</f>
        <v/>
      </c>
      <c r="AC85" s="14" t="n">
        <v>9.390000000000081</v>
      </c>
      <c r="AD85" s="14">
        <f>IFERROR(VLOOKUP(AC85,'CRUCE OPORTUNIDADES'!$C$10:$D$109,2,FALSE),"")</f>
        <v/>
      </c>
      <c r="AE85" s="14" t="n">
        <v>10.3900000000001</v>
      </c>
      <c r="AF85" s="14">
        <f>IFERROR(VLOOKUP(AE85,'CRUCE OPORTUNIDADES'!$C$10:$D$109,2,FALSE),"")</f>
        <v/>
      </c>
      <c r="AG85" s="14" t="n">
        <v>11.3900000000001</v>
      </c>
      <c r="AH85" s="14">
        <f>IFERROR(VLOOKUP(AG85,'CRUCE OPORTUNIDADES'!$C$10:$D$109,2,FALSE),"")</f>
        <v/>
      </c>
      <c r="AI85" s="14" t="n">
        <v>12.3900000000001</v>
      </c>
      <c r="AJ85" s="14">
        <f>IFERROR(VLOOKUP(AI85,'CRUCE OPORTUNIDADES'!$C$10:$D$109,2,FALSE),"")</f>
        <v/>
      </c>
      <c r="AK85" s="14" t="n">
        <v>13.3900000000001</v>
      </c>
      <c r="AL85" s="14">
        <f>IFERROR(VLOOKUP(AK85,'CRUCE OPORTUNIDADES'!$C$10:$D$109,2,FALSE),"")</f>
        <v/>
      </c>
      <c r="AM85" s="14" t="n">
        <v>14.3900000000001</v>
      </c>
      <c r="AN85" s="14">
        <f>IFERROR(VLOOKUP(AM85,'CRUCE OPORTUNIDADES'!$C$10:$D$109,2,FALSE),"")</f>
        <v/>
      </c>
      <c r="AO85" s="14" t="n">
        <v>15.3900000000001</v>
      </c>
      <c r="AP85" s="14">
        <f>IFERROR(VLOOKUP(AO85,'CRUCE OPORTUNIDADES'!$C$10:$D$109,2,FALSE),"")</f>
        <v/>
      </c>
      <c r="AQ85" s="14" t="n">
        <v>16.3900000000001</v>
      </c>
      <c r="AR85" s="14">
        <f>IFERROR(VLOOKUP(AQ85,'CRUCE OPORTUNIDADES'!$C$10:$D$109,2,FALSE),"")</f>
        <v/>
      </c>
      <c r="AS85" s="14" t="n">
        <v>17.3900000000002</v>
      </c>
      <c r="AT85" s="14">
        <f>IFERROR(VLOOKUP(AS85,'CRUCE OPORTUNIDADES'!$C$10:$D$109,2,FALSE),"")</f>
        <v/>
      </c>
      <c r="AU85" s="14" t="n">
        <v>18.3900000000002</v>
      </c>
      <c r="AV85" s="14">
        <f>IFERROR(VLOOKUP(AU85,'CRUCE OPORTUNIDADES'!$C$10:$D$109,2,FALSE),"")</f>
        <v/>
      </c>
      <c r="AW85" s="14" t="n">
        <v>19.3900000000002</v>
      </c>
      <c r="AX85" s="14">
        <f>IFERROR(VLOOKUP(AW85,'CRUCE OPORTUNIDADES'!$C$10:$D$109,2,FALSE),"")</f>
        <v/>
      </c>
      <c r="AY85" s="14" t="n">
        <v>20.3900000000002</v>
      </c>
      <c r="AZ85" s="14">
        <f>IFERROR(VLOOKUP(AY85,'CRUCE OPORTUNIDADES'!$C$10:$D$109,2,FALSE),"")</f>
        <v/>
      </c>
      <c r="BA85" s="14" t="n">
        <v>21.3900000000002</v>
      </c>
      <c r="BB85" s="14">
        <f>IFERROR(VLOOKUP(BA85,'CRUCE OPORTUNIDADES'!$C$10:$D$109,2,FALSE),"")</f>
        <v/>
      </c>
      <c r="BC85" s="14" t="n">
        <v>22.3900000000002</v>
      </c>
      <c r="BD85" s="14">
        <f>IFERROR(VLOOKUP(BC85,'CRUCE OPORTUNIDADES'!$C$10:$D$109,2,FALSE),"")</f>
        <v/>
      </c>
      <c r="BE85" s="14" t="n">
        <v>23.3900000000002</v>
      </c>
      <c r="BF85" s="14">
        <f>IFERROR(VLOOKUP(BE85,'CRUCE OPORTUNIDADES'!$C$10:$D$109,2,FALSE),"")</f>
        <v/>
      </c>
      <c r="BG85" s="14" t="n">
        <v>24.3900000000002</v>
      </c>
      <c r="BH85" s="14">
        <f>IFERROR(VLOOKUP(BG85,'CRUCE OPORTUNIDADES'!$C$10:$D$109,2,FALSE),"")</f>
        <v/>
      </c>
      <c r="BI85" s="14" t="n">
        <v>25.3900000000002</v>
      </c>
      <c r="BJ85" s="14">
        <f>IFERROR(VLOOKUP(BI85,'CRUCE OPORTUNIDADES'!$C$10:$D$109,2,FALSE),"")</f>
        <v/>
      </c>
    </row>
    <row r="86">
      <c r="N86" s="14">
        <f>IF(N87&lt;&gt;""," -O","")</f>
        <v/>
      </c>
      <c r="P86" s="14">
        <f>IF(P87&lt;&gt;""," -O","")</f>
        <v/>
      </c>
      <c r="R86" s="14">
        <f>IF(R87&lt;&gt;""," -O","")</f>
        <v/>
      </c>
      <c r="T86" s="14">
        <f>IF(T87&lt;&gt;""," -O","")</f>
        <v/>
      </c>
      <c r="V86" s="14">
        <f>IF(V87&lt;&gt;""," -O","")</f>
        <v/>
      </c>
      <c r="X86" s="14">
        <f>IF(X87&lt;&gt;""," -O","")</f>
        <v/>
      </c>
      <c r="Z86" s="14">
        <f>IF(Z87&lt;&gt;""," -O","")</f>
        <v/>
      </c>
      <c r="AB86" s="14">
        <f>IF(AB87&lt;&gt;""," -O","")</f>
        <v/>
      </c>
      <c r="AD86" s="14">
        <f>IF(AD87&lt;&gt;""," -O","")</f>
        <v/>
      </c>
      <c r="AF86" s="14">
        <f>IF(AF87&lt;&gt;""," -O","")</f>
        <v/>
      </c>
      <c r="AH86" s="14">
        <f>IF(AH87&lt;&gt;""," -O","")</f>
        <v/>
      </c>
      <c r="AJ86" s="14">
        <f>IF(AJ87&lt;&gt;""," -O","")</f>
        <v/>
      </c>
      <c r="AL86" s="14">
        <f>IF(AL87&lt;&gt;""," -O","")</f>
        <v/>
      </c>
      <c r="AN86" s="14">
        <f>IF(AN87&lt;&gt;""," -O","")</f>
        <v/>
      </c>
      <c r="AP86" s="14">
        <f>IF(AP87&lt;&gt;""," -O","")</f>
        <v/>
      </c>
      <c r="AR86" s="14">
        <f>IF(AR87&lt;&gt;""," -O","")</f>
        <v/>
      </c>
      <c r="AT86" s="14">
        <f>IF(AT87&lt;&gt;""," -O","")</f>
        <v/>
      </c>
      <c r="AV86" s="14">
        <f>IF(AV87&lt;&gt;""," -O","")</f>
        <v/>
      </c>
      <c r="AX86" s="14">
        <f>IF(AX87&lt;&gt;""," -O","")</f>
        <v/>
      </c>
      <c r="AZ86" s="14">
        <f>IF(AZ87&lt;&gt;""," -O","")</f>
        <v/>
      </c>
      <c r="BB86" s="14">
        <f>IF(BB87&lt;&gt;""," -O","")</f>
        <v/>
      </c>
      <c r="BD86" s="14">
        <f>IF(BD87&lt;&gt;""," -O","")</f>
        <v/>
      </c>
      <c r="BF86" s="14">
        <f>IF(BF87&lt;&gt;""," -O","")</f>
        <v/>
      </c>
      <c r="BH86" s="14">
        <f>IF(BH87&lt;&gt;""," -O","")</f>
        <v/>
      </c>
      <c r="BJ86" s="14">
        <f>IF(BJ87&lt;&gt;""," -O","")</f>
        <v/>
      </c>
    </row>
    <row r="87">
      <c r="M87" s="14" t="n">
        <v>1.4</v>
      </c>
      <c r="N87" s="14">
        <f>IFERROR(VLOOKUP(M87,'CRUCE OPORTUNIDADES'!$C$10:$D$109,2,FALSE),"")</f>
        <v/>
      </c>
      <c r="O87" s="14" t="n">
        <v>2.40000000000001</v>
      </c>
      <c r="P87" s="14">
        <f>IFERROR(VLOOKUP(O87,'CRUCE OPORTUNIDADES'!$C$10:$D$109,2,FALSE),"")</f>
        <v/>
      </c>
      <c r="Q87" s="14" t="n">
        <v>3.40000000000002</v>
      </c>
      <c r="R87" s="14">
        <f>IFERROR(VLOOKUP(Q87,'CRUCE OPORTUNIDADES'!$C$10:$D$109,2,FALSE),"")</f>
        <v/>
      </c>
      <c r="S87" s="14" t="n">
        <v>4.40000000000003</v>
      </c>
      <c r="T87" s="14">
        <f>IFERROR(VLOOKUP(S87,'CRUCE OPORTUNIDADES'!$C$10:$D$109,2,FALSE),"")</f>
        <v/>
      </c>
      <c r="U87" s="14" t="n">
        <v>5.40000000000004</v>
      </c>
      <c r="V87" s="14">
        <f>IFERROR(VLOOKUP(U87,'CRUCE OPORTUNIDADES'!$C$10:$D$109,2,FALSE),"")</f>
        <v/>
      </c>
      <c r="W87" s="14" t="n">
        <v>6.40000000000005</v>
      </c>
      <c r="X87" s="14">
        <f>IFERROR(VLOOKUP(W87,'CRUCE OPORTUNIDADES'!$C$10:$D$109,2,FALSE),"")</f>
        <v/>
      </c>
      <c r="Y87" s="14" t="n">
        <v>7.40000000000006</v>
      </c>
      <c r="Z87" s="14">
        <f>IFERROR(VLOOKUP(Y87,'CRUCE OPORTUNIDADES'!$C$10:$D$109,2,FALSE),"")</f>
        <v/>
      </c>
      <c r="AA87" s="14" t="n">
        <v>8.40000000000007</v>
      </c>
      <c r="AB87" s="14">
        <f>IFERROR(VLOOKUP(AA87,'CRUCE OPORTUNIDADES'!$C$10:$D$109,2,FALSE),"")</f>
        <v/>
      </c>
      <c r="AC87" s="14" t="n">
        <v>9.40000000000008</v>
      </c>
      <c r="AD87" s="14">
        <f>IFERROR(VLOOKUP(AC87,'CRUCE OPORTUNIDADES'!$C$10:$D$109,2,FALSE),"")</f>
        <v/>
      </c>
      <c r="AE87" s="14" t="n">
        <v>10.4000000000001</v>
      </c>
      <c r="AF87" s="14">
        <f>IFERROR(VLOOKUP(AE87,'CRUCE OPORTUNIDADES'!$C$10:$D$109,2,FALSE),"")</f>
        <v/>
      </c>
      <c r="AG87" s="14" t="n">
        <v>11.4000000000001</v>
      </c>
      <c r="AH87" s="14">
        <f>IFERROR(VLOOKUP(AG87,'CRUCE OPORTUNIDADES'!$C$10:$D$109,2,FALSE),"")</f>
        <v/>
      </c>
      <c r="AI87" s="14" t="n">
        <v>12.4000000000001</v>
      </c>
      <c r="AJ87" s="14">
        <f>IFERROR(VLOOKUP(AI87,'CRUCE OPORTUNIDADES'!$C$10:$D$109,2,FALSE),"")</f>
        <v/>
      </c>
      <c r="AK87" s="14" t="n">
        <v>13.4000000000001</v>
      </c>
      <c r="AL87" s="14">
        <f>IFERROR(VLOOKUP(AK87,'CRUCE OPORTUNIDADES'!$C$10:$D$109,2,FALSE),"")</f>
        <v/>
      </c>
      <c r="AM87" s="14" t="n">
        <v>14.4000000000001</v>
      </c>
      <c r="AN87" s="14">
        <f>IFERROR(VLOOKUP(AM87,'CRUCE OPORTUNIDADES'!$C$10:$D$109,2,FALSE),"")</f>
        <v/>
      </c>
      <c r="AO87" s="14" t="n">
        <v>15.4000000000001</v>
      </c>
      <c r="AP87" s="14">
        <f>IFERROR(VLOOKUP(AO87,'CRUCE OPORTUNIDADES'!$C$10:$D$109,2,FALSE),"")</f>
        <v/>
      </c>
      <c r="AQ87" s="14" t="n">
        <v>16.4000000000002</v>
      </c>
      <c r="AR87" s="14">
        <f>IFERROR(VLOOKUP(AQ87,'CRUCE OPORTUNIDADES'!$C$10:$D$109,2,FALSE),"")</f>
        <v/>
      </c>
      <c r="AS87" s="14" t="n">
        <v>17.4000000000002</v>
      </c>
      <c r="AT87" s="14">
        <f>IFERROR(VLOOKUP(AS87,'CRUCE OPORTUNIDADES'!$C$10:$D$109,2,FALSE),"")</f>
        <v/>
      </c>
      <c r="AU87" s="14" t="n">
        <v>18.4000000000002</v>
      </c>
      <c r="AV87" s="14">
        <f>IFERROR(VLOOKUP(AU87,'CRUCE OPORTUNIDADES'!$C$10:$D$109,2,FALSE),"")</f>
        <v/>
      </c>
      <c r="AW87" s="14" t="n">
        <v>19.4000000000002</v>
      </c>
      <c r="AX87" s="14">
        <f>IFERROR(VLOOKUP(AW87,'CRUCE OPORTUNIDADES'!$C$10:$D$109,2,FALSE),"")</f>
        <v/>
      </c>
      <c r="AY87" s="14" t="n">
        <v>20.4000000000002</v>
      </c>
      <c r="AZ87" s="14">
        <f>IFERROR(VLOOKUP(AY87,'CRUCE OPORTUNIDADES'!$C$10:$D$109,2,FALSE),"")</f>
        <v/>
      </c>
      <c r="BA87" s="14" t="n">
        <v>21.4000000000002</v>
      </c>
      <c r="BB87" s="14">
        <f>IFERROR(VLOOKUP(BA87,'CRUCE OPORTUNIDADES'!$C$10:$D$109,2,FALSE),"")</f>
        <v/>
      </c>
      <c r="BC87" s="14" t="n">
        <v>22.4000000000002</v>
      </c>
      <c r="BD87" s="14">
        <f>IFERROR(VLOOKUP(BC87,'CRUCE OPORTUNIDADES'!$C$10:$D$109,2,FALSE),"")</f>
        <v/>
      </c>
      <c r="BE87" s="14" t="n">
        <v>23.4000000000002</v>
      </c>
      <c r="BF87" s="14">
        <f>IFERROR(VLOOKUP(BE87,'CRUCE OPORTUNIDADES'!$C$10:$D$109,2,FALSE),"")</f>
        <v/>
      </c>
      <c r="BG87" s="14" t="n">
        <v>24.4000000000002</v>
      </c>
      <c r="BH87" s="14">
        <f>IFERROR(VLOOKUP(BG87,'CRUCE OPORTUNIDADES'!$C$10:$D$109,2,FALSE),"")</f>
        <v/>
      </c>
      <c r="BI87" s="14" t="n">
        <v>25.4000000000002</v>
      </c>
      <c r="BJ87" s="14">
        <f>IFERROR(VLOOKUP(BI87,'CRUCE OPORTUNIDADES'!$C$10:$D$109,2,FALSE),"")</f>
        <v/>
      </c>
    </row>
    <row r="88">
      <c r="N88" s="14">
        <f>IF(N89&lt;&gt;""," -O","")</f>
        <v/>
      </c>
      <c r="P88" s="14">
        <f>IF(P89&lt;&gt;""," -O","")</f>
        <v/>
      </c>
      <c r="R88" s="14">
        <f>IF(R89&lt;&gt;""," -O","")</f>
        <v/>
      </c>
      <c r="T88" s="14">
        <f>IF(T89&lt;&gt;""," -O","")</f>
        <v/>
      </c>
      <c r="V88" s="14">
        <f>IF(V89&lt;&gt;""," -O","")</f>
        <v/>
      </c>
      <c r="X88" s="14">
        <f>IF(X89&lt;&gt;""," -O","")</f>
        <v/>
      </c>
      <c r="Z88" s="14">
        <f>IF(Z89&lt;&gt;""," -O","")</f>
        <v/>
      </c>
      <c r="AB88" s="14">
        <f>IF(AB89&lt;&gt;""," -O","")</f>
        <v/>
      </c>
      <c r="AD88" s="14">
        <f>IF(AD89&lt;&gt;""," -O","")</f>
        <v/>
      </c>
      <c r="AF88" s="14">
        <f>IF(AF89&lt;&gt;""," -O","")</f>
        <v/>
      </c>
      <c r="AH88" s="14">
        <f>IF(AH89&lt;&gt;""," -O","")</f>
        <v/>
      </c>
      <c r="AJ88" s="14">
        <f>IF(AJ89&lt;&gt;""," -O","")</f>
        <v/>
      </c>
      <c r="AL88" s="14">
        <f>IF(AL89&lt;&gt;""," -O","")</f>
        <v/>
      </c>
      <c r="AN88" s="14">
        <f>IF(AN89&lt;&gt;""," -O","")</f>
        <v/>
      </c>
      <c r="AP88" s="14">
        <f>IF(AP89&lt;&gt;""," -O","")</f>
        <v/>
      </c>
      <c r="AR88" s="14">
        <f>IF(AR89&lt;&gt;""," -O","")</f>
        <v/>
      </c>
      <c r="AT88" s="14">
        <f>IF(AT89&lt;&gt;""," -O","")</f>
        <v/>
      </c>
      <c r="AV88" s="14">
        <f>IF(AV89&lt;&gt;""," -O","")</f>
        <v/>
      </c>
      <c r="AX88" s="14">
        <f>IF(AX89&lt;&gt;""," -O","")</f>
        <v/>
      </c>
      <c r="AZ88" s="14">
        <f>IF(AZ89&lt;&gt;""," -O","")</f>
        <v/>
      </c>
      <c r="BB88" s="14">
        <f>IF(BB89&lt;&gt;""," -O","")</f>
        <v/>
      </c>
      <c r="BD88" s="14">
        <f>IF(BD89&lt;&gt;""," -O","")</f>
        <v/>
      </c>
      <c r="BF88" s="14">
        <f>IF(BF89&lt;&gt;""," -O","")</f>
        <v/>
      </c>
      <c r="BH88" s="14">
        <f>IF(BH89&lt;&gt;""," -O","")</f>
        <v/>
      </c>
      <c r="BJ88" s="14">
        <f>IF(BJ89&lt;&gt;""," -O","")</f>
        <v/>
      </c>
    </row>
    <row r="89">
      <c r="M89" s="14" t="n">
        <v>1.41</v>
      </c>
      <c r="N89" s="14">
        <f>IFERROR(VLOOKUP(M89,'CRUCE OPORTUNIDADES'!$C$10:$D$109,2,FALSE),"")</f>
        <v/>
      </c>
      <c r="O89" s="14" t="n">
        <v>2.41000000000001</v>
      </c>
      <c r="P89" s="14">
        <f>IFERROR(VLOOKUP(O89,'CRUCE OPORTUNIDADES'!$C$10:$D$109,2,FALSE),"")</f>
        <v/>
      </c>
      <c r="Q89" s="14" t="n">
        <v>3.41000000000002</v>
      </c>
      <c r="R89" s="14">
        <f>IFERROR(VLOOKUP(Q89,'CRUCE OPORTUNIDADES'!$C$10:$D$109,2,FALSE),"")</f>
        <v/>
      </c>
      <c r="S89" s="14" t="n">
        <v>4.41000000000003</v>
      </c>
      <c r="T89" s="14">
        <f>IFERROR(VLOOKUP(S89,'CRUCE OPORTUNIDADES'!$C$10:$D$109,2,FALSE),"")</f>
        <v/>
      </c>
      <c r="U89" s="14" t="n">
        <v>5.41000000000004</v>
      </c>
      <c r="V89" s="14">
        <f>IFERROR(VLOOKUP(U89,'CRUCE OPORTUNIDADES'!$C$10:$D$109,2,FALSE),"")</f>
        <v/>
      </c>
      <c r="W89" s="14" t="n">
        <v>6.41000000000005</v>
      </c>
      <c r="X89" s="14">
        <f>IFERROR(VLOOKUP(W89,'CRUCE OPORTUNIDADES'!$C$10:$D$109,2,FALSE),"")</f>
        <v/>
      </c>
      <c r="Y89" s="14" t="n">
        <v>7.41000000000006</v>
      </c>
      <c r="Z89" s="14">
        <f>IFERROR(VLOOKUP(Y89,'CRUCE OPORTUNIDADES'!$C$10:$D$109,2,FALSE),"")</f>
        <v/>
      </c>
      <c r="AA89" s="14" t="n">
        <v>8.410000000000069</v>
      </c>
      <c r="AB89" s="14">
        <f>IFERROR(VLOOKUP(AA89,'CRUCE OPORTUNIDADES'!$C$10:$D$109,2,FALSE),"")</f>
        <v/>
      </c>
      <c r="AC89" s="14" t="n">
        <v>9.41000000000008</v>
      </c>
      <c r="AD89" s="14">
        <f>IFERROR(VLOOKUP(AC89,'CRUCE OPORTUNIDADES'!$C$10:$D$109,2,FALSE),"")</f>
        <v/>
      </c>
      <c r="AE89" s="14" t="n">
        <v>10.4100000000001</v>
      </c>
      <c r="AF89" s="14">
        <f>IFERROR(VLOOKUP(AE89,'CRUCE OPORTUNIDADES'!$C$10:$D$109,2,FALSE),"")</f>
        <v/>
      </c>
      <c r="AG89" s="14" t="n">
        <v>11.4100000000001</v>
      </c>
      <c r="AH89" s="14">
        <f>IFERROR(VLOOKUP(AG89,'CRUCE OPORTUNIDADES'!$C$10:$D$109,2,FALSE),"")</f>
        <v/>
      </c>
      <c r="AI89" s="14" t="n">
        <v>12.4100000000001</v>
      </c>
      <c r="AJ89" s="14">
        <f>IFERROR(VLOOKUP(AI89,'CRUCE OPORTUNIDADES'!$C$10:$D$109,2,FALSE),"")</f>
        <v/>
      </c>
      <c r="AK89" s="14" t="n">
        <v>13.4100000000001</v>
      </c>
      <c r="AL89" s="14">
        <f>IFERROR(VLOOKUP(AK89,'CRUCE OPORTUNIDADES'!$C$10:$D$109,2,FALSE),"")</f>
        <v/>
      </c>
      <c r="AM89" s="14" t="n">
        <v>14.4100000000001</v>
      </c>
      <c r="AN89" s="14">
        <f>IFERROR(VLOOKUP(AM89,'CRUCE OPORTUNIDADES'!$C$10:$D$109,2,FALSE),"")</f>
        <v/>
      </c>
      <c r="AO89" s="14" t="n">
        <v>15.4100000000001</v>
      </c>
      <c r="AP89" s="14">
        <f>IFERROR(VLOOKUP(AO89,'CRUCE OPORTUNIDADES'!$C$10:$D$109,2,FALSE),"")</f>
        <v/>
      </c>
      <c r="AQ89" s="14" t="n">
        <v>16.4100000000001</v>
      </c>
      <c r="AR89" s="14">
        <f>IFERROR(VLOOKUP(AQ89,'CRUCE OPORTUNIDADES'!$C$10:$D$109,2,FALSE),"")</f>
        <v/>
      </c>
      <c r="AS89" s="14" t="n">
        <v>17.4100000000002</v>
      </c>
      <c r="AT89" s="14">
        <f>IFERROR(VLOOKUP(AS89,'CRUCE OPORTUNIDADES'!$C$10:$D$109,2,FALSE),"")</f>
        <v/>
      </c>
      <c r="AU89" s="14" t="n">
        <v>18.4100000000002</v>
      </c>
      <c r="AV89" s="14">
        <f>IFERROR(VLOOKUP(AU89,'CRUCE OPORTUNIDADES'!$C$10:$D$109,2,FALSE),"")</f>
        <v/>
      </c>
      <c r="AW89" s="14" t="n">
        <v>19.4100000000002</v>
      </c>
      <c r="AX89" s="14">
        <f>IFERROR(VLOOKUP(AW89,'CRUCE OPORTUNIDADES'!$C$10:$D$109,2,FALSE),"")</f>
        <v/>
      </c>
      <c r="AY89" s="14" t="n">
        <v>20.4100000000002</v>
      </c>
      <c r="AZ89" s="14">
        <f>IFERROR(VLOOKUP(AY89,'CRUCE OPORTUNIDADES'!$C$10:$D$109,2,FALSE),"")</f>
        <v/>
      </c>
      <c r="BA89" s="14" t="n">
        <v>21.4100000000002</v>
      </c>
      <c r="BB89" s="14">
        <f>IFERROR(VLOOKUP(BA89,'CRUCE OPORTUNIDADES'!$C$10:$D$109,2,FALSE),"")</f>
        <v/>
      </c>
      <c r="BC89" s="14" t="n">
        <v>22.4100000000002</v>
      </c>
      <c r="BD89" s="14">
        <f>IFERROR(VLOOKUP(BC89,'CRUCE OPORTUNIDADES'!$C$10:$D$109,2,FALSE),"")</f>
        <v/>
      </c>
      <c r="BE89" s="14" t="n">
        <v>23.4100000000002</v>
      </c>
      <c r="BF89" s="14">
        <f>IFERROR(VLOOKUP(BE89,'CRUCE OPORTUNIDADES'!$C$10:$D$109,2,FALSE),"")</f>
        <v/>
      </c>
      <c r="BG89" s="14" t="n">
        <v>24.4100000000002</v>
      </c>
      <c r="BH89" s="14">
        <f>IFERROR(VLOOKUP(BG89,'CRUCE OPORTUNIDADES'!$C$10:$D$109,2,FALSE),"")</f>
        <v/>
      </c>
      <c r="BI89" s="14" t="n">
        <v>25.4100000000002</v>
      </c>
      <c r="BJ89" s="14">
        <f>IFERROR(VLOOKUP(BI89,'CRUCE OPORTUNIDADES'!$C$10:$D$109,2,FALSE),"")</f>
        <v/>
      </c>
    </row>
    <row r="90">
      <c r="N90" s="14">
        <f>IF(N91&lt;&gt;""," -O","")</f>
        <v/>
      </c>
      <c r="P90" s="14">
        <f>IF(P91&lt;&gt;""," -O","")</f>
        <v/>
      </c>
      <c r="R90" s="14">
        <f>IF(R91&lt;&gt;""," -O","")</f>
        <v/>
      </c>
      <c r="T90" s="14">
        <f>IF(T91&lt;&gt;""," -O","")</f>
        <v/>
      </c>
      <c r="V90" s="14">
        <f>IF(V91&lt;&gt;""," -O","")</f>
        <v/>
      </c>
      <c r="X90" s="14">
        <f>IF(X91&lt;&gt;""," -O","")</f>
        <v/>
      </c>
      <c r="Z90" s="14">
        <f>IF(Z91&lt;&gt;""," -O","")</f>
        <v/>
      </c>
      <c r="AB90" s="14">
        <f>IF(AB91&lt;&gt;""," -O","")</f>
        <v/>
      </c>
      <c r="AD90" s="14">
        <f>IF(AD91&lt;&gt;""," -O","")</f>
        <v/>
      </c>
      <c r="AF90" s="14">
        <f>IF(AF91&lt;&gt;""," -O","")</f>
        <v/>
      </c>
      <c r="AH90" s="14">
        <f>IF(AH91&lt;&gt;""," -O","")</f>
        <v/>
      </c>
      <c r="AJ90" s="14">
        <f>IF(AJ91&lt;&gt;""," -O","")</f>
        <v/>
      </c>
      <c r="AL90" s="14">
        <f>IF(AL91&lt;&gt;""," -O","")</f>
        <v/>
      </c>
      <c r="AN90" s="14">
        <f>IF(AN91&lt;&gt;""," -O","")</f>
        <v/>
      </c>
      <c r="AP90" s="14">
        <f>IF(AP91&lt;&gt;""," -O","")</f>
        <v/>
      </c>
      <c r="AR90" s="14">
        <f>IF(AR91&lt;&gt;""," -O","")</f>
        <v/>
      </c>
      <c r="AT90" s="14">
        <f>IF(AT91&lt;&gt;""," -O","")</f>
        <v/>
      </c>
      <c r="AV90" s="14">
        <f>IF(AV91&lt;&gt;""," -O","")</f>
        <v/>
      </c>
      <c r="AX90" s="14">
        <f>IF(AX91&lt;&gt;""," -O","")</f>
        <v/>
      </c>
      <c r="AZ90" s="14">
        <f>IF(AZ91&lt;&gt;""," -O","")</f>
        <v/>
      </c>
      <c r="BB90" s="14">
        <f>IF(BB91&lt;&gt;""," -O","")</f>
        <v/>
      </c>
      <c r="BD90" s="14">
        <f>IF(BD91&lt;&gt;""," -O","")</f>
        <v/>
      </c>
      <c r="BF90" s="14">
        <f>IF(BF91&lt;&gt;""," -O","")</f>
        <v/>
      </c>
      <c r="BH90" s="14">
        <f>IF(BH91&lt;&gt;""," -O","")</f>
        <v/>
      </c>
      <c r="BJ90" s="14">
        <f>IF(BJ91&lt;&gt;""," -O","")</f>
        <v/>
      </c>
    </row>
    <row r="91">
      <c r="M91" s="14" t="n">
        <v>1.42</v>
      </c>
      <c r="N91" s="14">
        <f>IFERROR(VLOOKUP(M91,'CRUCE OPORTUNIDADES'!$C$10:$D$109,2,FALSE),"")</f>
        <v/>
      </c>
      <c r="O91" s="14" t="n">
        <v>2.42000000000001</v>
      </c>
      <c r="P91" s="14">
        <f>IFERROR(VLOOKUP(O91,'CRUCE OPORTUNIDADES'!$C$10:$D$109,2,FALSE),"")</f>
        <v/>
      </c>
      <c r="Q91" s="14" t="n">
        <v>3.42000000000002</v>
      </c>
      <c r="R91" s="14">
        <f>IFERROR(VLOOKUP(Q91,'CRUCE OPORTUNIDADES'!$C$10:$D$109,2,FALSE),"")</f>
        <v/>
      </c>
      <c r="S91" s="14" t="n">
        <v>4.42000000000003</v>
      </c>
      <c r="T91" s="14">
        <f>IFERROR(VLOOKUP(S91,'CRUCE OPORTUNIDADES'!$C$10:$D$109,2,FALSE),"")</f>
        <v/>
      </c>
      <c r="U91" s="14" t="n">
        <v>5.42000000000004</v>
      </c>
      <c r="V91" s="14">
        <f>IFERROR(VLOOKUP(U91,'CRUCE OPORTUNIDADES'!$C$10:$D$109,2,FALSE),"")</f>
        <v/>
      </c>
      <c r="W91" s="14" t="n">
        <v>6.42000000000005</v>
      </c>
      <c r="X91" s="14">
        <f>IFERROR(VLOOKUP(W91,'CRUCE OPORTUNIDADES'!$C$10:$D$109,2,FALSE),"")</f>
        <v/>
      </c>
      <c r="Y91" s="14" t="n">
        <v>7.42000000000006</v>
      </c>
      <c r="Z91" s="14">
        <f>IFERROR(VLOOKUP(Y91,'CRUCE OPORTUNIDADES'!$C$10:$D$109,2,FALSE),"")</f>
        <v/>
      </c>
      <c r="AA91" s="14" t="n">
        <v>8.420000000000069</v>
      </c>
      <c r="AB91" s="14">
        <f>IFERROR(VLOOKUP(AA91,'CRUCE OPORTUNIDADES'!$C$10:$D$109,2,FALSE),"")</f>
        <v/>
      </c>
      <c r="AC91" s="14" t="n">
        <v>9.42000000000008</v>
      </c>
      <c r="AD91" s="14">
        <f>IFERROR(VLOOKUP(AC91,'CRUCE OPORTUNIDADES'!$C$10:$D$109,2,FALSE),"")</f>
        <v/>
      </c>
      <c r="AE91" s="14" t="n">
        <v>10.4200000000001</v>
      </c>
      <c r="AF91" s="14">
        <f>IFERROR(VLOOKUP(AE91,'CRUCE OPORTUNIDADES'!$C$10:$D$109,2,FALSE),"")</f>
        <v/>
      </c>
      <c r="AG91" s="14" t="n">
        <v>11.4200000000001</v>
      </c>
      <c r="AH91" s="14">
        <f>IFERROR(VLOOKUP(AG91,'CRUCE OPORTUNIDADES'!$C$10:$D$109,2,FALSE),"")</f>
        <v/>
      </c>
      <c r="AI91" s="14" t="n">
        <v>12.4200000000001</v>
      </c>
      <c r="AJ91" s="14">
        <f>IFERROR(VLOOKUP(AI91,'CRUCE OPORTUNIDADES'!$C$10:$D$109,2,FALSE),"")</f>
        <v/>
      </c>
      <c r="AK91" s="14" t="n">
        <v>13.4200000000001</v>
      </c>
      <c r="AL91" s="14">
        <f>IFERROR(VLOOKUP(AK91,'CRUCE OPORTUNIDADES'!$C$10:$D$109,2,FALSE),"")</f>
        <v/>
      </c>
      <c r="AM91" s="14" t="n">
        <v>14.4200000000001</v>
      </c>
      <c r="AN91" s="14">
        <f>IFERROR(VLOOKUP(AM91,'CRUCE OPORTUNIDADES'!$C$10:$D$109,2,FALSE),"")</f>
        <v/>
      </c>
      <c r="AO91" s="14" t="n">
        <v>15.4200000000001</v>
      </c>
      <c r="AP91" s="14">
        <f>IFERROR(VLOOKUP(AO91,'CRUCE OPORTUNIDADES'!$C$10:$D$109,2,FALSE),"")</f>
        <v/>
      </c>
      <c r="AQ91" s="14" t="n">
        <v>16.4200000000002</v>
      </c>
      <c r="AR91" s="14">
        <f>IFERROR(VLOOKUP(AQ91,'CRUCE OPORTUNIDADES'!$C$10:$D$109,2,FALSE),"")</f>
        <v/>
      </c>
      <c r="AS91" s="14" t="n">
        <v>17.4200000000002</v>
      </c>
      <c r="AT91" s="14">
        <f>IFERROR(VLOOKUP(AS91,'CRUCE OPORTUNIDADES'!$C$10:$D$109,2,FALSE),"")</f>
        <v/>
      </c>
      <c r="AU91" s="14" t="n">
        <v>18.4200000000002</v>
      </c>
      <c r="AV91" s="14">
        <f>IFERROR(VLOOKUP(AU91,'CRUCE OPORTUNIDADES'!$C$10:$D$109,2,FALSE),"")</f>
        <v/>
      </c>
      <c r="AW91" s="14" t="n">
        <v>19.4200000000002</v>
      </c>
      <c r="AX91" s="14">
        <f>IFERROR(VLOOKUP(AW91,'CRUCE OPORTUNIDADES'!$C$10:$D$109,2,FALSE),"")</f>
        <v/>
      </c>
      <c r="AY91" s="14" t="n">
        <v>20.4200000000002</v>
      </c>
      <c r="AZ91" s="14">
        <f>IFERROR(VLOOKUP(AY91,'CRUCE OPORTUNIDADES'!$C$10:$D$109,2,FALSE),"")</f>
        <v/>
      </c>
      <c r="BA91" s="14" t="n">
        <v>21.4200000000002</v>
      </c>
      <c r="BB91" s="14">
        <f>IFERROR(VLOOKUP(BA91,'CRUCE OPORTUNIDADES'!$C$10:$D$109,2,FALSE),"")</f>
        <v/>
      </c>
      <c r="BC91" s="14" t="n">
        <v>22.4200000000002</v>
      </c>
      <c r="BD91" s="14">
        <f>IFERROR(VLOOKUP(BC91,'CRUCE OPORTUNIDADES'!$C$10:$D$109,2,FALSE),"")</f>
        <v/>
      </c>
      <c r="BE91" s="14" t="n">
        <v>23.4200000000002</v>
      </c>
      <c r="BF91" s="14">
        <f>IFERROR(VLOOKUP(BE91,'CRUCE OPORTUNIDADES'!$C$10:$D$109,2,FALSE),"")</f>
        <v/>
      </c>
      <c r="BG91" s="14" t="n">
        <v>24.4200000000002</v>
      </c>
      <c r="BH91" s="14">
        <f>IFERROR(VLOOKUP(BG91,'CRUCE OPORTUNIDADES'!$C$10:$D$109,2,FALSE),"")</f>
        <v/>
      </c>
      <c r="BI91" s="14" t="n">
        <v>25.4200000000002</v>
      </c>
      <c r="BJ91" s="14">
        <f>IFERROR(VLOOKUP(BI91,'CRUCE OPORTUNIDADES'!$C$10:$D$109,2,FALSE),"")</f>
        <v/>
      </c>
    </row>
    <row r="92">
      <c r="N92" s="14">
        <f>IF(N93&lt;&gt;""," -O","")</f>
        <v/>
      </c>
      <c r="P92" s="14">
        <f>IF(P93&lt;&gt;""," -O","")</f>
        <v/>
      </c>
      <c r="R92" s="14">
        <f>IF(R93&lt;&gt;""," -O","")</f>
        <v/>
      </c>
      <c r="T92" s="14">
        <f>IF(T93&lt;&gt;""," -O","")</f>
        <v/>
      </c>
      <c r="V92" s="14">
        <f>IF(V93&lt;&gt;""," -O","")</f>
        <v/>
      </c>
      <c r="X92" s="14">
        <f>IF(X93&lt;&gt;""," -O","")</f>
        <v/>
      </c>
      <c r="Z92" s="14">
        <f>IF(Z93&lt;&gt;""," -O","")</f>
        <v/>
      </c>
      <c r="AB92" s="14">
        <f>IF(AB93&lt;&gt;""," -O","")</f>
        <v/>
      </c>
      <c r="AD92" s="14">
        <f>IF(AD93&lt;&gt;""," -O","")</f>
        <v/>
      </c>
      <c r="AF92" s="14">
        <f>IF(AF93&lt;&gt;""," -O","")</f>
        <v/>
      </c>
      <c r="AH92" s="14">
        <f>IF(AH93&lt;&gt;""," -O","")</f>
        <v/>
      </c>
      <c r="AJ92" s="14">
        <f>IF(AJ93&lt;&gt;""," -O","")</f>
        <v/>
      </c>
      <c r="AL92" s="14">
        <f>IF(AL93&lt;&gt;""," -O","")</f>
        <v/>
      </c>
      <c r="AN92" s="14">
        <f>IF(AN93&lt;&gt;""," -O","")</f>
        <v/>
      </c>
      <c r="AP92" s="14">
        <f>IF(AP93&lt;&gt;""," -O","")</f>
        <v/>
      </c>
      <c r="AR92" s="14">
        <f>IF(AR93&lt;&gt;""," -O","")</f>
        <v/>
      </c>
      <c r="AT92" s="14">
        <f>IF(AT93&lt;&gt;""," -O","")</f>
        <v/>
      </c>
      <c r="AV92" s="14">
        <f>IF(AV93&lt;&gt;""," -O","")</f>
        <v/>
      </c>
      <c r="AX92" s="14">
        <f>IF(AX93&lt;&gt;""," -O","")</f>
        <v/>
      </c>
      <c r="AZ92" s="14">
        <f>IF(AZ93&lt;&gt;""," -O","")</f>
        <v/>
      </c>
      <c r="BB92" s="14">
        <f>IF(BB93&lt;&gt;""," -O","")</f>
        <v/>
      </c>
      <c r="BD92" s="14">
        <f>IF(BD93&lt;&gt;""," -O","")</f>
        <v/>
      </c>
      <c r="BF92" s="14">
        <f>IF(BF93&lt;&gt;""," -O","")</f>
        <v/>
      </c>
      <c r="BH92" s="14">
        <f>IF(BH93&lt;&gt;""," -O","")</f>
        <v/>
      </c>
      <c r="BJ92" s="14">
        <f>IF(BJ93&lt;&gt;""," -O","")</f>
        <v/>
      </c>
    </row>
    <row r="93">
      <c r="M93" s="14" t="n">
        <v>1.43</v>
      </c>
      <c r="N93" s="14">
        <f>IFERROR(VLOOKUP(M93,'CRUCE OPORTUNIDADES'!$C$10:$D$109,2,FALSE),"")</f>
        <v/>
      </c>
      <c r="O93" s="14" t="n">
        <v>2.43000000000001</v>
      </c>
      <c r="P93" s="14">
        <f>IFERROR(VLOOKUP(O93,'CRUCE OPORTUNIDADES'!$C$10:$D$109,2,FALSE),"")</f>
        <v/>
      </c>
      <c r="Q93" s="14" t="n">
        <v>3.43000000000002</v>
      </c>
      <c r="R93" s="14">
        <f>IFERROR(VLOOKUP(Q93,'CRUCE OPORTUNIDADES'!$C$10:$D$109,2,FALSE),"")</f>
        <v/>
      </c>
      <c r="S93" s="14" t="n">
        <v>4.43000000000003</v>
      </c>
      <c r="T93" s="14">
        <f>IFERROR(VLOOKUP(S93,'CRUCE OPORTUNIDADES'!$C$10:$D$109,2,FALSE),"")</f>
        <v/>
      </c>
      <c r="U93" s="14" t="n">
        <v>5.43000000000004</v>
      </c>
      <c r="V93" s="14">
        <f>IFERROR(VLOOKUP(U93,'CRUCE OPORTUNIDADES'!$C$10:$D$109,2,FALSE),"")</f>
        <v/>
      </c>
      <c r="W93" s="14" t="n">
        <v>6.43000000000005</v>
      </c>
      <c r="X93" s="14">
        <f>IFERROR(VLOOKUP(W93,'CRUCE OPORTUNIDADES'!$C$10:$D$109,2,FALSE),"")</f>
        <v/>
      </c>
      <c r="Y93" s="14" t="n">
        <v>7.43000000000006</v>
      </c>
      <c r="Z93" s="14">
        <f>IFERROR(VLOOKUP(Y93,'CRUCE OPORTUNIDADES'!$C$10:$D$109,2,FALSE),"")</f>
        <v/>
      </c>
      <c r="AA93" s="14" t="n">
        <v>8.430000000000071</v>
      </c>
      <c r="AB93" s="14">
        <f>IFERROR(VLOOKUP(AA93,'CRUCE OPORTUNIDADES'!$C$10:$D$109,2,FALSE),"")</f>
        <v/>
      </c>
      <c r="AC93" s="14" t="n">
        <v>9.43000000000008</v>
      </c>
      <c r="AD93" s="14">
        <f>IFERROR(VLOOKUP(AC93,'CRUCE OPORTUNIDADES'!$C$10:$D$109,2,FALSE),"")</f>
        <v/>
      </c>
      <c r="AE93" s="14" t="n">
        <v>10.4300000000001</v>
      </c>
      <c r="AF93" s="14">
        <f>IFERROR(VLOOKUP(AE93,'CRUCE OPORTUNIDADES'!$C$10:$D$109,2,FALSE),"")</f>
        <v/>
      </c>
      <c r="AG93" s="14" t="n">
        <v>11.4300000000001</v>
      </c>
      <c r="AH93" s="14">
        <f>IFERROR(VLOOKUP(AG93,'CRUCE OPORTUNIDADES'!$C$10:$D$109,2,FALSE),"")</f>
        <v/>
      </c>
      <c r="AI93" s="14" t="n">
        <v>12.4300000000001</v>
      </c>
      <c r="AJ93" s="14">
        <f>IFERROR(VLOOKUP(AI93,'CRUCE OPORTUNIDADES'!$C$10:$D$109,2,FALSE),"")</f>
        <v/>
      </c>
      <c r="AK93" s="14" t="n">
        <v>13.4300000000001</v>
      </c>
      <c r="AL93" s="14">
        <f>IFERROR(VLOOKUP(AK93,'CRUCE OPORTUNIDADES'!$C$10:$D$109,2,FALSE),"")</f>
        <v/>
      </c>
      <c r="AM93" s="14" t="n">
        <v>14.4300000000001</v>
      </c>
      <c r="AN93" s="14">
        <f>IFERROR(VLOOKUP(AM93,'CRUCE OPORTUNIDADES'!$C$10:$D$109,2,FALSE),"")</f>
        <v/>
      </c>
      <c r="AO93" s="14" t="n">
        <v>15.4300000000001</v>
      </c>
      <c r="AP93" s="14">
        <f>IFERROR(VLOOKUP(AO93,'CRUCE OPORTUNIDADES'!$C$10:$D$109,2,FALSE),"")</f>
        <v/>
      </c>
      <c r="AQ93" s="14" t="n">
        <v>16.4300000000001</v>
      </c>
      <c r="AR93" s="14">
        <f>IFERROR(VLOOKUP(AQ93,'CRUCE OPORTUNIDADES'!$C$10:$D$109,2,FALSE),"")</f>
        <v/>
      </c>
      <c r="AS93" s="14" t="n">
        <v>17.4300000000002</v>
      </c>
      <c r="AT93" s="14">
        <f>IFERROR(VLOOKUP(AS93,'CRUCE OPORTUNIDADES'!$C$10:$D$109,2,FALSE),"")</f>
        <v/>
      </c>
      <c r="AU93" s="14" t="n">
        <v>18.4300000000002</v>
      </c>
      <c r="AV93" s="14">
        <f>IFERROR(VLOOKUP(AU93,'CRUCE OPORTUNIDADES'!$C$10:$D$109,2,FALSE),"")</f>
        <v/>
      </c>
      <c r="AW93" s="14" t="n">
        <v>19.4300000000002</v>
      </c>
      <c r="AX93" s="14">
        <f>IFERROR(VLOOKUP(AW93,'CRUCE OPORTUNIDADES'!$C$10:$D$109,2,FALSE),"")</f>
        <v/>
      </c>
      <c r="AY93" s="14" t="n">
        <v>20.4300000000002</v>
      </c>
      <c r="AZ93" s="14">
        <f>IFERROR(VLOOKUP(AY93,'CRUCE OPORTUNIDADES'!$C$10:$D$109,2,FALSE),"")</f>
        <v/>
      </c>
      <c r="BA93" s="14" t="n">
        <v>21.4300000000002</v>
      </c>
      <c r="BB93" s="14">
        <f>IFERROR(VLOOKUP(BA93,'CRUCE OPORTUNIDADES'!$C$10:$D$109,2,FALSE),"")</f>
        <v/>
      </c>
      <c r="BC93" s="14" t="n">
        <v>22.4300000000002</v>
      </c>
      <c r="BD93" s="14">
        <f>IFERROR(VLOOKUP(BC93,'CRUCE OPORTUNIDADES'!$C$10:$D$109,2,FALSE),"")</f>
        <v/>
      </c>
      <c r="BE93" s="14" t="n">
        <v>23.4300000000002</v>
      </c>
      <c r="BF93" s="14">
        <f>IFERROR(VLOOKUP(BE93,'CRUCE OPORTUNIDADES'!$C$10:$D$109,2,FALSE),"")</f>
        <v/>
      </c>
      <c r="BG93" s="14" t="n">
        <v>24.4300000000002</v>
      </c>
      <c r="BH93" s="14">
        <f>IFERROR(VLOOKUP(BG93,'CRUCE OPORTUNIDADES'!$C$10:$D$109,2,FALSE),"")</f>
        <v/>
      </c>
      <c r="BI93" s="14" t="n">
        <v>25.4300000000002</v>
      </c>
      <c r="BJ93" s="14">
        <f>IFERROR(VLOOKUP(BI93,'CRUCE OPORTUNIDADES'!$C$10:$D$109,2,FALSE),"")</f>
        <v/>
      </c>
    </row>
    <row r="94">
      <c r="N94" s="14">
        <f>IF(N95&lt;&gt;""," -O","")</f>
        <v/>
      </c>
      <c r="P94" s="14">
        <f>IF(P95&lt;&gt;""," -O","")</f>
        <v/>
      </c>
      <c r="R94" s="14">
        <f>IF(R95&lt;&gt;""," -O","")</f>
        <v/>
      </c>
      <c r="T94" s="14">
        <f>IF(T95&lt;&gt;""," -O","")</f>
        <v/>
      </c>
      <c r="V94" s="14">
        <f>IF(V95&lt;&gt;""," -O","")</f>
        <v/>
      </c>
      <c r="X94" s="14">
        <f>IF(X95&lt;&gt;""," -O","")</f>
        <v/>
      </c>
      <c r="Z94" s="14">
        <f>IF(Z95&lt;&gt;""," -O","")</f>
        <v/>
      </c>
      <c r="AB94" s="14">
        <f>IF(AB95&lt;&gt;""," -O","")</f>
        <v/>
      </c>
      <c r="AD94" s="14">
        <f>IF(AD95&lt;&gt;""," -O","")</f>
        <v/>
      </c>
      <c r="AF94" s="14">
        <f>IF(AF95&lt;&gt;""," -O","")</f>
        <v/>
      </c>
      <c r="AH94" s="14">
        <f>IF(AH95&lt;&gt;""," -O","")</f>
        <v/>
      </c>
      <c r="AJ94" s="14">
        <f>IF(AJ95&lt;&gt;""," -O","")</f>
        <v/>
      </c>
      <c r="AL94" s="14">
        <f>IF(AL95&lt;&gt;""," -O","")</f>
        <v/>
      </c>
      <c r="AN94" s="14">
        <f>IF(AN95&lt;&gt;""," -O","")</f>
        <v/>
      </c>
      <c r="AP94" s="14">
        <f>IF(AP95&lt;&gt;""," -O","")</f>
        <v/>
      </c>
      <c r="AR94" s="14">
        <f>IF(AR95&lt;&gt;""," -O","")</f>
        <v/>
      </c>
      <c r="AT94" s="14">
        <f>IF(AT95&lt;&gt;""," -O","")</f>
        <v/>
      </c>
      <c r="AV94" s="14">
        <f>IF(AV95&lt;&gt;""," -O","")</f>
        <v/>
      </c>
      <c r="AX94" s="14">
        <f>IF(AX95&lt;&gt;""," -O","")</f>
        <v/>
      </c>
      <c r="AZ94" s="14">
        <f>IF(AZ95&lt;&gt;""," -O","")</f>
        <v/>
      </c>
      <c r="BB94" s="14">
        <f>IF(BB95&lt;&gt;""," -O","")</f>
        <v/>
      </c>
      <c r="BD94" s="14">
        <f>IF(BD95&lt;&gt;""," -O","")</f>
        <v/>
      </c>
      <c r="BF94" s="14">
        <f>IF(BF95&lt;&gt;""," -O","")</f>
        <v/>
      </c>
      <c r="BH94" s="14">
        <f>IF(BH95&lt;&gt;""," -O","")</f>
        <v/>
      </c>
      <c r="BJ94" s="14">
        <f>IF(BJ95&lt;&gt;""," -O","")</f>
        <v/>
      </c>
    </row>
    <row r="95">
      <c r="M95" s="14" t="n">
        <v>1.44</v>
      </c>
      <c r="N95" s="14">
        <f>IFERROR(VLOOKUP(M95,'CRUCE OPORTUNIDADES'!$C$10:$D$109,2,FALSE),"")</f>
        <v/>
      </c>
      <c r="O95" s="14" t="n">
        <v>2.44000000000001</v>
      </c>
      <c r="P95" s="14">
        <f>IFERROR(VLOOKUP(O95,'CRUCE OPORTUNIDADES'!$C$10:$D$109,2,FALSE),"")</f>
        <v/>
      </c>
      <c r="Q95" s="14" t="n">
        <v>3.44000000000002</v>
      </c>
      <c r="R95" s="14">
        <f>IFERROR(VLOOKUP(Q95,'CRUCE OPORTUNIDADES'!$C$10:$D$109,2,FALSE),"")</f>
        <v/>
      </c>
      <c r="S95" s="14" t="n">
        <v>4.44000000000003</v>
      </c>
      <c r="T95" s="14">
        <f>IFERROR(VLOOKUP(S95,'CRUCE OPORTUNIDADES'!$C$10:$D$109,2,FALSE),"")</f>
        <v/>
      </c>
      <c r="U95" s="14" t="n">
        <v>5.44000000000004</v>
      </c>
      <c r="V95" s="14">
        <f>IFERROR(VLOOKUP(U95,'CRUCE OPORTUNIDADES'!$C$10:$D$109,2,FALSE),"")</f>
        <v/>
      </c>
      <c r="W95" s="14" t="n">
        <v>6.44000000000005</v>
      </c>
      <c r="X95" s="14">
        <f>IFERROR(VLOOKUP(W95,'CRUCE OPORTUNIDADES'!$C$10:$D$109,2,FALSE),"")</f>
        <v/>
      </c>
      <c r="Y95" s="14" t="n">
        <v>7.44000000000006</v>
      </c>
      <c r="Z95" s="14">
        <f>IFERROR(VLOOKUP(Y95,'CRUCE OPORTUNIDADES'!$C$10:$D$109,2,FALSE),"")</f>
        <v/>
      </c>
      <c r="AA95" s="14" t="n">
        <v>8.440000000000071</v>
      </c>
      <c r="AB95" s="14">
        <f>IFERROR(VLOOKUP(AA95,'CRUCE OPORTUNIDADES'!$C$10:$D$109,2,FALSE),"")</f>
        <v/>
      </c>
      <c r="AC95" s="14" t="n">
        <v>9.440000000000079</v>
      </c>
      <c r="AD95" s="14">
        <f>IFERROR(VLOOKUP(AC95,'CRUCE OPORTUNIDADES'!$C$10:$D$109,2,FALSE),"")</f>
        <v/>
      </c>
      <c r="AE95" s="14" t="n">
        <v>10.4400000000001</v>
      </c>
      <c r="AF95" s="14">
        <f>IFERROR(VLOOKUP(AE95,'CRUCE OPORTUNIDADES'!$C$10:$D$109,2,FALSE),"")</f>
        <v/>
      </c>
      <c r="AG95" s="14" t="n">
        <v>11.4400000000001</v>
      </c>
      <c r="AH95" s="14">
        <f>IFERROR(VLOOKUP(AG95,'CRUCE OPORTUNIDADES'!$C$10:$D$109,2,FALSE),"")</f>
        <v/>
      </c>
      <c r="AI95" s="14" t="n">
        <v>12.4400000000001</v>
      </c>
      <c r="AJ95" s="14">
        <f>IFERROR(VLOOKUP(AI95,'CRUCE OPORTUNIDADES'!$C$10:$D$109,2,FALSE),"")</f>
        <v/>
      </c>
      <c r="AK95" s="14" t="n">
        <v>13.4400000000001</v>
      </c>
      <c r="AL95" s="14">
        <f>IFERROR(VLOOKUP(AK95,'CRUCE OPORTUNIDADES'!$C$10:$D$109,2,FALSE),"")</f>
        <v/>
      </c>
      <c r="AM95" s="14" t="n">
        <v>14.4400000000001</v>
      </c>
      <c r="AN95" s="14">
        <f>IFERROR(VLOOKUP(AM95,'CRUCE OPORTUNIDADES'!$C$10:$D$109,2,FALSE),"")</f>
        <v/>
      </c>
      <c r="AO95" s="14" t="n">
        <v>15.4400000000001</v>
      </c>
      <c r="AP95" s="14">
        <f>IFERROR(VLOOKUP(AO95,'CRUCE OPORTUNIDADES'!$C$10:$D$109,2,FALSE),"")</f>
        <v/>
      </c>
      <c r="AQ95" s="14" t="n">
        <v>16.4400000000002</v>
      </c>
      <c r="AR95" s="14">
        <f>IFERROR(VLOOKUP(AQ95,'CRUCE OPORTUNIDADES'!$C$10:$D$109,2,FALSE),"")</f>
        <v/>
      </c>
      <c r="AS95" s="14" t="n">
        <v>17.4400000000002</v>
      </c>
      <c r="AT95" s="14">
        <f>IFERROR(VLOOKUP(AS95,'CRUCE OPORTUNIDADES'!$C$10:$D$109,2,FALSE),"")</f>
        <v/>
      </c>
      <c r="AU95" s="14" t="n">
        <v>18.4400000000002</v>
      </c>
      <c r="AV95" s="14">
        <f>IFERROR(VLOOKUP(AU95,'CRUCE OPORTUNIDADES'!$C$10:$D$109,2,FALSE),"")</f>
        <v/>
      </c>
      <c r="AW95" s="14" t="n">
        <v>19.4400000000002</v>
      </c>
      <c r="AX95" s="14">
        <f>IFERROR(VLOOKUP(AW95,'CRUCE OPORTUNIDADES'!$C$10:$D$109,2,FALSE),"")</f>
        <v/>
      </c>
      <c r="AY95" s="14" t="n">
        <v>20.4400000000002</v>
      </c>
      <c r="AZ95" s="14">
        <f>IFERROR(VLOOKUP(AY95,'CRUCE OPORTUNIDADES'!$C$10:$D$109,2,FALSE),"")</f>
        <v/>
      </c>
      <c r="BA95" s="14" t="n">
        <v>21.4400000000002</v>
      </c>
      <c r="BB95" s="14">
        <f>IFERROR(VLOOKUP(BA95,'CRUCE OPORTUNIDADES'!$C$10:$D$109,2,FALSE),"")</f>
        <v/>
      </c>
      <c r="BC95" s="14" t="n">
        <v>22.4400000000002</v>
      </c>
      <c r="BD95" s="14">
        <f>IFERROR(VLOOKUP(BC95,'CRUCE OPORTUNIDADES'!$C$10:$D$109,2,FALSE),"")</f>
        <v/>
      </c>
      <c r="BE95" s="14" t="n">
        <v>23.4400000000002</v>
      </c>
      <c r="BF95" s="14">
        <f>IFERROR(VLOOKUP(BE95,'CRUCE OPORTUNIDADES'!$C$10:$D$109,2,FALSE),"")</f>
        <v/>
      </c>
      <c r="BG95" s="14" t="n">
        <v>24.4400000000002</v>
      </c>
      <c r="BH95" s="14">
        <f>IFERROR(VLOOKUP(BG95,'CRUCE OPORTUNIDADES'!$C$10:$D$109,2,FALSE),"")</f>
        <v/>
      </c>
      <c r="BI95" s="14" t="n">
        <v>25.4400000000002</v>
      </c>
      <c r="BJ95" s="14">
        <f>IFERROR(VLOOKUP(BI95,'CRUCE OPORTUNIDADES'!$C$10:$D$109,2,FALSE),"")</f>
        <v/>
      </c>
    </row>
    <row r="96">
      <c r="N96" s="14">
        <f>IF(N97&lt;&gt;""," -O","")</f>
        <v/>
      </c>
      <c r="P96" s="14">
        <f>IF(P97&lt;&gt;""," -O","")</f>
        <v/>
      </c>
      <c r="R96" s="14">
        <f>IF(R97&lt;&gt;""," -O","")</f>
        <v/>
      </c>
      <c r="T96" s="14">
        <f>IF(T97&lt;&gt;""," -O","")</f>
        <v/>
      </c>
      <c r="V96" s="14">
        <f>IF(V97&lt;&gt;""," -O","")</f>
        <v/>
      </c>
      <c r="X96" s="14">
        <f>IF(X97&lt;&gt;""," -O","")</f>
        <v/>
      </c>
      <c r="Z96" s="14">
        <f>IF(Z97&lt;&gt;""," -O","")</f>
        <v/>
      </c>
      <c r="AB96" s="14">
        <f>IF(AB97&lt;&gt;""," -O","")</f>
        <v/>
      </c>
      <c r="AD96" s="14">
        <f>IF(AD97&lt;&gt;""," -O","")</f>
        <v/>
      </c>
      <c r="AF96" s="14">
        <f>IF(AF97&lt;&gt;""," -O","")</f>
        <v/>
      </c>
      <c r="AH96" s="14">
        <f>IF(AH97&lt;&gt;""," -O","")</f>
        <v/>
      </c>
      <c r="AJ96" s="14">
        <f>IF(AJ97&lt;&gt;""," -O","")</f>
        <v/>
      </c>
      <c r="AL96" s="14">
        <f>IF(AL97&lt;&gt;""," -O","")</f>
        <v/>
      </c>
      <c r="AN96" s="14">
        <f>IF(AN97&lt;&gt;""," -O","")</f>
        <v/>
      </c>
      <c r="AP96" s="14">
        <f>IF(AP97&lt;&gt;""," -O","")</f>
        <v/>
      </c>
      <c r="AR96" s="14">
        <f>IF(AR97&lt;&gt;""," -O","")</f>
        <v/>
      </c>
      <c r="AT96" s="14">
        <f>IF(AT97&lt;&gt;""," -O","")</f>
        <v/>
      </c>
      <c r="AV96" s="14">
        <f>IF(AV97&lt;&gt;""," -O","")</f>
        <v/>
      </c>
      <c r="AX96" s="14">
        <f>IF(AX97&lt;&gt;""," -O","")</f>
        <v/>
      </c>
      <c r="AZ96" s="14">
        <f>IF(AZ97&lt;&gt;""," -O","")</f>
        <v/>
      </c>
      <c r="BB96" s="14">
        <f>IF(BB97&lt;&gt;""," -O","")</f>
        <v/>
      </c>
      <c r="BD96" s="14">
        <f>IF(BD97&lt;&gt;""," -O","")</f>
        <v/>
      </c>
      <c r="BF96" s="14">
        <f>IF(BF97&lt;&gt;""," -O","")</f>
        <v/>
      </c>
      <c r="BH96" s="14">
        <f>IF(BH97&lt;&gt;""," -O","")</f>
        <v/>
      </c>
      <c r="BJ96" s="14">
        <f>IF(BJ97&lt;&gt;""," -O","")</f>
        <v/>
      </c>
    </row>
    <row r="97">
      <c r="M97" s="14" t="n">
        <v>1.45</v>
      </c>
      <c r="N97" s="14">
        <f>IFERROR(VLOOKUP(M97,'CRUCE OPORTUNIDADES'!$C$10:$D$109,2,FALSE),"")</f>
        <v/>
      </c>
      <c r="O97" s="14" t="n">
        <v>2.45000000000001</v>
      </c>
      <c r="P97" s="14">
        <f>IFERROR(VLOOKUP(O97,'CRUCE OPORTUNIDADES'!$C$10:$D$109,2,FALSE),"")</f>
        <v/>
      </c>
      <c r="Q97" s="14" t="n">
        <v>3.45000000000002</v>
      </c>
      <c r="R97" s="14">
        <f>IFERROR(VLOOKUP(Q97,'CRUCE OPORTUNIDADES'!$C$10:$D$109,2,FALSE),"")</f>
        <v/>
      </c>
      <c r="S97" s="14" t="n">
        <v>4.45000000000003</v>
      </c>
      <c r="T97" s="14">
        <f>IFERROR(VLOOKUP(S97,'CRUCE OPORTUNIDADES'!$C$10:$D$109,2,FALSE),"")</f>
        <v/>
      </c>
      <c r="U97" s="14" t="n">
        <v>5.45000000000004</v>
      </c>
      <c r="V97" s="14">
        <f>IFERROR(VLOOKUP(U97,'CRUCE OPORTUNIDADES'!$C$10:$D$109,2,FALSE),"")</f>
        <v/>
      </c>
      <c r="W97" s="14" t="n">
        <v>6.45000000000005</v>
      </c>
      <c r="X97" s="14">
        <f>IFERROR(VLOOKUP(W97,'CRUCE OPORTUNIDADES'!$C$10:$D$109,2,FALSE),"")</f>
        <v/>
      </c>
      <c r="Y97" s="14" t="n">
        <v>7.45000000000006</v>
      </c>
      <c r="Z97" s="14">
        <f>IFERROR(VLOOKUP(Y97,'CRUCE OPORTUNIDADES'!$C$10:$D$109,2,FALSE),"")</f>
        <v/>
      </c>
      <c r="AA97" s="14" t="n">
        <v>8.45000000000007</v>
      </c>
      <c r="AB97" s="14">
        <f>IFERROR(VLOOKUP(AA97,'CRUCE OPORTUNIDADES'!$C$10:$D$109,2,FALSE),"")</f>
        <v/>
      </c>
      <c r="AC97" s="14" t="n">
        <v>9.450000000000079</v>
      </c>
      <c r="AD97" s="14">
        <f>IFERROR(VLOOKUP(AC97,'CRUCE OPORTUNIDADES'!$C$10:$D$109,2,FALSE),"")</f>
        <v/>
      </c>
      <c r="AE97" s="14" t="n">
        <v>10.4500000000001</v>
      </c>
      <c r="AF97" s="14">
        <f>IFERROR(VLOOKUP(AE97,'CRUCE OPORTUNIDADES'!$C$10:$D$109,2,FALSE),"")</f>
        <v/>
      </c>
      <c r="AG97" s="14" t="n">
        <v>11.4500000000001</v>
      </c>
      <c r="AH97" s="14">
        <f>IFERROR(VLOOKUP(AG97,'CRUCE OPORTUNIDADES'!$C$10:$D$109,2,FALSE),"")</f>
        <v/>
      </c>
      <c r="AI97" s="14" t="n">
        <v>12.4500000000001</v>
      </c>
      <c r="AJ97" s="14">
        <f>IFERROR(VLOOKUP(AI97,'CRUCE OPORTUNIDADES'!$C$10:$D$109,2,FALSE),"")</f>
        <v/>
      </c>
      <c r="AK97" s="14" t="n">
        <v>13.4500000000001</v>
      </c>
      <c r="AL97" s="14">
        <f>IFERROR(VLOOKUP(AK97,'CRUCE OPORTUNIDADES'!$C$10:$D$109,2,FALSE),"")</f>
        <v/>
      </c>
      <c r="AM97" s="14" t="n">
        <v>14.4500000000001</v>
      </c>
      <c r="AN97" s="14">
        <f>IFERROR(VLOOKUP(AM97,'CRUCE OPORTUNIDADES'!$C$10:$D$109,2,FALSE),"")</f>
        <v/>
      </c>
      <c r="AO97" s="14" t="n">
        <v>15.4500000000001</v>
      </c>
      <c r="AP97" s="14">
        <f>IFERROR(VLOOKUP(AO97,'CRUCE OPORTUNIDADES'!$C$10:$D$109,2,FALSE),"")</f>
        <v/>
      </c>
      <c r="AQ97" s="14" t="n">
        <v>16.4500000000001</v>
      </c>
      <c r="AR97" s="14">
        <f>IFERROR(VLOOKUP(AQ97,'CRUCE OPORTUNIDADES'!$C$10:$D$109,2,FALSE),"")</f>
        <v/>
      </c>
      <c r="AS97" s="14" t="n">
        <v>17.4500000000002</v>
      </c>
      <c r="AT97" s="14">
        <f>IFERROR(VLOOKUP(AS97,'CRUCE OPORTUNIDADES'!$C$10:$D$109,2,FALSE),"")</f>
        <v/>
      </c>
      <c r="AU97" s="14" t="n">
        <v>18.4500000000002</v>
      </c>
      <c r="AV97" s="14">
        <f>IFERROR(VLOOKUP(AU97,'CRUCE OPORTUNIDADES'!$C$10:$D$109,2,FALSE),"")</f>
        <v/>
      </c>
      <c r="AW97" s="14" t="n">
        <v>19.4500000000002</v>
      </c>
      <c r="AX97" s="14">
        <f>IFERROR(VLOOKUP(AW97,'CRUCE OPORTUNIDADES'!$C$10:$D$109,2,FALSE),"")</f>
        <v/>
      </c>
      <c r="AY97" s="14" t="n">
        <v>20.4500000000002</v>
      </c>
      <c r="AZ97" s="14">
        <f>IFERROR(VLOOKUP(AY97,'CRUCE OPORTUNIDADES'!$C$10:$D$109,2,FALSE),"")</f>
        <v/>
      </c>
      <c r="BA97" s="14" t="n">
        <v>21.4500000000002</v>
      </c>
      <c r="BB97" s="14">
        <f>IFERROR(VLOOKUP(BA97,'CRUCE OPORTUNIDADES'!$C$10:$D$109,2,FALSE),"")</f>
        <v/>
      </c>
      <c r="BC97" s="14" t="n">
        <v>22.4500000000002</v>
      </c>
      <c r="BD97" s="14">
        <f>IFERROR(VLOOKUP(BC97,'CRUCE OPORTUNIDADES'!$C$10:$D$109,2,FALSE),"")</f>
        <v/>
      </c>
      <c r="BE97" s="14" t="n">
        <v>23.4500000000002</v>
      </c>
      <c r="BF97" s="14">
        <f>IFERROR(VLOOKUP(BE97,'CRUCE OPORTUNIDADES'!$C$10:$D$109,2,FALSE),"")</f>
        <v/>
      </c>
      <c r="BG97" s="14" t="n">
        <v>24.4500000000002</v>
      </c>
      <c r="BH97" s="14">
        <f>IFERROR(VLOOKUP(BG97,'CRUCE OPORTUNIDADES'!$C$10:$D$109,2,FALSE),"")</f>
        <v/>
      </c>
      <c r="BI97" s="14" t="n">
        <v>25.4500000000002</v>
      </c>
      <c r="BJ97" s="14">
        <f>IFERROR(VLOOKUP(BI97,'CRUCE OPORTUNIDADES'!$C$10:$D$109,2,FALSE),"")</f>
        <v/>
      </c>
    </row>
    <row r="98">
      <c r="N98" s="14">
        <f>IF(N99&lt;&gt;""," -O","")</f>
        <v/>
      </c>
      <c r="P98" s="14">
        <f>IF(P99&lt;&gt;""," -O","")</f>
        <v/>
      </c>
      <c r="R98" s="14">
        <f>IF(R99&lt;&gt;""," -O","")</f>
        <v/>
      </c>
      <c r="T98" s="14">
        <f>IF(T99&lt;&gt;""," -O","")</f>
        <v/>
      </c>
      <c r="V98" s="14">
        <f>IF(V99&lt;&gt;""," -O","")</f>
        <v/>
      </c>
      <c r="X98" s="14">
        <f>IF(X99&lt;&gt;""," -O","")</f>
        <v/>
      </c>
      <c r="Z98" s="14">
        <f>IF(Z99&lt;&gt;""," -O","")</f>
        <v/>
      </c>
      <c r="AB98" s="14">
        <f>IF(AB99&lt;&gt;""," -O","")</f>
        <v/>
      </c>
      <c r="AD98" s="14">
        <f>IF(AD99&lt;&gt;""," -O","")</f>
        <v/>
      </c>
      <c r="AF98" s="14">
        <f>IF(AF99&lt;&gt;""," -O","")</f>
        <v/>
      </c>
      <c r="AH98" s="14">
        <f>IF(AH99&lt;&gt;""," -O","")</f>
        <v/>
      </c>
      <c r="AJ98" s="14">
        <f>IF(AJ99&lt;&gt;""," -O","")</f>
        <v/>
      </c>
      <c r="AL98" s="14">
        <f>IF(AL99&lt;&gt;""," -O","")</f>
        <v/>
      </c>
      <c r="AN98" s="14">
        <f>IF(AN99&lt;&gt;""," -O","")</f>
        <v/>
      </c>
      <c r="AP98" s="14">
        <f>IF(AP99&lt;&gt;""," -O","")</f>
        <v/>
      </c>
      <c r="AR98" s="14">
        <f>IF(AR99&lt;&gt;""," -O","")</f>
        <v/>
      </c>
      <c r="AT98" s="14">
        <f>IF(AT99&lt;&gt;""," -O","")</f>
        <v/>
      </c>
      <c r="AV98" s="14">
        <f>IF(AV99&lt;&gt;""," -O","")</f>
        <v/>
      </c>
      <c r="AX98" s="14">
        <f>IF(AX99&lt;&gt;""," -O","")</f>
        <v/>
      </c>
      <c r="AZ98" s="14">
        <f>IF(AZ99&lt;&gt;""," -O","")</f>
        <v/>
      </c>
      <c r="BB98" s="14">
        <f>IF(BB99&lt;&gt;""," -O","")</f>
        <v/>
      </c>
      <c r="BD98" s="14">
        <f>IF(BD99&lt;&gt;""," -O","")</f>
        <v/>
      </c>
      <c r="BF98" s="14">
        <f>IF(BF99&lt;&gt;""," -O","")</f>
        <v/>
      </c>
      <c r="BH98" s="14">
        <f>IF(BH99&lt;&gt;""," -O","")</f>
        <v/>
      </c>
      <c r="BJ98" s="14">
        <f>IF(BJ99&lt;&gt;""," -O","")</f>
        <v/>
      </c>
    </row>
    <row r="99">
      <c r="M99" s="14" t="n">
        <v>1.46</v>
      </c>
      <c r="N99" s="14">
        <f>IFERROR(VLOOKUP(M99,'CRUCE OPORTUNIDADES'!$C$10:$D$109,2,FALSE),"")</f>
        <v/>
      </c>
      <c r="O99" s="14" t="n">
        <v>2.46000000000001</v>
      </c>
      <c r="P99" s="14">
        <f>IFERROR(VLOOKUP(O99,'CRUCE OPORTUNIDADES'!$C$10:$D$109,2,FALSE),"")</f>
        <v/>
      </c>
      <c r="Q99" s="14" t="n">
        <v>3.46000000000002</v>
      </c>
      <c r="R99" s="14">
        <f>IFERROR(VLOOKUP(Q99,'CRUCE OPORTUNIDADES'!$C$10:$D$109,2,FALSE),"")</f>
        <v/>
      </c>
      <c r="S99" s="14" t="n">
        <v>4.46000000000003</v>
      </c>
      <c r="T99" s="14">
        <f>IFERROR(VLOOKUP(S99,'CRUCE OPORTUNIDADES'!$C$10:$D$109,2,FALSE),"")</f>
        <v/>
      </c>
      <c r="U99" s="14" t="n">
        <v>5.46000000000004</v>
      </c>
      <c r="V99" s="14">
        <f>IFERROR(VLOOKUP(U99,'CRUCE OPORTUNIDADES'!$C$10:$D$109,2,FALSE),"")</f>
        <v/>
      </c>
      <c r="W99" s="14" t="n">
        <v>6.46000000000005</v>
      </c>
      <c r="X99" s="14">
        <f>IFERROR(VLOOKUP(W99,'CRUCE OPORTUNIDADES'!$C$10:$D$109,2,FALSE),"")</f>
        <v/>
      </c>
      <c r="Y99" s="14" t="n">
        <v>7.46000000000006</v>
      </c>
      <c r="Z99" s="14">
        <f>IFERROR(VLOOKUP(Y99,'CRUCE OPORTUNIDADES'!$C$10:$D$109,2,FALSE),"")</f>
        <v/>
      </c>
      <c r="AA99" s="14" t="n">
        <v>8.46000000000007</v>
      </c>
      <c r="AB99" s="14">
        <f>IFERROR(VLOOKUP(AA99,'CRUCE OPORTUNIDADES'!$C$10:$D$109,2,FALSE),"")</f>
        <v/>
      </c>
      <c r="AC99" s="14" t="n">
        <v>9.460000000000081</v>
      </c>
      <c r="AD99" s="14">
        <f>IFERROR(VLOOKUP(AC99,'CRUCE OPORTUNIDADES'!$C$10:$D$109,2,FALSE),"")</f>
        <v/>
      </c>
      <c r="AE99" s="14" t="n">
        <v>10.4600000000001</v>
      </c>
      <c r="AF99" s="14">
        <f>IFERROR(VLOOKUP(AE99,'CRUCE OPORTUNIDADES'!$C$10:$D$109,2,FALSE),"")</f>
        <v/>
      </c>
      <c r="AG99" s="14" t="n">
        <v>11.4600000000001</v>
      </c>
      <c r="AH99" s="14">
        <f>IFERROR(VLOOKUP(AG99,'CRUCE OPORTUNIDADES'!$C$10:$D$109,2,FALSE),"")</f>
        <v/>
      </c>
      <c r="AI99" s="14" t="n">
        <v>12.4600000000001</v>
      </c>
      <c r="AJ99" s="14">
        <f>IFERROR(VLOOKUP(AI99,'CRUCE OPORTUNIDADES'!$C$10:$D$109,2,FALSE),"")</f>
        <v/>
      </c>
      <c r="AK99" s="14" t="n">
        <v>13.4600000000001</v>
      </c>
      <c r="AL99" s="14">
        <f>IFERROR(VLOOKUP(AK99,'CRUCE OPORTUNIDADES'!$C$10:$D$109,2,FALSE),"")</f>
        <v/>
      </c>
      <c r="AM99" s="14" t="n">
        <v>14.4600000000001</v>
      </c>
      <c r="AN99" s="14">
        <f>IFERROR(VLOOKUP(AM99,'CRUCE OPORTUNIDADES'!$C$10:$D$109,2,FALSE),"")</f>
        <v/>
      </c>
      <c r="AO99" s="14" t="n">
        <v>15.4600000000001</v>
      </c>
      <c r="AP99" s="14">
        <f>IFERROR(VLOOKUP(AO99,'CRUCE OPORTUNIDADES'!$C$10:$D$109,2,FALSE),"")</f>
        <v/>
      </c>
      <c r="AQ99" s="14" t="n">
        <v>16.4600000000002</v>
      </c>
      <c r="AR99" s="14">
        <f>IFERROR(VLOOKUP(AQ99,'CRUCE OPORTUNIDADES'!$C$10:$D$109,2,FALSE),"")</f>
        <v/>
      </c>
      <c r="AS99" s="14" t="n">
        <v>17.4600000000002</v>
      </c>
      <c r="AT99" s="14">
        <f>IFERROR(VLOOKUP(AS99,'CRUCE OPORTUNIDADES'!$C$10:$D$109,2,FALSE),"")</f>
        <v/>
      </c>
      <c r="AU99" s="14" t="n">
        <v>18.4600000000002</v>
      </c>
      <c r="AV99" s="14">
        <f>IFERROR(VLOOKUP(AU99,'CRUCE OPORTUNIDADES'!$C$10:$D$109,2,FALSE),"")</f>
        <v/>
      </c>
      <c r="AW99" s="14" t="n">
        <v>19.4600000000002</v>
      </c>
      <c r="AX99" s="14">
        <f>IFERROR(VLOOKUP(AW99,'CRUCE OPORTUNIDADES'!$C$10:$D$109,2,FALSE),"")</f>
        <v/>
      </c>
      <c r="AY99" s="14" t="n">
        <v>20.4600000000002</v>
      </c>
      <c r="AZ99" s="14">
        <f>IFERROR(VLOOKUP(AY99,'CRUCE OPORTUNIDADES'!$C$10:$D$109,2,FALSE),"")</f>
        <v/>
      </c>
      <c r="BA99" s="14" t="n">
        <v>21.4600000000002</v>
      </c>
      <c r="BB99" s="14">
        <f>IFERROR(VLOOKUP(BA99,'CRUCE OPORTUNIDADES'!$C$10:$D$109,2,FALSE),"")</f>
        <v/>
      </c>
      <c r="BC99" s="14" t="n">
        <v>22.4600000000002</v>
      </c>
      <c r="BD99" s="14">
        <f>IFERROR(VLOOKUP(BC99,'CRUCE OPORTUNIDADES'!$C$10:$D$109,2,FALSE),"")</f>
        <v/>
      </c>
      <c r="BE99" s="14" t="n">
        <v>23.4600000000002</v>
      </c>
      <c r="BF99" s="14">
        <f>IFERROR(VLOOKUP(BE99,'CRUCE OPORTUNIDADES'!$C$10:$D$109,2,FALSE),"")</f>
        <v/>
      </c>
      <c r="BG99" s="14" t="n">
        <v>24.4600000000002</v>
      </c>
      <c r="BH99" s="14">
        <f>IFERROR(VLOOKUP(BG99,'CRUCE OPORTUNIDADES'!$C$10:$D$109,2,FALSE),"")</f>
        <v/>
      </c>
      <c r="BI99" s="14" t="n">
        <v>25.4600000000002</v>
      </c>
      <c r="BJ99" s="14">
        <f>IFERROR(VLOOKUP(BI99,'CRUCE OPORTUNIDADES'!$C$10:$D$109,2,FALSE),"")</f>
        <v/>
      </c>
    </row>
    <row r="100">
      <c r="N100" s="14">
        <f>IF(N101&lt;&gt;""," -O","")</f>
        <v/>
      </c>
      <c r="P100" s="14">
        <f>IF(P101&lt;&gt;""," -O","")</f>
        <v/>
      </c>
      <c r="R100" s="14">
        <f>IF(R101&lt;&gt;""," -O","")</f>
        <v/>
      </c>
      <c r="T100" s="14">
        <f>IF(T101&lt;&gt;""," -O","")</f>
        <v/>
      </c>
      <c r="V100" s="14">
        <f>IF(V101&lt;&gt;""," -O","")</f>
        <v/>
      </c>
      <c r="X100" s="14">
        <f>IF(X101&lt;&gt;""," -O","")</f>
        <v/>
      </c>
      <c r="Z100" s="14">
        <f>IF(Z101&lt;&gt;""," -O","")</f>
        <v/>
      </c>
      <c r="AB100" s="14">
        <f>IF(AB101&lt;&gt;""," -O","")</f>
        <v/>
      </c>
      <c r="AD100" s="14">
        <f>IF(AD101&lt;&gt;""," -O","")</f>
        <v/>
      </c>
      <c r="AF100" s="14">
        <f>IF(AF101&lt;&gt;""," -O","")</f>
        <v/>
      </c>
      <c r="AH100" s="14">
        <f>IF(AH101&lt;&gt;""," -O","")</f>
        <v/>
      </c>
      <c r="AJ100" s="14">
        <f>IF(AJ101&lt;&gt;""," -O","")</f>
        <v/>
      </c>
      <c r="AL100" s="14">
        <f>IF(AL101&lt;&gt;""," -O","")</f>
        <v/>
      </c>
      <c r="AN100" s="14">
        <f>IF(AN101&lt;&gt;""," -O","")</f>
        <v/>
      </c>
      <c r="AP100" s="14">
        <f>IF(AP101&lt;&gt;""," -O","")</f>
        <v/>
      </c>
      <c r="AR100" s="14">
        <f>IF(AR101&lt;&gt;""," -O","")</f>
        <v/>
      </c>
      <c r="AT100" s="14">
        <f>IF(AT101&lt;&gt;""," -O","")</f>
        <v/>
      </c>
      <c r="AV100" s="14">
        <f>IF(AV101&lt;&gt;""," -O","")</f>
        <v/>
      </c>
      <c r="AX100" s="14">
        <f>IF(AX101&lt;&gt;""," -O","")</f>
        <v/>
      </c>
      <c r="AZ100" s="14">
        <f>IF(AZ101&lt;&gt;""," -O","")</f>
        <v/>
      </c>
      <c r="BB100" s="14">
        <f>IF(BB101&lt;&gt;""," -O","")</f>
        <v/>
      </c>
      <c r="BD100" s="14">
        <f>IF(BD101&lt;&gt;""," -O","")</f>
        <v/>
      </c>
      <c r="BF100" s="14">
        <f>IF(BF101&lt;&gt;""," -O","")</f>
        <v/>
      </c>
      <c r="BH100" s="14">
        <f>IF(BH101&lt;&gt;""," -O","")</f>
        <v/>
      </c>
      <c r="BJ100" s="14">
        <f>IF(BJ101&lt;&gt;""," -O","")</f>
        <v/>
      </c>
    </row>
    <row r="101">
      <c r="M101" s="14" t="n">
        <v>1.47</v>
      </c>
      <c r="N101" s="14">
        <f>IFERROR(VLOOKUP(M101,'CRUCE OPORTUNIDADES'!$C$10:$D$109,2,FALSE),"")</f>
        <v/>
      </c>
      <c r="O101" s="14" t="n">
        <v>2.47000000000001</v>
      </c>
      <c r="P101" s="14">
        <f>IFERROR(VLOOKUP(O101,'CRUCE OPORTUNIDADES'!$C$10:$D$109,2,FALSE),"")</f>
        <v/>
      </c>
      <c r="Q101" s="14" t="n">
        <v>3.47000000000002</v>
      </c>
      <c r="R101" s="14">
        <f>IFERROR(VLOOKUP(Q101,'CRUCE OPORTUNIDADES'!$C$10:$D$109,2,FALSE),"")</f>
        <v/>
      </c>
      <c r="S101" s="14" t="n">
        <v>4.47000000000003</v>
      </c>
      <c r="T101" s="14">
        <f>IFERROR(VLOOKUP(S101,'CRUCE OPORTUNIDADES'!$C$10:$D$109,2,FALSE),"")</f>
        <v/>
      </c>
      <c r="U101" s="14" t="n">
        <v>5.47000000000004</v>
      </c>
      <c r="V101" s="14">
        <f>IFERROR(VLOOKUP(U101,'CRUCE OPORTUNIDADES'!$C$10:$D$109,2,FALSE),"")</f>
        <v/>
      </c>
      <c r="W101" s="14" t="n">
        <v>6.47000000000005</v>
      </c>
      <c r="X101" s="14">
        <f>IFERROR(VLOOKUP(W101,'CRUCE OPORTUNIDADES'!$C$10:$D$109,2,FALSE),"")</f>
        <v/>
      </c>
      <c r="Y101" s="14" t="n">
        <v>7.47000000000006</v>
      </c>
      <c r="Z101" s="14">
        <f>IFERROR(VLOOKUP(Y101,'CRUCE OPORTUNIDADES'!$C$10:$D$109,2,FALSE),"")</f>
        <v/>
      </c>
      <c r="AA101" s="14" t="n">
        <v>8.47000000000007</v>
      </c>
      <c r="AB101" s="14">
        <f>IFERROR(VLOOKUP(AA101,'CRUCE OPORTUNIDADES'!$C$10:$D$109,2,FALSE),"")</f>
        <v/>
      </c>
      <c r="AC101" s="14" t="n">
        <v>9.470000000000081</v>
      </c>
      <c r="AD101" s="14">
        <f>IFERROR(VLOOKUP(AC101,'CRUCE OPORTUNIDADES'!$C$10:$D$109,2,FALSE),"")</f>
        <v/>
      </c>
      <c r="AE101" s="14" t="n">
        <v>10.4700000000001</v>
      </c>
      <c r="AF101" s="14">
        <f>IFERROR(VLOOKUP(AE101,'CRUCE OPORTUNIDADES'!$C$10:$D$109,2,FALSE),"")</f>
        <v/>
      </c>
      <c r="AG101" s="14" t="n">
        <v>11.4700000000001</v>
      </c>
      <c r="AH101" s="14">
        <f>IFERROR(VLOOKUP(AG101,'CRUCE OPORTUNIDADES'!$C$10:$D$109,2,FALSE),"")</f>
        <v/>
      </c>
      <c r="AI101" s="14" t="n">
        <v>12.4700000000001</v>
      </c>
      <c r="AJ101" s="14">
        <f>IFERROR(VLOOKUP(AI101,'CRUCE OPORTUNIDADES'!$C$10:$D$109,2,FALSE),"")</f>
        <v/>
      </c>
      <c r="AK101" s="14" t="n">
        <v>13.4700000000001</v>
      </c>
      <c r="AL101" s="14">
        <f>IFERROR(VLOOKUP(AK101,'CRUCE OPORTUNIDADES'!$C$10:$D$109,2,FALSE),"")</f>
        <v/>
      </c>
      <c r="AM101" s="14" t="n">
        <v>14.4700000000001</v>
      </c>
      <c r="AN101" s="14">
        <f>IFERROR(VLOOKUP(AM101,'CRUCE OPORTUNIDADES'!$C$10:$D$109,2,FALSE),"")</f>
        <v/>
      </c>
      <c r="AO101" s="14" t="n">
        <v>15.4700000000001</v>
      </c>
      <c r="AP101" s="14">
        <f>IFERROR(VLOOKUP(AO101,'CRUCE OPORTUNIDADES'!$C$10:$D$109,2,FALSE),"")</f>
        <v/>
      </c>
      <c r="AQ101" s="14" t="n">
        <v>16.4700000000001</v>
      </c>
      <c r="AR101" s="14">
        <f>IFERROR(VLOOKUP(AQ101,'CRUCE OPORTUNIDADES'!$C$10:$D$109,2,FALSE),"")</f>
        <v/>
      </c>
      <c r="AS101" s="14" t="n">
        <v>17.4700000000002</v>
      </c>
      <c r="AT101" s="14">
        <f>IFERROR(VLOOKUP(AS101,'CRUCE OPORTUNIDADES'!$C$10:$D$109,2,FALSE),"")</f>
        <v/>
      </c>
      <c r="AU101" s="14" t="n">
        <v>18.4700000000002</v>
      </c>
      <c r="AV101" s="14">
        <f>IFERROR(VLOOKUP(AU101,'CRUCE OPORTUNIDADES'!$C$10:$D$109,2,FALSE),"")</f>
        <v/>
      </c>
      <c r="AW101" s="14" t="n">
        <v>19.4700000000002</v>
      </c>
      <c r="AX101" s="14">
        <f>IFERROR(VLOOKUP(AW101,'CRUCE OPORTUNIDADES'!$C$10:$D$109,2,FALSE),"")</f>
        <v/>
      </c>
      <c r="AY101" s="14" t="n">
        <v>20.4700000000002</v>
      </c>
      <c r="AZ101" s="14">
        <f>IFERROR(VLOOKUP(AY101,'CRUCE OPORTUNIDADES'!$C$10:$D$109,2,FALSE),"")</f>
        <v/>
      </c>
      <c r="BA101" s="14" t="n">
        <v>21.4700000000002</v>
      </c>
      <c r="BB101" s="14">
        <f>IFERROR(VLOOKUP(BA101,'CRUCE OPORTUNIDADES'!$C$10:$D$109,2,FALSE),"")</f>
        <v/>
      </c>
      <c r="BC101" s="14" t="n">
        <v>22.4700000000002</v>
      </c>
      <c r="BD101" s="14">
        <f>IFERROR(VLOOKUP(BC101,'CRUCE OPORTUNIDADES'!$C$10:$D$109,2,FALSE),"")</f>
        <v/>
      </c>
      <c r="BE101" s="14" t="n">
        <v>23.4700000000002</v>
      </c>
      <c r="BF101" s="14">
        <f>IFERROR(VLOOKUP(BE101,'CRUCE OPORTUNIDADES'!$C$10:$D$109,2,FALSE),"")</f>
        <v/>
      </c>
      <c r="BG101" s="14" t="n">
        <v>24.4700000000002</v>
      </c>
      <c r="BH101" s="14">
        <f>IFERROR(VLOOKUP(BG101,'CRUCE OPORTUNIDADES'!$C$10:$D$109,2,FALSE),"")</f>
        <v/>
      </c>
      <c r="BI101" s="14" t="n">
        <v>25.4700000000002</v>
      </c>
      <c r="BJ101" s="14">
        <f>IFERROR(VLOOKUP(BI101,'CRUCE OPORTUNIDADES'!$C$10:$D$109,2,FALSE),"")</f>
        <v/>
      </c>
    </row>
    <row r="102">
      <c r="N102" s="14">
        <f>IF(N103&lt;&gt;""," -O","")</f>
        <v/>
      </c>
      <c r="P102" s="14">
        <f>IF(P103&lt;&gt;""," -O","")</f>
        <v/>
      </c>
      <c r="R102" s="14">
        <f>IF(R103&lt;&gt;""," -O","")</f>
        <v/>
      </c>
      <c r="T102" s="14">
        <f>IF(T103&lt;&gt;""," -O","")</f>
        <v/>
      </c>
      <c r="V102" s="14">
        <f>IF(V103&lt;&gt;""," -O","")</f>
        <v/>
      </c>
      <c r="X102" s="14">
        <f>IF(X103&lt;&gt;""," -O","")</f>
        <v/>
      </c>
      <c r="Z102" s="14">
        <f>IF(Z103&lt;&gt;""," -O","")</f>
        <v/>
      </c>
      <c r="AB102" s="14">
        <f>IF(AB103&lt;&gt;""," -O","")</f>
        <v/>
      </c>
      <c r="AD102" s="14">
        <f>IF(AD103&lt;&gt;""," -O","")</f>
        <v/>
      </c>
      <c r="AF102" s="14">
        <f>IF(AF103&lt;&gt;""," -O","")</f>
        <v/>
      </c>
      <c r="AH102" s="14">
        <f>IF(AH103&lt;&gt;""," -O","")</f>
        <v/>
      </c>
      <c r="AJ102" s="14">
        <f>IF(AJ103&lt;&gt;""," -O","")</f>
        <v/>
      </c>
      <c r="AL102" s="14">
        <f>IF(AL103&lt;&gt;""," -O","")</f>
        <v/>
      </c>
      <c r="AN102" s="14">
        <f>IF(AN103&lt;&gt;""," -O","")</f>
        <v/>
      </c>
      <c r="AP102" s="14">
        <f>IF(AP103&lt;&gt;""," -O","")</f>
        <v/>
      </c>
      <c r="AR102" s="14">
        <f>IF(AR103&lt;&gt;""," -O","")</f>
        <v/>
      </c>
      <c r="AT102" s="14">
        <f>IF(AT103&lt;&gt;""," -O","")</f>
        <v/>
      </c>
      <c r="AV102" s="14">
        <f>IF(AV103&lt;&gt;""," -O","")</f>
        <v/>
      </c>
      <c r="AX102" s="14">
        <f>IF(AX103&lt;&gt;""," -O","")</f>
        <v/>
      </c>
      <c r="AZ102" s="14">
        <f>IF(AZ103&lt;&gt;""," -O","")</f>
        <v/>
      </c>
      <c r="BB102" s="14">
        <f>IF(BB103&lt;&gt;""," -O","")</f>
        <v/>
      </c>
      <c r="BD102" s="14">
        <f>IF(BD103&lt;&gt;""," -O","")</f>
        <v/>
      </c>
      <c r="BF102" s="14">
        <f>IF(BF103&lt;&gt;""," -O","")</f>
        <v/>
      </c>
      <c r="BH102" s="14">
        <f>IF(BH103&lt;&gt;""," -O","")</f>
        <v/>
      </c>
      <c r="BJ102" s="14">
        <f>IF(BJ103&lt;&gt;""," -O","")</f>
        <v/>
      </c>
    </row>
    <row r="103">
      <c r="M103" s="14" t="n">
        <v>1.48</v>
      </c>
      <c r="N103" s="14">
        <f>IFERROR(VLOOKUP(M103,'CRUCE OPORTUNIDADES'!$C$10:$D$109,2,FALSE),"")</f>
        <v/>
      </c>
      <c r="O103" s="14" t="n">
        <v>2.48000000000001</v>
      </c>
      <c r="P103" s="14">
        <f>IFERROR(VLOOKUP(O103,'CRUCE OPORTUNIDADES'!$C$10:$D$109,2,FALSE),"")</f>
        <v/>
      </c>
      <c r="Q103" s="14" t="n">
        <v>3.48000000000002</v>
      </c>
      <c r="R103" s="14">
        <f>IFERROR(VLOOKUP(Q103,'CRUCE OPORTUNIDADES'!$C$10:$D$109,2,FALSE),"")</f>
        <v/>
      </c>
      <c r="S103" s="14" t="n">
        <v>4.48000000000003</v>
      </c>
      <c r="T103" s="14">
        <f>IFERROR(VLOOKUP(S103,'CRUCE OPORTUNIDADES'!$C$10:$D$109,2,FALSE),"")</f>
        <v/>
      </c>
      <c r="U103" s="14" t="n">
        <v>5.48000000000004</v>
      </c>
      <c r="V103" s="14">
        <f>IFERROR(VLOOKUP(U103,'CRUCE OPORTUNIDADES'!$C$10:$D$109,2,FALSE),"")</f>
        <v/>
      </c>
      <c r="W103" s="14" t="n">
        <v>6.48000000000005</v>
      </c>
      <c r="X103" s="14">
        <f>IFERROR(VLOOKUP(W103,'CRUCE OPORTUNIDADES'!$C$10:$D$109,2,FALSE),"")</f>
        <v/>
      </c>
      <c r="Y103" s="14" t="n">
        <v>7.48000000000006</v>
      </c>
      <c r="Z103" s="14">
        <f>IFERROR(VLOOKUP(Y103,'CRUCE OPORTUNIDADES'!$C$10:$D$109,2,FALSE),"")</f>
        <v/>
      </c>
      <c r="AA103" s="14" t="n">
        <v>8.48000000000007</v>
      </c>
      <c r="AB103" s="14">
        <f>IFERROR(VLOOKUP(AA103,'CRUCE OPORTUNIDADES'!$C$10:$D$109,2,FALSE),"")</f>
        <v/>
      </c>
      <c r="AC103" s="14" t="n">
        <v>9.48000000000008</v>
      </c>
      <c r="AD103" s="14">
        <f>IFERROR(VLOOKUP(AC103,'CRUCE OPORTUNIDADES'!$C$10:$D$109,2,FALSE),"")</f>
        <v/>
      </c>
      <c r="AE103" s="14" t="n">
        <v>10.4800000000001</v>
      </c>
      <c r="AF103" s="14">
        <f>IFERROR(VLOOKUP(AE103,'CRUCE OPORTUNIDADES'!$C$10:$D$109,2,FALSE),"")</f>
        <v/>
      </c>
      <c r="AG103" s="14" t="n">
        <v>11.4800000000001</v>
      </c>
      <c r="AH103" s="14">
        <f>IFERROR(VLOOKUP(AG103,'CRUCE OPORTUNIDADES'!$C$10:$D$109,2,FALSE),"")</f>
        <v/>
      </c>
      <c r="AI103" s="14" t="n">
        <v>12.4800000000001</v>
      </c>
      <c r="AJ103" s="14">
        <f>IFERROR(VLOOKUP(AI103,'CRUCE OPORTUNIDADES'!$C$10:$D$109,2,FALSE),"")</f>
        <v/>
      </c>
      <c r="AK103" s="14" t="n">
        <v>13.4800000000001</v>
      </c>
      <c r="AL103" s="14">
        <f>IFERROR(VLOOKUP(AK103,'CRUCE OPORTUNIDADES'!$C$10:$D$109,2,FALSE),"")</f>
        <v/>
      </c>
      <c r="AM103" s="14" t="n">
        <v>14.4800000000001</v>
      </c>
      <c r="AN103" s="14">
        <f>IFERROR(VLOOKUP(AM103,'CRUCE OPORTUNIDADES'!$C$10:$D$109,2,FALSE),"")</f>
        <v/>
      </c>
      <c r="AO103" s="14" t="n">
        <v>15.4800000000001</v>
      </c>
      <c r="AP103" s="14">
        <f>IFERROR(VLOOKUP(AO103,'CRUCE OPORTUNIDADES'!$C$10:$D$109,2,FALSE),"")</f>
        <v/>
      </c>
      <c r="AQ103" s="14" t="n">
        <v>16.4800000000002</v>
      </c>
      <c r="AR103" s="14">
        <f>IFERROR(VLOOKUP(AQ103,'CRUCE OPORTUNIDADES'!$C$10:$D$109,2,FALSE),"")</f>
        <v/>
      </c>
      <c r="AS103" s="14" t="n">
        <v>17.4800000000002</v>
      </c>
      <c r="AT103" s="14">
        <f>IFERROR(VLOOKUP(AS103,'CRUCE OPORTUNIDADES'!$C$10:$D$109,2,FALSE),"")</f>
        <v/>
      </c>
      <c r="AU103" s="14" t="n">
        <v>18.4800000000002</v>
      </c>
      <c r="AV103" s="14">
        <f>IFERROR(VLOOKUP(AU103,'CRUCE OPORTUNIDADES'!$C$10:$D$109,2,FALSE),"")</f>
        <v/>
      </c>
      <c r="AW103" s="14" t="n">
        <v>19.4800000000002</v>
      </c>
      <c r="AX103" s="14">
        <f>IFERROR(VLOOKUP(AW103,'CRUCE OPORTUNIDADES'!$C$10:$D$109,2,FALSE),"")</f>
        <v/>
      </c>
      <c r="AY103" s="14" t="n">
        <v>20.4800000000002</v>
      </c>
      <c r="AZ103" s="14">
        <f>IFERROR(VLOOKUP(AY103,'CRUCE OPORTUNIDADES'!$C$10:$D$109,2,FALSE),"")</f>
        <v/>
      </c>
      <c r="BA103" s="14" t="n">
        <v>21.4800000000002</v>
      </c>
      <c r="BB103" s="14">
        <f>IFERROR(VLOOKUP(BA103,'CRUCE OPORTUNIDADES'!$C$10:$D$109,2,FALSE),"")</f>
        <v/>
      </c>
      <c r="BC103" s="14" t="n">
        <v>22.4800000000002</v>
      </c>
      <c r="BD103" s="14">
        <f>IFERROR(VLOOKUP(BC103,'CRUCE OPORTUNIDADES'!$C$10:$D$109,2,FALSE),"")</f>
        <v/>
      </c>
      <c r="BE103" s="14" t="n">
        <v>23.4800000000002</v>
      </c>
      <c r="BF103" s="14">
        <f>IFERROR(VLOOKUP(BE103,'CRUCE OPORTUNIDADES'!$C$10:$D$109,2,FALSE),"")</f>
        <v/>
      </c>
      <c r="BG103" s="14" t="n">
        <v>24.4800000000002</v>
      </c>
      <c r="BH103" s="14">
        <f>IFERROR(VLOOKUP(BG103,'CRUCE OPORTUNIDADES'!$C$10:$D$109,2,FALSE),"")</f>
        <v/>
      </c>
      <c r="BI103" s="14" t="n">
        <v>25.4800000000002</v>
      </c>
      <c r="BJ103" s="14">
        <f>IFERROR(VLOOKUP(BI103,'CRUCE OPORTUNIDADES'!$C$10:$D$109,2,FALSE),"")</f>
        <v/>
      </c>
    </row>
    <row r="104">
      <c r="N104" s="14">
        <f>IF(N105&lt;&gt;""," -O","")</f>
        <v/>
      </c>
      <c r="P104" s="14">
        <f>IF(P105&lt;&gt;""," -O","")</f>
        <v/>
      </c>
      <c r="R104" s="14">
        <f>IF(R105&lt;&gt;""," -O","")</f>
        <v/>
      </c>
      <c r="T104" s="14">
        <f>IF(T105&lt;&gt;""," -O","")</f>
        <v/>
      </c>
      <c r="V104" s="14">
        <f>IF(V105&lt;&gt;""," -O","")</f>
        <v/>
      </c>
      <c r="X104" s="14">
        <f>IF(X105&lt;&gt;""," -O","")</f>
        <v/>
      </c>
      <c r="Z104" s="14">
        <f>IF(Z105&lt;&gt;""," -O","")</f>
        <v/>
      </c>
      <c r="AB104" s="14">
        <f>IF(AB105&lt;&gt;""," -O","")</f>
        <v/>
      </c>
      <c r="AD104" s="14">
        <f>IF(AD105&lt;&gt;""," -O","")</f>
        <v/>
      </c>
      <c r="AF104" s="14">
        <f>IF(AF105&lt;&gt;""," -O","")</f>
        <v/>
      </c>
      <c r="AH104" s="14">
        <f>IF(AH105&lt;&gt;""," -O","")</f>
        <v/>
      </c>
      <c r="AJ104" s="14">
        <f>IF(AJ105&lt;&gt;""," -O","")</f>
        <v/>
      </c>
      <c r="AL104" s="14">
        <f>IF(AL105&lt;&gt;""," -O","")</f>
        <v/>
      </c>
      <c r="AN104" s="14">
        <f>IF(AN105&lt;&gt;""," -O","")</f>
        <v/>
      </c>
      <c r="AP104" s="14">
        <f>IF(AP105&lt;&gt;""," -O","")</f>
        <v/>
      </c>
      <c r="AR104" s="14">
        <f>IF(AR105&lt;&gt;""," -O","")</f>
        <v/>
      </c>
      <c r="AT104" s="14">
        <f>IF(AT105&lt;&gt;""," -O","")</f>
        <v/>
      </c>
      <c r="AV104" s="14">
        <f>IF(AV105&lt;&gt;""," -O","")</f>
        <v/>
      </c>
      <c r="AX104" s="14">
        <f>IF(AX105&lt;&gt;""," -O","")</f>
        <v/>
      </c>
      <c r="AZ104" s="14">
        <f>IF(AZ105&lt;&gt;""," -O","")</f>
        <v/>
      </c>
      <c r="BB104" s="14">
        <f>IF(BB105&lt;&gt;""," -O","")</f>
        <v/>
      </c>
      <c r="BD104" s="14">
        <f>IF(BD105&lt;&gt;""," -O","")</f>
        <v/>
      </c>
      <c r="BF104" s="14">
        <f>IF(BF105&lt;&gt;""," -O","")</f>
        <v/>
      </c>
      <c r="BH104" s="14">
        <f>IF(BH105&lt;&gt;""," -O","")</f>
        <v/>
      </c>
      <c r="BJ104" s="14">
        <f>IF(BJ105&lt;&gt;""," -O","")</f>
        <v/>
      </c>
    </row>
    <row r="105">
      <c r="M105" s="14" t="n">
        <v>1.49</v>
      </c>
      <c r="N105" s="14">
        <f>IFERROR(VLOOKUP(M105,'CRUCE OPORTUNIDADES'!$C$10:$D$109,2,FALSE),"")</f>
        <v/>
      </c>
      <c r="O105" s="14" t="n">
        <v>2.49000000000001</v>
      </c>
      <c r="P105" s="14">
        <f>IFERROR(VLOOKUP(O105,'CRUCE OPORTUNIDADES'!$C$10:$D$109,2,FALSE),"")</f>
        <v/>
      </c>
      <c r="Q105" s="14" t="n">
        <v>3.49000000000002</v>
      </c>
      <c r="R105" s="14">
        <f>IFERROR(VLOOKUP(Q105,'CRUCE OPORTUNIDADES'!$C$10:$D$109,2,FALSE),"")</f>
        <v/>
      </c>
      <c r="S105" s="14" t="n">
        <v>4.49000000000003</v>
      </c>
      <c r="T105" s="14">
        <f>IFERROR(VLOOKUP(S105,'CRUCE OPORTUNIDADES'!$C$10:$D$109,2,FALSE),"")</f>
        <v/>
      </c>
      <c r="U105" s="14" t="n">
        <v>5.49000000000004</v>
      </c>
      <c r="V105" s="14">
        <f>IFERROR(VLOOKUP(U105,'CRUCE OPORTUNIDADES'!$C$10:$D$109,2,FALSE),"")</f>
        <v/>
      </c>
      <c r="W105" s="14" t="n">
        <v>6.49000000000005</v>
      </c>
      <c r="X105" s="14">
        <f>IFERROR(VLOOKUP(W105,'CRUCE OPORTUNIDADES'!$C$10:$D$109,2,FALSE),"")</f>
        <v/>
      </c>
      <c r="Y105" s="14" t="n">
        <v>7.49000000000006</v>
      </c>
      <c r="Z105" s="14">
        <f>IFERROR(VLOOKUP(Y105,'CRUCE OPORTUNIDADES'!$C$10:$D$109,2,FALSE),"")</f>
        <v/>
      </c>
      <c r="AA105" s="14" t="n">
        <v>8.490000000000069</v>
      </c>
      <c r="AB105" s="14">
        <f>IFERROR(VLOOKUP(AA105,'CRUCE OPORTUNIDADES'!$C$10:$D$109,2,FALSE),"")</f>
        <v/>
      </c>
      <c r="AC105" s="14" t="n">
        <v>9.49000000000008</v>
      </c>
      <c r="AD105" s="14">
        <f>IFERROR(VLOOKUP(AC105,'CRUCE OPORTUNIDADES'!$C$10:$D$109,2,FALSE),"")</f>
        <v/>
      </c>
      <c r="AE105" s="14" t="n">
        <v>10.4900000000001</v>
      </c>
      <c r="AF105" s="14">
        <f>IFERROR(VLOOKUP(AE105,'CRUCE OPORTUNIDADES'!$C$10:$D$109,2,FALSE),"")</f>
        <v/>
      </c>
      <c r="AG105" s="14" t="n">
        <v>11.4900000000001</v>
      </c>
      <c r="AH105" s="14">
        <f>IFERROR(VLOOKUP(AG105,'CRUCE OPORTUNIDADES'!$C$10:$D$109,2,FALSE),"")</f>
        <v/>
      </c>
      <c r="AI105" s="14" t="n">
        <v>12.4900000000001</v>
      </c>
      <c r="AJ105" s="14">
        <f>IFERROR(VLOOKUP(AI105,'CRUCE OPORTUNIDADES'!$C$10:$D$109,2,FALSE),"")</f>
        <v/>
      </c>
      <c r="AK105" s="14" t="n">
        <v>13.4900000000001</v>
      </c>
      <c r="AL105" s="14">
        <f>IFERROR(VLOOKUP(AK105,'CRUCE OPORTUNIDADES'!$C$10:$D$109,2,FALSE),"")</f>
        <v/>
      </c>
      <c r="AM105" s="14" t="n">
        <v>14.4900000000001</v>
      </c>
      <c r="AN105" s="14">
        <f>IFERROR(VLOOKUP(AM105,'CRUCE OPORTUNIDADES'!$C$10:$D$109,2,FALSE),"")</f>
        <v/>
      </c>
      <c r="AO105" s="14" t="n">
        <v>15.4900000000001</v>
      </c>
      <c r="AP105" s="14">
        <f>IFERROR(VLOOKUP(AO105,'CRUCE OPORTUNIDADES'!$C$10:$D$109,2,FALSE),"")</f>
        <v/>
      </c>
      <c r="AQ105" s="14" t="n">
        <v>16.4900000000001</v>
      </c>
      <c r="AR105" s="14">
        <f>IFERROR(VLOOKUP(AQ105,'CRUCE OPORTUNIDADES'!$C$10:$D$109,2,FALSE),"")</f>
        <v/>
      </c>
      <c r="AS105" s="14" t="n">
        <v>17.4900000000002</v>
      </c>
      <c r="AT105" s="14">
        <f>IFERROR(VLOOKUP(AS105,'CRUCE OPORTUNIDADES'!$C$10:$D$109,2,FALSE),"")</f>
        <v/>
      </c>
      <c r="AU105" s="14" t="n">
        <v>18.4900000000002</v>
      </c>
      <c r="AV105" s="14">
        <f>IFERROR(VLOOKUP(AU105,'CRUCE OPORTUNIDADES'!$C$10:$D$109,2,FALSE),"")</f>
        <v/>
      </c>
      <c r="AW105" s="14" t="n">
        <v>19.4900000000002</v>
      </c>
      <c r="AX105" s="14">
        <f>IFERROR(VLOOKUP(AW105,'CRUCE OPORTUNIDADES'!$C$10:$D$109,2,FALSE),"")</f>
        <v/>
      </c>
      <c r="AY105" s="14" t="n">
        <v>20.4900000000002</v>
      </c>
      <c r="AZ105" s="14">
        <f>IFERROR(VLOOKUP(AY105,'CRUCE OPORTUNIDADES'!$C$10:$D$109,2,FALSE),"")</f>
        <v/>
      </c>
      <c r="BA105" s="14" t="n">
        <v>21.4900000000002</v>
      </c>
      <c r="BB105" s="14">
        <f>IFERROR(VLOOKUP(BA105,'CRUCE OPORTUNIDADES'!$C$10:$D$109,2,FALSE),"")</f>
        <v/>
      </c>
      <c r="BC105" s="14" t="n">
        <v>22.4900000000002</v>
      </c>
      <c r="BD105" s="14">
        <f>IFERROR(VLOOKUP(BC105,'CRUCE OPORTUNIDADES'!$C$10:$D$109,2,FALSE),"")</f>
        <v/>
      </c>
      <c r="BE105" s="14" t="n">
        <v>23.4900000000002</v>
      </c>
      <c r="BF105" s="14">
        <f>IFERROR(VLOOKUP(BE105,'CRUCE OPORTUNIDADES'!$C$10:$D$109,2,FALSE),"")</f>
        <v/>
      </c>
      <c r="BG105" s="14" t="n">
        <v>24.4900000000002</v>
      </c>
      <c r="BH105" s="14">
        <f>IFERROR(VLOOKUP(BG105,'CRUCE OPORTUNIDADES'!$C$10:$D$109,2,FALSE),"")</f>
        <v/>
      </c>
      <c r="BI105" s="14" t="n">
        <v>25.4900000000002</v>
      </c>
      <c r="BJ105" s="14">
        <f>IFERROR(VLOOKUP(BI105,'CRUCE OPORTUNIDADES'!$C$10:$D$109,2,FALSE),"")</f>
        <v/>
      </c>
    </row>
    <row r="106">
      <c r="N106" s="14">
        <f>IF(N107&lt;&gt;""," -O","")</f>
        <v/>
      </c>
      <c r="P106" s="14">
        <f>IF(P107&lt;&gt;""," -O","")</f>
        <v/>
      </c>
      <c r="R106" s="14">
        <f>IF(R107&lt;&gt;""," -O","")</f>
        <v/>
      </c>
      <c r="T106" s="14">
        <f>IF(T107&lt;&gt;""," -O","")</f>
        <v/>
      </c>
      <c r="V106" s="14">
        <f>IF(V107&lt;&gt;""," -O","")</f>
        <v/>
      </c>
      <c r="X106" s="14">
        <f>IF(X107&lt;&gt;""," -O","")</f>
        <v/>
      </c>
      <c r="Z106" s="14">
        <f>IF(Z107&lt;&gt;""," -O","")</f>
        <v/>
      </c>
      <c r="AB106" s="14">
        <f>IF(AB107&lt;&gt;""," -O","")</f>
        <v/>
      </c>
      <c r="AD106" s="14">
        <f>IF(AD107&lt;&gt;""," -O","")</f>
        <v/>
      </c>
      <c r="AF106" s="14">
        <f>IF(AF107&lt;&gt;""," -O","")</f>
        <v/>
      </c>
      <c r="AH106" s="14">
        <f>IF(AH107&lt;&gt;""," -O","")</f>
        <v/>
      </c>
      <c r="AJ106" s="14">
        <f>IF(AJ107&lt;&gt;""," -O","")</f>
        <v/>
      </c>
      <c r="AL106" s="14">
        <f>IF(AL107&lt;&gt;""," -O","")</f>
        <v/>
      </c>
      <c r="AN106" s="14">
        <f>IF(AN107&lt;&gt;""," -O","")</f>
        <v/>
      </c>
      <c r="AP106" s="14">
        <f>IF(AP107&lt;&gt;""," -O","")</f>
        <v/>
      </c>
      <c r="AR106" s="14">
        <f>IF(AR107&lt;&gt;""," -O","")</f>
        <v/>
      </c>
      <c r="AT106" s="14">
        <f>IF(AT107&lt;&gt;""," -O","")</f>
        <v/>
      </c>
      <c r="AV106" s="14">
        <f>IF(AV107&lt;&gt;""," -O","")</f>
        <v/>
      </c>
      <c r="AX106" s="14">
        <f>IF(AX107&lt;&gt;""," -O","")</f>
        <v/>
      </c>
      <c r="AZ106" s="14">
        <f>IF(AZ107&lt;&gt;""," -O","")</f>
        <v/>
      </c>
      <c r="BB106" s="14">
        <f>IF(BB107&lt;&gt;""," -O","")</f>
        <v/>
      </c>
      <c r="BD106" s="14">
        <f>IF(BD107&lt;&gt;""," -O","")</f>
        <v/>
      </c>
      <c r="BF106" s="14">
        <f>IF(BF107&lt;&gt;""," -O","")</f>
        <v/>
      </c>
      <c r="BH106" s="14">
        <f>IF(BH107&lt;&gt;""," -O","")</f>
        <v/>
      </c>
      <c r="BJ106" s="14">
        <f>IF(BJ107&lt;&gt;""," -O","")</f>
        <v/>
      </c>
    </row>
    <row r="107">
      <c r="M107" s="14" t="n">
        <v>1.5</v>
      </c>
      <c r="N107" s="14">
        <f>IFERROR(VLOOKUP(M107,'CRUCE OPORTUNIDADES'!$C$10:$D$109,2,FALSE),"")</f>
        <v/>
      </c>
      <c r="O107" s="14" t="n">
        <v>2.50000000000001</v>
      </c>
      <c r="P107" s="14">
        <f>IFERROR(VLOOKUP(O107,'CRUCE OPORTUNIDADES'!$C$10:$D$109,2,FALSE),"")</f>
        <v/>
      </c>
      <c r="Q107" s="14" t="n">
        <v>3.50000000000002</v>
      </c>
      <c r="R107" s="14">
        <f>IFERROR(VLOOKUP(Q107,'CRUCE OPORTUNIDADES'!$C$10:$D$109,2,FALSE),"")</f>
        <v/>
      </c>
      <c r="S107" s="14" t="n">
        <v>4.50000000000003</v>
      </c>
      <c r="T107" s="14">
        <f>IFERROR(VLOOKUP(S107,'CRUCE OPORTUNIDADES'!$C$10:$D$109,2,FALSE),"")</f>
        <v/>
      </c>
      <c r="U107" s="14" t="n">
        <v>5.50000000000004</v>
      </c>
      <c r="V107" s="14">
        <f>IFERROR(VLOOKUP(U107,'CRUCE OPORTUNIDADES'!$C$10:$D$109,2,FALSE),"")</f>
        <v/>
      </c>
      <c r="W107" s="14" t="n">
        <v>6.50000000000005</v>
      </c>
      <c r="X107" s="14">
        <f>IFERROR(VLOOKUP(W107,'CRUCE OPORTUNIDADES'!$C$10:$D$109,2,FALSE),"")</f>
        <v/>
      </c>
      <c r="Y107" s="14" t="n">
        <v>7.50000000000006</v>
      </c>
      <c r="Z107" s="14">
        <f>IFERROR(VLOOKUP(Y107,'CRUCE OPORTUNIDADES'!$C$10:$D$109,2,FALSE),"")</f>
        <v/>
      </c>
      <c r="AA107" s="14" t="n">
        <v>8.500000000000069</v>
      </c>
      <c r="AB107" s="14">
        <f>IFERROR(VLOOKUP(AA107,'CRUCE OPORTUNIDADES'!$C$10:$D$109,2,FALSE),"")</f>
        <v/>
      </c>
      <c r="AC107" s="14" t="n">
        <v>9.50000000000008</v>
      </c>
      <c r="AD107" s="14">
        <f>IFERROR(VLOOKUP(AC107,'CRUCE OPORTUNIDADES'!$C$10:$D$109,2,FALSE),"")</f>
        <v/>
      </c>
      <c r="AE107" s="14" t="n">
        <v>10.5000000000001</v>
      </c>
      <c r="AF107" s="14">
        <f>IFERROR(VLOOKUP(AE107,'CRUCE OPORTUNIDADES'!$C$10:$D$109,2,FALSE),"")</f>
        <v/>
      </c>
      <c r="AG107" s="14" t="n">
        <v>11.5000000000001</v>
      </c>
      <c r="AH107" s="14">
        <f>IFERROR(VLOOKUP(AG107,'CRUCE OPORTUNIDADES'!$C$10:$D$109,2,FALSE),"")</f>
        <v/>
      </c>
      <c r="AI107" s="14" t="n">
        <v>12.5000000000001</v>
      </c>
      <c r="AJ107" s="14">
        <f>IFERROR(VLOOKUP(AI107,'CRUCE OPORTUNIDADES'!$C$10:$D$109,2,FALSE),"")</f>
        <v/>
      </c>
      <c r="AK107" s="14" t="n">
        <v>13.5000000000001</v>
      </c>
      <c r="AL107" s="14">
        <f>IFERROR(VLOOKUP(AK107,'CRUCE OPORTUNIDADES'!$C$10:$D$109,2,FALSE),"")</f>
        <v/>
      </c>
      <c r="AM107" s="14" t="n">
        <v>14.5000000000001</v>
      </c>
      <c r="AN107" s="14">
        <f>IFERROR(VLOOKUP(AM107,'CRUCE OPORTUNIDADES'!$C$10:$D$109,2,FALSE),"")</f>
        <v/>
      </c>
      <c r="AO107" s="14" t="n">
        <v>15.5000000000001</v>
      </c>
      <c r="AP107" s="14">
        <f>IFERROR(VLOOKUP(AO107,'CRUCE OPORTUNIDADES'!$C$10:$D$109,2,FALSE),"")</f>
        <v/>
      </c>
      <c r="AQ107" s="14" t="n">
        <v>16.5000000000002</v>
      </c>
      <c r="AR107" s="14">
        <f>IFERROR(VLOOKUP(AQ107,'CRUCE OPORTUNIDADES'!$C$10:$D$109,2,FALSE),"")</f>
        <v/>
      </c>
      <c r="AS107" s="14" t="n">
        <v>17.5000000000002</v>
      </c>
      <c r="AT107" s="14">
        <f>IFERROR(VLOOKUP(AS107,'CRUCE OPORTUNIDADES'!$C$10:$D$109,2,FALSE),"")</f>
        <v/>
      </c>
      <c r="AU107" s="14" t="n">
        <v>18.5000000000002</v>
      </c>
      <c r="AV107" s="14">
        <f>IFERROR(VLOOKUP(AU107,'CRUCE OPORTUNIDADES'!$C$10:$D$109,2,FALSE),"")</f>
        <v/>
      </c>
      <c r="AW107" s="14" t="n">
        <v>19.5000000000002</v>
      </c>
      <c r="AX107" s="14">
        <f>IFERROR(VLOOKUP(AW107,'CRUCE OPORTUNIDADES'!$C$10:$D$109,2,FALSE),"")</f>
        <v/>
      </c>
      <c r="AY107" s="14" t="n">
        <v>20.5000000000002</v>
      </c>
      <c r="AZ107" s="14">
        <f>IFERROR(VLOOKUP(AY107,'CRUCE OPORTUNIDADES'!$C$10:$D$109,2,FALSE),"")</f>
        <v/>
      </c>
      <c r="BA107" s="14" t="n">
        <v>21.5000000000002</v>
      </c>
      <c r="BB107" s="14">
        <f>IFERROR(VLOOKUP(BA107,'CRUCE OPORTUNIDADES'!$C$10:$D$109,2,FALSE),"")</f>
        <v/>
      </c>
      <c r="BC107" s="14" t="n">
        <v>22.5000000000002</v>
      </c>
      <c r="BD107" s="14">
        <f>IFERROR(VLOOKUP(BC107,'CRUCE OPORTUNIDADES'!$C$10:$D$109,2,FALSE),"")</f>
        <v/>
      </c>
      <c r="BE107" s="14" t="n">
        <v>23.5000000000002</v>
      </c>
      <c r="BF107" s="14">
        <f>IFERROR(VLOOKUP(BE107,'CRUCE OPORTUNIDADES'!$C$10:$D$109,2,FALSE),"")</f>
        <v/>
      </c>
      <c r="BG107" s="14" t="n">
        <v>24.5000000000002</v>
      </c>
      <c r="BH107" s="14">
        <f>IFERROR(VLOOKUP(BG107,'CRUCE OPORTUNIDADES'!$C$10:$D$109,2,FALSE),"")</f>
        <v/>
      </c>
      <c r="BI107" s="14" t="n">
        <v>25.5000000000002</v>
      </c>
      <c r="BJ107" s="14">
        <f>IFERROR(VLOOKUP(BI107,'CRUCE OPORTUNIDADES'!$C$10:$D$109,2,FALSE),"")</f>
        <v/>
      </c>
    </row>
    <row r="108">
      <c r="N108" s="14">
        <f>IF(N109&lt;&gt;""," -O","")</f>
        <v/>
      </c>
      <c r="P108" s="14">
        <f>IF(P109&lt;&gt;""," -O","")</f>
        <v/>
      </c>
      <c r="R108" s="14">
        <f>IF(R109&lt;&gt;""," -O","")</f>
        <v/>
      </c>
      <c r="T108" s="14">
        <f>IF(T109&lt;&gt;""," -O","")</f>
        <v/>
      </c>
      <c r="V108" s="14">
        <f>IF(V109&lt;&gt;""," -O","")</f>
        <v/>
      </c>
      <c r="X108" s="14">
        <f>IF(X109&lt;&gt;""," -O","")</f>
        <v/>
      </c>
      <c r="Z108" s="14">
        <f>IF(Z109&lt;&gt;""," -O","")</f>
        <v/>
      </c>
      <c r="AB108" s="14">
        <f>IF(AB109&lt;&gt;""," -O","")</f>
        <v/>
      </c>
      <c r="AD108" s="14">
        <f>IF(AD109&lt;&gt;""," -O","")</f>
        <v/>
      </c>
      <c r="AF108" s="14">
        <f>IF(AF109&lt;&gt;""," -O","")</f>
        <v/>
      </c>
      <c r="AH108" s="14">
        <f>IF(AH109&lt;&gt;""," -O","")</f>
        <v/>
      </c>
      <c r="AJ108" s="14">
        <f>IF(AJ109&lt;&gt;""," -O","")</f>
        <v/>
      </c>
      <c r="AL108" s="14">
        <f>IF(AL109&lt;&gt;""," -O","")</f>
        <v/>
      </c>
      <c r="AN108" s="14">
        <f>IF(AN109&lt;&gt;""," -O","")</f>
        <v/>
      </c>
      <c r="AP108" s="14">
        <f>IF(AP109&lt;&gt;""," -O","")</f>
        <v/>
      </c>
      <c r="AR108" s="14">
        <f>IF(AR109&lt;&gt;""," -O","")</f>
        <v/>
      </c>
      <c r="AT108" s="14">
        <f>IF(AT109&lt;&gt;""," -O","")</f>
        <v/>
      </c>
      <c r="AV108" s="14">
        <f>IF(AV109&lt;&gt;""," -O","")</f>
        <v/>
      </c>
      <c r="AX108" s="14">
        <f>IF(AX109&lt;&gt;""," -O","")</f>
        <v/>
      </c>
      <c r="AZ108" s="14">
        <f>IF(AZ109&lt;&gt;""," -O","")</f>
        <v/>
      </c>
      <c r="BB108" s="14">
        <f>IF(BB109&lt;&gt;""," -O","")</f>
        <v/>
      </c>
      <c r="BD108" s="14">
        <f>IF(BD109&lt;&gt;""," -O","")</f>
        <v/>
      </c>
      <c r="BF108" s="14">
        <f>IF(BF109&lt;&gt;""," -O","")</f>
        <v/>
      </c>
      <c r="BH108" s="14">
        <f>IF(BH109&lt;&gt;""," -O","")</f>
        <v/>
      </c>
      <c r="BJ108" s="14">
        <f>IF(BJ109&lt;&gt;""," -O","")</f>
        <v/>
      </c>
    </row>
    <row r="109">
      <c r="M109" s="14" t="n">
        <v>1.51</v>
      </c>
      <c r="N109" s="14">
        <f>IFERROR(VLOOKUP(M109,'CRUCE OPORTUNIDADES'!$C$10:$D$109,2,FALSE),"")</f>
        <v/>
      </c>
      <c r="O109" s="14" t="n">
        <v>2.51000000000001</v>
      </c>
      <c r="P109" s="14">
        <f>IFERROR(VLOOKUP(O109,'CRUCE OPORTUNIDADES'!$C$10:$D$109,2,FALSE),"")</f>
        <v/>
      </c>
      <c r="Q109" s="14" t="n">
        <v>3.51000000000002</v>
      </c>
      <c r="R109" s="14">
        <f>IFERROR(VLOOKUP(Q109,'CRUCE OPORTUNIDADES'!$C$10:$D$109,2,FALSE),"")</f>
        <v/>
      </c>
      <c r="S109" s="14" t="n">
        <v>4.51000000000003</v>
      </c>
      <c r="T109" s="14">
        <f>IFERROR(VLOOKUP(S109,'CRUCE OPORTUNIDADES'!$C$10:$D$109,2,FALSE),"")</f>
        <v/>
      </c>
      <c r="U109" s="14" t="n">
        <v>5.51000000000004</v>
      </c>
      <c r="V109" s="14">
        <f>IFERROR(VLOOKUP(U109,'CRUCE OPORTUNIDADES'!$C$10:$D$109,2,FALSE),"")</f>
        <v/>
      </c>
      <c r="W109" s="14" t="n">
        <v>6.51000000000005</v>
      </c>
      <c r="X109" s="14">
        <f>IFERROR(VLOOKUP(W109,'CRUCE OPORTUNIDADES'!$C$10:$D$109,2,FALSE),"")</f>
        <v/>
      </c>
      <c r="Y109" s="14" t="n">
        <v>7.51000000000006</v>
      </c>
      <c r="Z109" s="14">
        <f>IFERROR(VLOOKUP(Y109,'CRUCE OPORTUNIDADES'!$C$10:$D$109,2,FALSE),"")</f>
        <v/>
      </c>
      <c r="AA109" s="14" t="n">
        <v>8.510000000000071</v>
      </c>
      <c r="AB109" s="14">
        <f>IFERROR(VLOOKUP(AA109,'CRUCE OPORTUNIDADES'!$C$10:$D$109,2,FALSE),"")</f>
        <v/>
      </c>
      <c r="AC109" s="14" t="n">
        <v>9.51000000000008</v>
      </c>
      <c r="AD109" s="14">
        <f>IFERROR(VLOOKUP(AC109,'CRUCE OPORTUNIDADES'!$C$10:$D$109,2,FALSE),"")</f>
        <v/>
      </c>
      <c r="AE109" s="14" t="n">
        <v>10.5100000000001</v>
      </c>
      <c r="AF109" s="14">
        <f>IFERROR(VLOOKUP(AE109,'CRUCE OPORTUNIDADES'!$C$10:$D$109,2,FALSE),"")</f>
        <v/>
      </c>
      <c r="AG109" s="14" t="n">
        <v>11.5100000000001</v>
      </c>
      <c r="AH109" s="14">
        <f>IFERROR(VLOOKUP(AG109,'CRUCE OPORTUNIDADES'!$C$10:$D$109,2,FALSE),"")</f>
        <v/>
      </c>
      <c r="AI109" s="14" t="n">
        <v>12.5100000000001</v>
      </c>
      <c r="AJ109" s="14">
        <f>IFERROR(VLOOKUP(AI109,'CRUCE OPORTUNIDADES'!$C$10:$D$109,2,FALSE),"")</f>
        <v/>
      </c>
      <c r="AK109" s="14" t="n">
        <v>13.5100000000001</v>
      </c>
      <c r="AL109" s="14">
        <f>IFERROR(VLOOKUP(AK109,'CRUCE OPORTUNIDADES'!$C$10:$D$109,2,FALSE),"")</f>
        <v/>
      </c>
      <c r="AM109" s="14" t="n">
        <v>14.5100000000001</v>
      </c>
      <c r="AN109" s="14">
        <f>IFERROR(VLOOKUP(AM109,'CRUCE OPORTUNIDADES'!$C$10:$D$109,2,FALSE),"")</f>
        <v/>
      </c>
      <c r="AO109" s="14" t="n">
        <v>15.5100000000001</v>
      </c>
      <c r="AP109" s="14">
        <f>IFERROR(VLOOKUP(AO109,'CRUCE OPORTUNIDADES'!$C$10:$D$109,2,FALSE),"")</f>
        <v/>
      </c>
      <c r="AQ109" s="14" t="n">
        <v>16.5100000000001</v>
      </c>
      <c r="AR109" s="14">
        <f>IFERROR(VLOOKUP(AQ109,'CRUCE OPORTUNIDADES'!$C$10:$D$109,2,FALSE),"")</f>
        <v/>
      </c>
      <c r="AS109" s="14" t="n">
        <v>17.5100000000002</v>
      </c>
      <c r="AT109" s="14">
        <f>IFERROR(VLOOKUP(AS109,'CRUCE OPORTUNIDADES'!$C$10:$D$109,2,FALSE),"")</f>
        <v/>
      </c>
      <c r="AU109" s="14" t="n">
        <v>18.5100000000002</v>
      </c>
      <c r="AV109" s="14">
        <f>IFERROR(VLOOKUP(AU109,'CRUCE OPORTUNIDADES'!$C$10:$D$109,2,FALSE),"")</f>
        <v/>
      </c>
      <c r="AW109" s="14" t="n">
        <v>19.5100000000002</v>
      </c>
      <c r="AX109" s="14">
        <f>IFERROR(VLOOKUP(AW109,'CRUCE OPORTUNIDADES'!$C$10:$D$109,2,FALSE),"")</f>
        <v/>
      </c>
      <c r="AY109" s="14" t="n">
        <v>20.5100000000002</v>
      </c>
      <c r="AZ109" s="14">
        <f>IFERROR(VLOOKUP(AY109,'CRUCE OPORTUNIDADES'!$C$10:$D$109,2,FALSE),"")</f>
        <v/>
      </c>
      <c r="BA109" s="14" t="n">
        <v>21.5100000000002</v>
      </c>
      <c r="BB109" s="14">
        <f>IFERROR(VLOOKUP(BA109,'CRUCE OPORTUNIDADES'!$C$10:$D$109,2,FALSE),"")</f>
        <v/>
      </c>
      <c r="BC109" s="14" t="n">
        <v>22.5100000000002</v>
      </c>
      <c r="BD109" s="14">
        <f>IFERROR(VLOOKUP(BC109,'CRUCE OPORTUNIDADES'!$C$10:$D$109,2,FALSE),"")</f>
        <v/>
      </c>
      <c r="BE109" s="14" t="n">
        <v>23.5100000000002</v>
      </c>
      <c r="BF109" s="14">
        <f>IFERROR(VLOOKUP(BE109,'CRUCE OPORTUNIDADES'!$C$10:$D$109,2,FALSE),"")</f>
        <v/>
      </c>
      <c r="BG109" s="14" t="n">
        <v>24.5100000000002</v>
      </c>
      <c r="BH109" s="14">
        <f>IFERROR(VLOOKUP(BG109,'CRUCE OPORTUNIDADES'!$C$10:$D$109,2,FALSE),"")</f>
        <v/>
      </c>
      <c r="BI109" s="14" t="n">
        <v>25.5100000000002</v>
      </c>
      <c r="BJ109" s="14">
        <f>IFERROR(VLOOKUP(BI109,'CRUCE OPORTUNIDADES'!$C$10:$D$109,2,FALSE),"")</f>
        <v/>
      </c>
    </row>
    <row r="110">
      <c r="N110" s="14">
        <f>IF(N111&lt;&gt;""," -O","")</f>
        <v/>
      </c>
      <c r="P110" s="14">
        <f>IF(P111&lt;&gt;""," -O","")</f>
        <v/>
      </c>
      <c r="R110" s="14">
        <f>IF(R111&lt;&gt;""," -O","")</f>
        <v/>
      </c>
      <c r="T110" s="14">
        <f>IF(T111&lt;&gt;""," -O","")</f>
        <v/>
      </c>
      <c r="V110" s="14">
        <f>IF(V111&lt;&gt;""," -O","")</f>
        <v/>
      </c>
      <c r="X110" s="14">
        <f>IF(X111&lt;&gt;""," -O","")</f>
        <v/>
      </c>
      <c r="Z110" s="14">
        <f>IF(Z111&lt;&gt;""," -O","")</f>
        <v/>
      </c>
      <c r="AB110" s="14">
        <f>IF(AB111&lt;&gt;""," -O","")</f>
        <v/>
      </c>
      <c r="AD110" s="14">
        <f>IF(AD111&lt;&gt;""," -O","")</f>
        <v/>
      </c>
      <c r="AF110" s="14">
        <f>IF(AF111&lt;&gt;""," -O","")</f>
        <v/>
      </c>
      <c r="AH110" s="14">
        <f>IF(AH111&lt;&gt;""," -O","")</f>
        <v/>
      </c>
      <c r="AJ110" s="14">
        <f>IF(AJ111&lt;&gt;""," -O","")</f>
        <v/>
      </c>
      <c r="AL110" s="14">
        <f>IF(AL111&lt;&gt;""," -O","")</f>
        <v/>
      </c>
      <c r="AN110" s="14">
        <f>IF(AN111&lt;&gt;""," -O","")</f>
        <v/>
      </c>
      <c r="AP110" s="14">
        <f>IF(AP111&lt;&gt;""," -O","")</f>
        <v/>
      </c>
      <c r="AR110" s="14">
        <f>IF(AR111&lt;&gt;""," -O","")</f>
        <v/>
      </c>
      <c r="AT110" s="14">
        <f>IF(AT111&lt;&gt;""," -O","")</f>
        <v/>
      </c>
      <c r="AV110" s="14">
        <f>IF(AV111&lt;&gt;""," -O","")</f>
        <v/>
      </c>
      <c r="AX110" s="14">
        <f>IF(AX111&lt;&gt;""," -O","")</f>
        <v/>
      </c>
      <c r="AZ110" s="14">
        <f>IF(AZ111&lt;&gt;""," -O","")</f>
        <v/>
      </c>
      <c r="BB110" s="14">
        <f>IF(BB111&lt;&gt;""," -O","")</f>
        <v/>
      </c>
      <c r="BD110" s="14">
        <f>IF(BD111&lt;&gt;""," -O","")</f>
        <v/>
      </c>
      <c r="BF110" s="14">
        <f>IF(BF111&lt;&gt;""," -O","")</f>
        <v/>
      </c>
      <c r="BH110" s="14">
        <f>IF(BH111&lt;&gt;""," -O","")</f>
        <v/>
      </c>
      <c r="BJ110" s="14">
        <f>IF(BJ111&lt;&gt;""," -O","")</f>
        <v/>
      </c>
    </row>
    <row r="111">
      <c r="M111" s="14" t="n">
        <v>1.52</v>
      </c>
      <c r="N111" s="14">
        <f>IFERROR(VLOOKUP(M111,'CRUCE OPORTUNIDADES'!$C$10:$D$109,2,FALSE),"")</f>
        <v/>
      </c>
      <c r="O111" s="14" t="n">
        <v>2.52000000000001</v>
      </c>
      <c r="P111" s="14">
        <f>IFERROR(VLOOKUP(O111,'CRUCE OPORTUNIDADES'!$C$10:$D$109,2,FALSE),"")</f>
        <v/>
      </c>
      <c r="Q111" s="14" t="n">
        <v>3.52000000000002</v>
      </c>
      <c r="R111" s="14">
        <f>IFERROR(VLOOKUP(Q111,'CRUCE OPORTUNIDADES'!$C$10:$D$109,2,FALSE),"")</f>
        <v/>
      </c>
      <c r="S111" s="14" t="n">
        <v>4.52000000000003</v>
      </c>
      <c r="T111" s="14">
        <f>IFERROR(VLOOKUP(S111,'CRUCE OPORTUNIDADES'!$C$10:$D$109,2,FALSE),"")</f>
        <v/>
      </c>
      <c r="U111" s="14" t="n">
        <v>5.52000000000004</v>
      </c>
      <c r="V111" s="14">
        <f>IFERROR(VLOOKUP(U111,'CRUCE OPORTUNIDADES'!$C$10:$D$109,2,FALSE),"")</f>
        <v/>
      </c>
      <c r="W111" s="14" t="n">
        <v>6.52000000000005</v>
      </c>
      <c r="X111" s="14">
        <f>IFERROR(VLOOKUP(W111,'CRUCE OPORTUNIDADES'!$C$10:$D$109,2,FALSE),"")</f>
        <v/>
      </c>
      <c r="Y111" s="14" t="n">
        <v>7.52000000000006</v>
      </c>
      <c r="Z111" s="14">
        <f>IFERROR(VLOOKUP(Y111,'CRUCE OPORTUNIDADES'!$C$10:$D$109,2,FALSE),"")</f>
        <v/>
      </c>
      <c r="AA111" s="14" t="n">
        <v>8.520000000000071</v>
      </c>
      <c r="AB111" s="14">
        <f>IFERROR(VLOOKUP(AA111,'CRUCE OPORTUNIDADES'!$C$10:$D$109,2,FALSE),"")</f>
        <v/>
      </c>
      <c r="AC111" s="14" t="n">
        <v>9.52000000000008</v>
      </c>
      <c r="AD111" s="14">
        <f>IFERROR(VLOOKUP(AC111,'CRUCE OPORTUNIDADES'!$C$10:$D$109,2,FALSE),"")</f>
        <v/>
      </c>
      <c r="AE111" s="14" t="n">
        <v>10.5200000000001</v>
      </c>
      <c r="AF111" s="14">
        <f>IFERROR(VLOOKUP(AE111,'CRUCE OPORTUNIDADES'!$C$10:$D$109,2,FALSE),"")</f>
        <v/>
      </c>
      <c r="AG111" s="14" t="n">
        <v>11.5200000000001</v>
      </c>
      <c r="AH111" s="14">
        <f>IFERROR(VLOOKUP(AG111,'CRUCE OPORTUNIDADES'!$C$10:$D$109,2,FALSE),"")</f>
        <v/>
      </c>
      <c r="AI111" s="14" t="n">
        <v>12.5200000000001</v>
      </c>
      <c r="AJ111" s="14">
        <f>IFERROR(VLOOKUP(AI111,'CRUCE OPORTUNIDADES'!$C$10:$D$109,2,FALSE),"")</f>
        <v/>
      </c>
      <c r="AK111" s="14" t="n">
        <v>13.5200000000001</v>
      </c>
      <c r="AL111" s="14">
        <f>IFERROR(VLOOKUP(AK111,'CRUCE OPORTUNIDADES'!$C$10:$D$109,2,FALSE),"")</f>
        <v/>
      </c>
      <c r="AM111" s="14" t="n">
        <v>14.5200000000001</v>
      </c>
      <c r="AN111" s="14">
        <f>IFERROR(VLOOKUP(AM111,'CRUCE OPORTUNIDADES'!$C$10:$D$109,2,FALSE),"")</f>
        <v/>
      </c>
      <c r="AO111" s="14" t="n">
        <v>15.5200000000001</v>
      </c>
      <c r="AP111" s="14">
        <f>IFERROR(VLOOKUP(AO111,'CRUCE OPORTUNIDADES'!$C$10:$D$109,2,FALSE),"")</f>
        <v/>
      </c>
      <c r="AQ111" s="14" t="n">
        <v>16.5200000000001</v>
      </c>
      <c r="AR111" s="14">
        <f>IFERROR(VLOOKUP(AQ111,'CRUCE OPORTUNIDADES'!$C$10:$D$109,2,FALSE),"")</f>
        <v/>
      </c>
      <c r="AS111" s="14" t="n">
        <v>17.5200000000002</v>
      </c>
      <c r="AT111" s="14">
        <f>IFERROR(VLOOKUP(AS111,'CRUCE OPORTUNIDADES'!$C$10:$D$109,2,FALSE),"")</f>
        <v/>
      </c>
      <c r="AU111" s="14" t="n">
        <v>18.5200000000002</v>
      </c>
      <c r="AV111" s="14">
        <f>IFERROR(VLOOKUP(AU111,'CRUCE OPORTUNIDADES'!$C$10:$D$109,2,FALSE),"")</f>
        <v/>
      </c>
      <c r="AW111" s="14" t="n">
        <v>19.5200000000002</v>
      </c>
      <c r="AX111" s="14">
        <f>IFERROR(VLOOKUP(AW111,'CRUCE OPORTUNIDADES'!$C$10:$D$109,2,FALSE),"")</f>
        <v/>
      </c>
      <c r="AY111" s="14" t="n">
        <v>20.5200000000002</v>
      </c>
      <c r="AZ111" s="14">
        <f>IFERROR(VLOOKUP(AY111,'CRUCE OPORTUNIDADES'!$C$10:$D$109,2,FALSE),"")</f>
        <v/>
      </c>
      <c r="BA111" s="14" t="n">
        <v>21.5200000000002</v>
      </c>
      <c r="BB111" s="14">
        <f>IFERROR(VLOOKUP(BA111,'CRUCE OPORTUNIDADES'!$C$10:$D$109,2,FALSE),"")</f>
        <v/>
      </c>
      <c r="BC111" s="14" t="n">
        <v>22.5200000000002</v>
      </c>
      <c r="BD111" s="14">
        <f>IFERROR(VLOOKUP(BC111,'CRUCE OPORTUNIDADES'!$C$10:$D$109,2,FALSE),"")</f>
        <v/>
      </c>
      <c r="BE111" s="14" t="n">
        <v>23.5200000000002</v>
      </c>
      <c r="BF111" s="14">
        <f>IFERROR(VLOOKUP(BE111,'CRUCE OPORTUNIDADES'!$C$10:$D$109,2,FALSE),"")</f>
        <v/>
      </c>
      <c r="BG111" s="14" t="n">
        <v>24.5200000000002</v>
      </c>
      <c r="BH111" s="14">
        <f>IFERROR(VLOOKUP(BG111,'CRUCE OPORTUNIDADES'!$C$10:$D$109,2,FALSE),"")</f>
        <v/>
      </c>
      <c r="BI111" s="14" t="n">
        <v>25.5200000000002</v>
      </c>
      <c r="BJ111" s="14">
        <f>IFERROR(VLOOKUP(BI111,'CRUCE OPORTUNIDADES'!$C$10:$D$109,2,FALSE),"")</f>
        <v/>
      </c>
    </row>
    <row r="112">
      <c r="N112" s="14">
        <f>IF(N113&lt;&gt;""," -O","")</f>
        <v/>
      </c>
      <c r="P112" s="14">
        <f>IF(P113&lt;&gt;""," -O","")</f>
        <v/>
      </c>
      <c r="R112" s="14">
        <f>IF(R113&lt;&gt;""," -O","")</f>
        <v/>
      </c>
      <c r="T112" s="14">
        <f>IF(T113&lt;&gt;""," -O","")</f>
        <v/>
      </c>
      <c r="V112" s="14">
        <f>IF(V113&lt;&gt;""," -O","")</f>
        <v/>
      </c>
      <c r="X112" s="14">
        <f>IF(X113&lt;&gt;""," -O","")</f>
        <v/>
      </c>
      <c r="Z112" s="14">
        <f>IF(Z113&lt;&gt;""," -O","")</f>
        <v/>
      </c>
      <c r="AB112" s="14">
        <f>IF(AB113&lt;&gt;""," -O","")</f>
        <v/>
      </c>
      <c r="AD112" s="14">
        <f>IF(AD113&lt;&gt;""," -O","")</f>
        <v/>
      </c>
      <c r="AF112" s="14">
        <f>IF(AF113&lt;&gt;""," -O","")</f>
        <v/>
      </c>
      <c r="AH112" s="14">
        <f>IF(AH113&lt;&gt;""," -O","")</f>
        <v/>
      </c>
      <c r="AJ112" s="14">
        <f>IF(AJ113&lt;&gt;""," -O","")</f>
        <v/>
      </c>
      <c r="AL112" s="14">
        <f>IF(AL113&lt;&gt;""," -O","")</f>
        <v/>
      </c>
      <c r="AN112" s="14">
        <f>IF(AN113&lt;&gt;""," -O","")</f>
        <v/>
      </c>
      <c r="AP112" s="14">
        <f>IF(AP113&lt;&gt;""," -O","")</f>
        <v/>
      </c>
      <c r="AR112" s="14">
        <f>IF(AR113&lt;&gt;""," -O","")</f>
        <v/>
      </c>
      <c r="AT112" s="14">
        <f>IF(AT113&lt;&gt;""," -O","")</f>
        <v/>
      </c>
      <c r="AV112" s="14">
        <f>IF(AV113&lt;&gt;""," -O","")</f>
        <v/>
      </c>
      <c r="AX112" s="14">
        <f>IF(AX113&lt;&gt;""," -O","")</f>
        <v/>
      </c>
      <c r="AZ112" s="14">
        <f>IF(AZ113&lt;&gt;""," -O","")</f>
        <v/>
      </c>
      <c r="BB112" s="14">
        <f>IF(BB113&lt;&gt;""," -O","")</f>
        <v/>
      </c>
      <c r="BD112" s="14">
        <f>IF(BD113&lt;&gt;""," -O","")</f>
        <v/>
      </c>
      <c r="BF112" s="14">
        <f>IF(BF113&lt;&gt;""," -O","")</f>
        <v/>
      </c>
      <c r="BH112" s="14">
        <f>IF(BH113&lt;&gt;""," -O","")</f>
        <v/>
      </c>
      <c r="BJ112" s="14">
        <f>IF(BJ113&lt;&gt;""," -O","")</f>
        <v/>
      </c>
    </row>
    <row r="113">
      <c r="M113" s="14" t="n">
        <v>1.53</v>
      </c>
      <c r="N113" s="14">
        <f>IFERROR(VLOOKUP(M113,'CRUCE OPORTUNIDADES'!$C$10:$D$109,2,FALSE),"")</f>
        <v/>
      </c>
      <c r="O113" s="14" t="n">
        <v>2.53000000000001</v>
      </c>
      <c r="P113" s="14">
        <f>IFERROR(VLOOKUP(O113,'CRUCE OPORTUNIDADES'!$C$10:$D$109,2,FALSE),"")</f>
        <v/>
      </c>
      <c r="Q113" s="14" t="n">
        <v>3.53000000000002</v>
      </c>
      <c r="R113" s="14">
        <f>IFERROR(VLOOKUP(Q113,'CRUCE OPORTUNIDADES'!$C$10:$D$109,2,FALSE),"")</f>
        <v/>
      </c>
      <c r="S113" s="14" t="n">
        <v>4.53000000000003</v>
      </c>
      <c r="T113" s="14">
        <f>IFERROR(VLOOKUP(S113,'CRUCE OPORTUNIDADES'!$C$10:$D$109,2,FALSE),"")</f>
        <v/>
      </c>
      <c r="U113" s="14" t="n">
        <v>5.53000000000004</v>
      </c>
      <c r="V113" s="14">
        <f>IFERROR(VLOOKUP(U113,'CRUCE OPORTUNIDADES'!$C$10:$D$109,2,FALSE),"")</f>
        <v/>
      </c>
      <c r="W113" s="14" t="n">
        <v>6.53000000000005</v>
      </c>
      <c r="X113" s="14">
        <f>IFERROR(VLOOKUP(W113,'CRUCE OPORTUNIDADES'!$C$10:$D$109,2,FALSE),"")</f>
        <v/>
      </c>
      <c r="Y113" s="14" t="n">
        <v>7.53000000000006</v>
      </c>
      <c r="Z113" s="14">
        <f>IFERROR(VLOOKUP(Y113,'CRUCE OPORTUNIDADES'!$C$10:$D$109,2,FALSE),"")</f>
        <v/>
      </c>
      <c r="AA113" s="14" t="n">
        <v>8.53000000000007</v>
      </c>
      <c r="AB113" s="14">
        <f>IFERROR(VLOOKUP(AA113,'CRUCE OPORTUNIDADES'!$C$10:$D$109,2,FALSE),"")</f>
        <v/>
      </c>
      <c r="AC113" s="14" t="n">
        <v>9.530000000000079</v>
      </c>
      <c r="AD113" s="14">
        <f>IFERROR(VLOOKUP(AC113,'CRUCE OPORTUNIDADES'!$C$10:$D$109,2,FALSE),"")</f>
        <v/>
      </c>
      <c r="AE113" s="14" t="n">
        <v>10.5300000000001</v>
      </c>
      <c r="AF113" s="14">
        <f>IFERROR(VLOOKUP(AE113,'CRUCE OPORTUNIDADES'!$C$10:$D$109,2,FALSE),"")</f>
        <v/>
      </c>
      <c r="AG113" s="14" t="n">
        <v>11.5300000000001</v>
      </c>
      <c r="AH113" s="14">
        <f>IFERROR(VLOOKUP(AG113,'CRUCE OPORTUNIDADES'!$C$10:$D$109,2,FALSE),"")</f>
        <v/>
      </c>
      <c r="AI113" s="14" t="n">
        <v>12.5300000000001</v>
      </c>
      <c r="AJ113" s="14">
        <f>IFERROR(VLOOKUP(AI113,'CRUCE OPORTUNIDADES'!$C$10:$D$109,2,FALSE),"")</f>
        <v/>
      </c>
      <c r="AK113" s="14" t="n">
        <v>13.5300000000001</v>
      </c>
      <c r="AL113" s="14">
        <f>IFERROR(VLOOKUP(AK113,'CRUCE OPORTUNIDADES'!$C$10:$D$109,2,FALSE),"")</f>
        <v/>
      </c>
      <c r="AM113" s="14" t="n">
        <v>14.5300000000001</v>
      </c>
      <c r="AN113" s="14">
        <f>IFERROR(VLOOKUP(AM113,'CRUCE OPORTUNIDADES'!$C$10:$D$109,2,FALSE),"")</f>
        <v/>
      </c>
      <c r="AO113" s="14" t="n">
        <v>15.5300000000001</v>
      </c>
      <c r="AP113" s="14">
        <f>IFERROR(VLOOKUP(AO113,'CRUCE OPORTUNIDADES'!$C$10:$D$109,2,FALSE),"")</f>
        <v/>
      </c>
      <c r="AQ113" s="14" t="n">
        <v>16.5300000000001</v>
      </c>
      <c r="AR113" s="14">
        <f>IFERROR(VLOOKUP(AQ113,'CRUCE OPORTUNIDADES'!$C$10:$D$109,2,FALSE),"")</f>
        <v/>
      </c>
      <c r="AS113" s="14" t="n">
        <v>17.5300000000002</v>
      </c>
      <c r="AT113" s="14">
        <f>IFERROR(VLOOKUP(AS113,'CRUCE OPORTUNIDADES'!$C$10:$D$109,2,FALSE),"")</f>
        <v/>
      </c>
      <c r="AU113" s="14" t="n">
        <v>18.5300000000002</v>
      </c>
      <c r="AV113" s="14">
        <f>IFERROR(VLOOKUP(AU113,'CRUCE OPORTUNIDADES'!$C$10:$D$109,2,FALSE),"")</f>
        <v/>
      </c>
      <c r="AW113" s="14" t="n">
        <v>19.5300000000002</v>
      </c>
      <c r="AX113" s="14">
        <f>IFERROR(VLOOKUP(AW113,'CRUCE OPORTUNIDADES'!$C$10:$D$109,2,FALSE),"")</f>
        <v/>
      </c>
      <c r="AY113" s="14" t="n">
        <v>20.5300000000002</v>
      </c>
      <c r="AZ113" s="14">
        <f>IFERROR(VLOOKUP(AY113,'CRUCE OPORTUNIDADES'!$C$10:$D$109,2,FALSE),"")</f>
        <v/>
      </c>
      <c r="BA113" s="14" t="n">
        <v>21.5300000000002</v>
      </c>
      <c r="BB113" s="14">
        <f>IFERROR(VLOOKUP(BA113,'CRUCE OPORTUNIDADES'!$C$10:$D$109,2,FALSE),"")</f>
        <v/>
      </c>
      <c r="BC113" s="14" t="n">
        <v>22.5300000000002</v>
      </c>
      <c r="BD113" s="14">
        <f>IFERROR(VLOOKUP(BC113,'CRUCE OPORTUNIDADES'!$C$10:$D$109,2,FALSE),"")</f>
        <v/>
      </c>
      <c r="BE113" s="14" t="n">
        <v>23.5300000000002</v>
      </c>
      <c r="BF113" s="14">
        <f>IFERROR(VLOOKUP(BE113,'CRUCE OPORTUNIDADES'!$C$10:$D$109,2,FALSE),"")</f>
        <v/>
      </c>
      <c r="BG113" s="14" t="n">
        <v>24.5300000000002</v>
      </c>
      <c r="BH113" s="14">
        <f>IFERROR(VLOOKUP(BG113,'CRUCE OPORTUNIDADES'!$C$10:$D$109,2,FALSE),"")</f>
        <v/>
      </c>
      <c r="BI113" s="14" t="n">
        <v>25.5300000000002</v>
      </c>
      <c r="BJ113" s="14">
        <f>IFERROR(VLOOKUP(BI113,'CRUCE OPORTUNIDADES'!$C$10:$D$109,2,FALSE),"")</f>
        <v/>
      </c>
    </row>
    <row r="114">
      <c r="N114" s="14">
        <f>IF(N115&lt;&gt;""," -O","")</f>
        <v/>
      </c>
      <c r="P114" s="14">
        <f>IF(P115&lt;&gt;""," -O","")</f>
        <v/>
      </c>
      <c r="R114" s="14">
        <f>IF(R115&lt;&gt;""," -O","")</f>
        <v/>
      </c>
      <c r="T114" s="14">
        <f>IF(T115&lt;&gt;""," -O","")</f>
        <v/>
      </c>
      <c r="V114" s="14">
        <f>IF(V115&lt;&gt;""," -O","")</f>
        <v/>
      </c>
      <c r="X114" s="14">
        <f>IF(X115&lt;&gt;""," -O","")</f>
        <v/>
      </c>
      <c r="Z114" s="14">
        <f>IF(Z115&lt;&gt;""," -O","")</f>
        <v/>
      </c>
      <c r="AB114" s="14">
        <f>IF(AB115&lt;&gt;""," -O","")</f>
        <v/>
      </c>
      <c r="AD114" s="14">
        <f>IF(AD115&lt;&gt;""," -O","")</f>
        <v/>
      </c>
      <c r="AF114" s="14">
        <f>IF(AF115&lt;&gt;""," -O","")</f>
        <v/>
      </c>
      <c r="AH114" s="14">
        <f>IF(AH115&lt;&gt;""," -O","")</f>
        <v/>
      </c>
      <c r="AJ114" s="14">
        <f>IF(AJ115&lt;&gt;""," -O","")</f>
        <v/>
      </c>
      <c r="AL114" s="14">
        <f>IF(AL115&lt;&gt;""," -O","")</f>
        <v/>
      </c>
      <c r="AN114" s="14">
        <f>IF(AN115&lt;&gt;""," -O","")</f>
        <v/>
      </c>
      <c r="AP114" s="14">
        <f>IF(AP115&lt;&gt;""," -O","")</f>
        <v/>
      </c>
      <c r="AR114" s="14">
        <f>IF(AR115&lt;&gt;""," -O","")</f>
        <v/>
      </c>
      <c r="AT114" s="14">
        <f>IF(AT115&lt;&gt;""," -O","")</f>
        <v/>
      </c>
      <c r="AV114" s="14">
        <f>IF(AV115&lt;&gt;""," -O","")</f>
        <v/>
      </c>
      <c r="AX114" s="14">
        <f>IF(AX115&lt;&gt;""," -O","")</f>
        <v/>
      </c>
      <c r="AZ114" s="14">
        <f>IF(AZ115&lt;&gt;""," -O","")</f>
        <v/>
      </c>
      <c r="BB114" s="14">
        <f>IF(BB115&lt;&gt;""," -O","")</f>
        <v/>
      </c>
      <c r="BD114" s="14">
        <f>IF(BD115&lt;&gt;""," -O","")</f>
        <v/>
      </c>
      <c r="BF114" s="14">
        <f>IF(BF115&lt;&gt;""," -O","")</f>
        <v/>
      </c>
      <c r="BH114" s="14">
        <f>IF(BH115&lt;&gt;""," -O","")</f>
        <v/>
      </c>
      <c r="BJ114" s="14">
        <f>IF(BJ115&lt;&gt;""," -O","")</f>
        <v/>
      </c>
    </row>
    <row r="115">
      <c r="M115" s="14" t="n">
        <v>1.54</v>
      </c>
      <c r="N115" s="14">
        <f>IFERROR(VLOOKUP(M115,'CRUCE OPORTUNIDADES'!$C$10:$D$109,2,FALSE),"")</f>
        <v/>
      </c>
      <c r="O115" s="14" t="n">
        <v>2.54000000000001</v>
      </c>
      <c r="P115" s="14">
        <f>IFERROR(VLOOKUP(O115,'CRUCE OPORTUNIDADES'!$C$10:$D$109,2,FALSE),"")</f>
        <v/>
      </c>
      <c r="Q115" s="14" t="n">
        <v>3.54000000000002</v>
      </c>
      <c r="R115" s="14">
        <f>IFERROR(VLOOKUP(Q115,'CRUCE OPORTUNIDADES'!$C$10:$D$109,2,FALSE),"")</f>
        <v/>
      </c>
      <c r="S115" s="14" t="n">
        <v>4.54000000000003</v>
      </c>
      <c r="T115" s="14">
        <f>IFERROR(VLOOKUP(S115,'CRUCE OPORTUNIDADES'!$C$10:$D$109,2,FALSE),"")</f>
        <v/>
      </c>
      <c r="U115" s="14" t="n">
        <v>5.54000000000004</v>
      </c>
      <c r="V115" s="14">
        <f>IFERROR(VLOOKUP(U115,'CRUCE OPORTUNIDADES'!$C$10:$D$109,2,FALSE),"")</f>
        <v/>
      </c>
      <c r="W115" s="14" t="n">
        <v>6.54000000000005</v>
      </c>
      <c r="X115" s="14">
        <f>IFERROR(VLOOKUP(W115,'CRUCE OPORTUNIDADES'!$C$10:$D$109,2,FALSE),"")</f>
        <v/>
      </c>
      <c r="Y115" s="14" t="n">
        <v>7.54000000000006</v>
      </c>
      <c r="Z115" s="14">
        <f>IFERROR(VLOOKUP(Y115,'CRUCE OPORTUNIDADES'!$C$10:$D$109,2,FALSE),"")</f>
        <v/>
      </c>
      <c r="AA115" s="14" t="n">
        <v>8.54000000000007</v>
      </c>
      <c r="AB115" s="14">
        <f>IFERROR(VLOOKUP(AA115,'CRUCE OPORTUNIDADES'!$C$10:$D$109,2,FALSE),"")</f>
        <v/>
      </c>
      <c r="AC115" s="14" t="n">
        <v>9.540000000000081</v>
      </c>
      <c r="AD115" s="14">
        <f>IFERROR(VLOOKUP(AC115,'CRUCE OPORTUNIDADES'!$C$10:$D$109,2,FALSE),"")</f>
        <v/>
      </c>
      <c r="AE115" s="14" t="n">
        <v>10.5400000000001</v>
      </c>
      <c r="AF115" s="14">
        <f>IFERROR(VLOOKUP(AE115,'CRUCE OPORTUNIDADES'!$C$10:$D$109,2,FALSE),"")</f>
        <v/>
      </c>
      <c r="AG115" s="14" t="n">
        <v>11.5400000000001</v>
      </c>
      <c r="AH115" s="14">
        <f>IFERROR(VLOOKUP(AG115,'CRUCE OPORTUNIDADES'!$C$10:$D$109,2,FALSE),"")</f>
        <v/>
      </c>
      <c r="AI115" s="14" t="n">
        <v>12.5400000000001</v>
      </c>
      <c r="AJ115" s="14">
        <f>IFERROR(VLOOKUP(AI115,'CRUCE OPORTUNIDADES'!$C$10:$D$109,2,FALSE),"")</f>
        <v/>
      </c>
      <c r="AK115" s="14" t="n">
        <v>13.5400000000001</v>
      </c>
      <c r="AL115" s="14">
        <f>IFERROR(VLOOKUP(AK115,'CRUCE OPORTUNIDADES'!$C$10:$D$109,2,FALSE),"")</f>
        <v/>
      </c>
      <c r="AM115" s="14" t="n">
        <v>14.5400000000001</v>
      </c>
      <c r="AN115" s="14">
        <f>IFERROR(VLOOKUP(AM115,'CRUCE OPORTUNIDADES'!$C$10:$D$109,2,FALSE),"")</f>
        <v/>
      </c>
      <c r="AO115" s="14" t="n">
        <v>15.5400000000001</v>
      </c>
      <c r="AP115" s="14">
        <f>IFERROR(VLOOKUP(AO115,'CRUCE OPORTUNIDADES'!$C$10:$D$109,2,FALSE),"")</f>
        <v/>
      </c>
      <c r="AQ115" s="14" t="n">
        <v>16.5400000000001</v>
      </c>
      <c r="AR115" s="14">
        <f>IFERROR(VLOOKUP(AQ115,'CRUCE OPORTUNIDADES'!$C$10:$D$109,2,FALSE),"")</f>
        <v/>
      </c>
      <c r="AS115" s="14" t="n">
        <v>17.5400000000002</v>
      </c>
      <c r="AT115" s="14">
        <f>IFERROR(VLOOKUP(AS115,'CRUCE OPORTUNIDADES'!$C$10:$D$109,2,FALSE),"")</f>
        <v/>
      </c>
      <c r="AU115" s="14" t="n">
        <v>18.5400000000002</v>
      </c>
      <c r="AV115" s="14">
        <f>IFERROR(VLOOKUP(AU115,'CRUCE OPORTUNIDADES'!$C$10:$D$109,2,FALSE),"")</f>
        <v/>
      </c>
      <c r="AW115" s="14" t="n">
        <v>19.5400000000002</v>
      </c>
      <c r="AX115" s="14">
        <f>IFERROR(VLOOKUP(AW115,'CRUCE OPORTUNIDADES'!$C$10:$D$109,2,FALSE),"")</f>
        <v/>
      </c>
      <c r="AY115" s="14" t="n">
        <v>20.5400000000002</v>
      </c>
      <c r="AZ115" s="14">
        <f>IFERROR(VLOOKUP(AY115,'CRUCE OPORTUNIDADES'!$C$10:$D$109,2,FALSE),"")</f>
        <v/>
      </c>
      <c r="BA115" s="14" t="n">
        <v>21.5400000000002</v>
      </c>
      <c r="BB115" s="14">
        <f>IFERROR(VLOOKUP(BA115,'CRUCE OPORTUNIDADES'!$C$10:$D$109,2,FALSE),"")</f>
        <v/>
      </c>
      <c r="BC115" s="14" t="n">
        <v>22.5400000000002</v>
      </c>
      <c r="BD115" s="14">
        <f>IFERROR(VLOOKUP(BC115,'CRUCE OPORTUNIDADES'!$C$10:$D$109,2,FALSE),"")</f>
        <v/>
      </c>
      <c r="BE115" s="14" t="n">
        <v>23.5400000000002</v>
      </c>
      <c r="BF115" s="14">
        <f>IFERROR(VLOOKUP(BE115,'CRUCE OPORTUNIDADES'!$C$10:$D$109,2,FALSE),"")</f>
        <v/>
      </c>
      <c r="BG115" s="14" t="n">
        <v>24.5400000000002</v>
      </c>
      <c r="BH115" s="14">
        <f>IFERROR(VLOOKUP(BG115,'CRUCE OPORTUNIDADES'!$C$10:$D$109,2,FALSE),"")</f>
        <v/>
      </c>
      <c r="BI115" s="14" t="n">
        <v>25.5400000000002</v>
      </c>
      <c r="BJ115" s="14">
        <f>IFERROR(VLOOKUP(BI115,'CRUCE OPORTUNIDADES'!$C$10:$D$109,2,FALSE),"")</f>
        <v/>
      </c>
    </row>
    <row r="116">
      <c r="N116" s="14">
        <f>IF(N117&lt;&gt;""," -O","")</f>
        <v/>
      </c>
      <c r="P116" s="14">
        <f>IF(P117&lt;&gt;""," -O","")</f>
        <v/>
      </c>
      <c r="R116" s="14">
        <f>IF(R117&lt;&gt;""," -O","")</f>
        <v/>
      </c>
      <c r="T116" s="14">
        <f>IF(T117&lt;&gt;""," -O","")</f>
        <v/>
      </c>
      <c r="V116" s="14">
        <f>IF(V117&lt;&gt;""," -O","")</f>
        <v/>
      </c>
      <c r="X116" s="14">
        <f>IF(X117&lt;&gt;""," -O","")</f>
        <v/>
      </c>
      <c r="Z116" s="14">
        <f>IF(Z117&lt;&gt;""," -O","")</f>
        <v/>
      </c>
      <c r="AB116" s="14">
        <f>IF(AB117&lt;&gt;""," -O","")</f>
        <v/>
      </c>
      <c r="AD116" s="14">
        <f>IF(AD117&lt;&gt;""," -O","")</f>
        <v/>
      </c>
      <c r="AF116" s="14">
        <f>IF(AF117&lt;&gt;""," -O","")</f>
        <v/>
      </c>
      <c r="AH116" s="14">
        <f>IF(AH117&lt;&gt;""," -O","")</f>
        <v/>
      </c>
      <c r="AJ116" s="14">
        <f>IF(AJ117&lt;&gt;""," -O","")</f>
        <v/>
      </c>
      <c r="AL116" s="14">
        <f>IF(AL117&lt;&gt;""," -O","")</f>
        <v/>
      </c>
      <c r="AN116" s="14">
        <f>IF(AN117&lt;&gt;""," -O","")</f>
        <v/>
      </c>
      <c r="AP116" s="14">
        <f>IF(AP117&lt;&gt;""," -O","")</f>
        <v/>
      </c>
      <c r="AR116" s="14">
        <f>IF(AR117&lt;&gt;""," -O","")</f>
        <v/>
      </c>
      <c r="AT116" s="14">
        <f>IF(AT117&lt;&gt;""," -O","")</f>
        <v/>
      </c>
      <c r="AV116" s="14">
        <f>IF(AV117&lt;&gt;""," -O","")</f>
        <v/>
      </c>
      <c r="AX116" s="14">
        <f>IF(AX117&lt;&gt;""," -O","")</f>
        <v/>
      </c>
      <c r="AZ116" s="14">
        <f>IF(AZ117&lt;&gt;""," -O","")</f>
        <v/>
      </c>
      <c r="BB116" s="14">
        <f>IF(BB117&lt;&gt;""," -O","")</f>
        <v/>
      </c>
      <c r="BD116" s="14">
        <f>IF(BD117&lt;&gt;""," -O","")</f>
        <v/>
      </c>
      <c r="BF116" s="14">
        <f>IF(BF117&lt;&gt;""," -O","")</f>
        <v/>
      </c>
      <c r="BH116" s="14">
        <f>IF(BH117&lt;&gt;""," -O","")</f>
        <v/>
      </c>
      <c r="BJ116" s="14">
        <f>IF(BJ117&lt;&gt;""," -O","")</f>
        <v/>
      </c>
    </row>
    <row r="117">
      <c r="M117" s="14" t="n">
        <v>1.55</v>
      </c>
      <c r="N117" s="14">
        <f>IFERROR(VLOOKUP(M117,'CRUCE OPORTUNIDADES'!$C$10:$D$109,2,FALSE),"")</f>
        <v/>
      </c>
      <c r="O117" s="14" t="n">
        <v>2.55000000000001</v>
      </c>
      <c r="P117" s="14">
        <f>IFERROR(VLOOKUP(O117,'CRUCE OPORTUNIDADES'!$C$10:$D$109,2,FALSE),"")</f>
        <v/>
      </c>
      <c r="Q117" s="14" t="n">
        <v>3.55000000000002</v>
      </c>
      <c r="R117" s="14">
        <f>IFERROR(VLOOKUP(Q117,'CRUCE OPORTUNIDADES'!$C$10:$D$109,2,FALSE),"")</f>
        <v/>
      </c>
      <c r="S117" s="14" t="n">
        <v>4.55000000000003</v>
      </c>
      <c r="T117" s="14">
        <f>IFERROR(VLOOKUP(S117,'CRUCE OPORTUNIDADES'!$C$10:$D$109,2,FALSE),"")</f>
        <v/>
      </c>
      <c r="U117" s="14" t="n">
        <v>5.55000000000004</v>
      </c>
      <c r="V117" s="14">
        <f>IFERROR(VLOOKUP(U117,'CRUCE OPORTUNIDADES'!$C$10:$D$109,2,FALSE),"")</f>
        <v/>
      </c>
      <c r="W117" s="14" t="n">
        <v>6.55000000000005</v>
      </c>
      <c r="X117" s="14">
        <f>IFERROR(VLOOKUP(W117,'CRUCE OPORTUNIDADES'!$C$10:$D$109,2,FALSE),"")</f>
        <v/>
      </c>
      <c r="Y117" s="14" t="n">
        <v>7.55000000000006</v>
      </c>
      <c r="Z117" s="14">
        <f>IFERROR(VLOOKUP(Y117,'CRUCE OPORTUNIDADES'!$C$10:$D$109,2,FALSE),"")</f>
        <v/>
      </c>
      <c r="AA117" s="14" t="n">
        <v>8.55000000000007</v>
      </c>
      <c r="AB117" s="14">
        <f>IFERROR(VLOOKUP(AA117,'CRUCE OPORTUNIDADES'!$C$10:$D$109,2,FALSE),"")</f>
        <v/>
      </c>
      <c r="AC117" s="14" t="n">
        <v>9.550000000000081</v>
      </c>
      <c r="AD117" s="14">
        <f>IFERROR(VLOOKUP(AC117,'CRUCE OPORTUNIDADES'!$C$10:$D$109,2,FALSE),"")</f>
        <v/>
      </c>
      <c r="AE117" s="14" t="n">
        <v>10.5500000000001</v>
      </c>
      <c r="AF117" s="14">
        <f>IFERROR(VLOOKUP(AE117,'CRUCE OPORTUNIDADES'!$C$10:$D$109,2,FALSE),"")</f>
        <v/>
      </c>
      <c r="AG117" s="14" t="n">
        <v>11.5500000000001</v>
      </c>
      <c r="AH117" s="14">
        <f>IFERROR(VLOOKUP(AG117,'CRUCE OPORTUNIDADES'!$C$10:$D$109,2,FALSE),"")</f>
        <v/>
      </c>
      <c r="AI117" s="14" t="n">
        <v>12.5500000000001</v>
      </c>
      <c r="AJ117" s="14">
        <f>IFERROR(VLOOKUP(AI117,'CRUCE OPORTUNIDADES'!$C$10:$D$109,2,FALSE),"")</f>
        <v/>
      </c>
      <c r="AK117" s="14" t="n">
        <v>13.5500000000001</v>
      </c>
      <c r="AL117" s="14">
        <f>IFERROR(VLOOKUP(AK117,'CRUCE OPORTUNIDADES'!$C$10:$D$109,2,FALSE),"")</f>
        <v/>
      </c>
      <c r="AM117" s="14" t="n">
        <v>14.5500000000001</v>
      </c>
      <c r="AN117" s="14">
        <f>IFERROR(VLOOKUP(AM117,'CRUCE OPORTUNIDADES'!$C$10:$D$109,2,FALSE),"")</f>
        <v/>
      </c>
      <c r="AO117" s="14" t="n">
        <v>15.5500000000001</v>
      </c>
      <c r="AP117" s="14">
        <f>IFERROR(VLOOKUP(AO117,'CRUCE OPORTUNIDADES'!$C$10:$D$109,2,FALSE),"")</f>
        <v/>
      </c>
      <c r="AQ117" s="14" t="n">
        <v>16.5500000000001</v>
      </c>
      <c r="AR117" s="14">
        <f>IFERROR(VLOOKUP(AQ117,'CRUCE OPORTUNIDADES'!$C$10:$D$109,2,FALSE),"")</f>
        <v/>
      </c>
      <c r="AS117" s="14" t="n">
        <v>17.5500000000002</v>
      </c>
      <c r="AT117" s="14">
        <f>IFERROR(VLOOKUP(AS117,'CRUCE OPORTUNIDADES'!$C$10:$D$109,2,FALSE),"")</f>
        <v/>
      </c>
      <c r="AU117" s="14" t="n">
        <v>18.5500000000002</v>
      </c>
      <c r="AV117" s="14">
        <f>IFERROR(VLOOKUP(AU117,'CRUCE OPORTUNIDADES'!$C$10:$D$109,2,FALSE),"")</f>
        <v/>
      </c>
      <c r="AW117" s="14" t="n">
        <v>19.5500000000002</v>
      </c>
      <c r="AX117" s="14">
        <f>IFERROR(VLOOKUP(AW117,'CRUCE OPORTUNIDADES'!$C$10:$D$109,2,FALSE),"")</f>
        <v/>
      </c>
      <c r="AY117" s="14" t="n">
        <v>20.5500000000002</v>
      </c>
      <c r="AZ117" s="14">
        <f>IFERROR(VLOOKUP(AY117,'CRUCE OPORTUNIDADES'!$C$10:$D$109,2,FALSE),"")</f>
        <v/>
      </c>
      <c r="BA117" s="14" t="n">
        <v>21.5500000000002</v>
      </c>
      <c r="BB117" s="14">
        <f>IFERROR(VLOOKUP(BA117,'CRUCE OPORTUNIDADES'!$C$10:$D$109,2,FALSE),"")</f>
        <v/>
      </c>
      <c r="BC117" s="14" t="n">
        <v>22.5500000000002</v>
      </c>
      <c r="BD117" s="14">
        <f>IFERROR(VLOOKUP(BC117,'CRUCE OPORTUNIDADES'!$C$10:$D$109,2,FALSE),"")</f>
        <v/>
      </c>
      <c r="BE117" s="14" t="n">
        <v>23.5500000000002</v>
      </c>
      <c r="BF117" s="14">
        <f>IFERROR(VLOOKUP(BE117,'CRUCE OPORTUNIDADES'!$C$10:$D$109,2,FALSE),"")</f>
        <v/>
      </c>
      <c r="BG117" s="14" t="n">
        <v>24.5500000000002</v>
      </c>
      <c r="BH117" s="14">
        <f>IFERROR(VLOOKUP(BG117,'CRUCE OPORTUNIDADES'!$C$10:$D$109,2,FALSE),"")</f>
        <v/>
      </c>
      <c r="BI117" s="14" t="n">
        <v>25.5500000000002</v>
      </c>
      <c r="BJ117" s="14">
        <f>IFERROR(VLOOKUP(BI117,'CRUCE OPORTUNIDADES'!$C$10:$D$109,2,FALSE),"")</f>
        <v/>
      </c>
    </row>
    <row r="118">
      <c r="N118" s="14">
        <f>IF(N119&lt;&gt;""," -O","")</f>
        <v/>
      </c>
      <c r="P118" s="14">
        <f>IF(P119&lt;&gt;""," -O","")</f>
        <v/>
      </c>
      <c r="R118" s="14">
        <f>IF(R119&lt;&gt;""," -O","")</f>
        <v/>
      </c>
      <c r="T118" s="14">
        <f>IF(T119&lt;&gt;""," -O","")</f>
        <v/>
      </c>
      <c r="V118" s="14">
        <f>IF(V119&lt;&gt;""," -O","")</f>
        <v/>
      </c>
      <c r="X118" s="14">
        <f>IF(X119&lt;&gt;""," -O","")</f>
        <v/>
      </c>
      <c r="Z118" s="14">
        <f>IF(Z119&lt;&gt;""," -O","")</f>
        <v/>
      </c>
      <c r="AB118" s="14">
        <f>IF(AB119&lt;&gt;""," -O","")</f>
        <v/>
      </c>
      <c r="AD118" s="14">
        <f>IF(AD119&lt;&gt;""," -O","")</f>
        <v/>
      </c>
      <c r="AF118" s="14">
        <f>IF(AF119&lt;&gt;""," -O","")</f>
        <v/>
      </c>
      <c r="AH118" s="14">
        <f>IF(AH119&lt;&gt;""," -O","")</f>
        <v/>
      </c>
      <c r="AJ118" s="14">
        <f>IF(AJ119&lt;&gt;""," -O","")</f>
        <v/>
      </c>
      <c r="AL118" s="14">
        <f>IF(AL119&lt;&gt;""," -O","")</f>
        <v/>
      </c>
      <c r="AN118" s="14">
        <f>IF(AN119&lt;&gt;""," -O","")</f>
        <v/>
      </c>
      <c r="AP118" s="14">
        <f>IF(AP119&lt;&gt;""," -O","")</f>
        <v/>
      </c>
      <c r="AR118" s="14">
        <f>IF(AR119&lt;&gt;""," -O","")</f>
        <v/>
      </c>
      <c r="AT118" s="14">
        <f>IF(AT119&lt;&gt;""," -O","")</f>
        <v/>
      </c>
      <c r="AV118" s="14">
        <f>IF(AV119&lt;&gt;""," -O","")</f>
        <v/>
      </c>
      <c r="AX118" s="14">
        <f>IF(AX119&lt;&gt;""," -O","")</f>
        <v/>
      </c>
      <c r="AZ118" s="14">
        <f>IF(AZ119&lt;&gt;""," -O","")</f>
        <v/>
      </c>
      <c r="BB118" s="14">
        <f>IF(BB119&lt;&gt;""," -O","")</f>
        <v/>
      </c>
      <c r="BD118" s="14">
        <f>IF(BD119&lt;&gt;""," -O","")</f>
        <v/>
      </c>
      <c r="BF118" s="14">
        <f>IF(BF119&lt;&gt;""," -O","")</f>
        <v/>
      </c>
      <c r="BH118" s="14">
        <f>IF(BH119&lt;&gt;""," -O","")</f>
        <v/>
      </c>
      <c r="BJ118" s="14">
        <f>IF(BJ119&lt;&gt;""," -O","")</f>
        <v/>
      </c>
    </row>
    <row r="119">
      <c r="M119" s="14" t="n">
        <v>1.56</v>
      </c>
      <c r="N119" s="14">
        <f>IFERROR(VLOOKUP(M119,'CRUCE OPORTUNIDADES'!$C$10:$D$109,2,FALSE),"")</f>
        <v/>
      </c>
      <c r="O119" s="14" t="n">
        <v>2.56000000000001</v>
      </c>
      <c r="P119" s="14">
        <f>IFERROR(VLOOKUP(O119,'CRUCE OPORTUNIDADES'!$C$10:$D$109,2,FALSE),"")</f>
        <v/>
      </c>
      <c r="Q119" s="14" t="n">
        <v>3.56000000000002</v>
      </c>
      <c r="R119" s="14">
        <f>IFERROR(VLOOKUP(Q119,'CRUCE OPORTUNIDADES'!$C$10:$D$109,2,FALSE),"")</f>
        <v/>
      </c>
      <c r="S119" s="14" t="n">
        <v>4.56000000000003</v>
      </c>
      <c r="T119" s="14">
        <f>IFERROR(VLOOKUP(S119,'CRUCE OPORTUNIDADES'!$C$10:$D$109,2,FALSE),"")</f>
        <v/>
      </c>
      <c r="U119" s="14" t="n">
        <v>5.56000000000004</v>
      </c>
      <c r="V119" s="14">
        <f>IFERROR(VLOOKUP(U119,'CRUCE OPORTUNIDADES'!$C$10:$D$109,2,FALSE),"")</f>
        <v/>
      </c>
      <c r="W119" s="14" t="n">
        <v>6.56000000000005</v>
      </c>
      <c r="X119" s="14">
        <f>IFERROR(VLOOKUP(W119,'CRUCE OPORTUNIDADES'!$C$10:$D$109,2,FALSE),"")</f>
        <v/>
      </c>
      <c r="Y119" s="14" t="n">
        <v>7.56000000000006</v>
      </c>
      <c r="Z119" s="14">
        <f>IFERROR(VLOOKUP(Y119,'CRUCE OPORTUNIDADES'!$C$10:$D$109,2,FALSE),"")</f>
        <v/>
      </c>
      <c r="AA119" s="14" t="n">
        <v>8.56000000000007</v>
      </c>
      <c r="AB119" s="14">
        <f>IFERROR(VLOOKUP(AA119,'CRUCE OPORTUNIDADES'!$C$10:$D$109,2,FALSE),"")</f>
        <v/>
      </c>
      <c r="AC119" s="14" t="n">
        <v>9.56000000000008</v>
      </c>
      <c r="AD119" s="14">
        <f>IFERROR(VLOOKUP(AC119,'CRUCE OPORTUNIDADES'!$C$10:$D$109,2,FALSE),"")</f>
        <v/>
      </c>
      <c r="AE119" s="14" t="n">
        <v>10.5600000000001</v>
      </c>
      <c r="AF119" s="14">
        <f>IFERROR(VLOOKUP(AE119,'CRUCE OPORTUNIDADES'!$C$10:$D$109,2,FALSE),"")</f>
        <v/>
      </c>
      <c r="AG119" s="14" t="n">
        <v>11.5600000000001</v>
      </c>
      <c r="AH119" s="14">
        <f>IFERROR(VLOOKUP(AG119,'CRUCE OPORTUNIDADES'!$C$10:$D$109,2,FALSE),"")</f>
        <v/>
      </c>
      <c r="AI119" s="14" t="n">
        <v>12.5600000000001</v>
      </c>
      <c r="AJ119" s="14">
        <f>IFERROR(VLOOKUP(AI119,'CRUCE OPORTUNIDADES'!$C$10:$D$109,2,FALSE),"")</f>
        <v/>
      </c>
      <c r="AK119" s="14" t="n">
        <v>13.5600000000001</v>
      </c>
      <c r="AL119" s="14">
        <f>IFERROR(VLOOKUP(AK119,'CRUCE OPORTUNIDADES'!$C$10:$D$109,2,FALSE),"")</f>
        <v/>
      </c>
      <c r="AM119" s="14" t="n">
        <v>14.5600000000001</v>
      </c>
      <c r="AN119" s="14">
        <f>IFERROR(VLOOKUP(AM119,'CRUCE OPORTUNIDADES'!$C$10:$D$109,2,FALSE),"")</f>
        <v/>
      </c>
      <c r="AO119" s="14" t="n">
        <v>15.5600000000001</v>
      </c>
      <c r="AP119" s="14">
        <f>IFERROR(VLOOKUP(AO119,'CRUCE OPORTUNIDADES'!$C$10:$D$109,2,FALSE),"")</f>
        <v/>
      </c>
      <c r="AQ119" s="14" t="n">
        <v>16.5600000000001</v>
      </c>
      <c r="AR119" s="14">
        <f>IFERROR(VLOOKUP(AQ119,'CRUCE OPORTUNIDADES'!$C$10:$D$109,2,FALSE),"")</f>
        <v/>
      </c>
      <c r="AS119" s="14" t="n">
        <v>17.5600000000002</v>
      </c>
      <c r="AT119" s="14">
        <f>IFERROR(VLOOKUP(AS119,'CRUCE OPORTUNIDADES'!$C$10:$D$109,2,FALSE),"")</f>
        <v/>
      </c>
      <c r="AU119" s="14" t="n">
        <v>18.5600000000002</v>
      </c>
      <c r="AV119" s="14">
        <f>IFERROR(VLOOKUP(AU119,'CRUCE OPORTUNIDADES'!$C$10:$D$109,2,FALSE),"")</f>
        <v/>
      </c>
      <c r="AW119" s="14" t="n">
        <v>19.5600000000002</v>
      </c>
      <c r="AX119" s="14">
        <f>IFERROR(VLOOKUP(AW119,'CRUCE OPORTUNIDADES'!$C$10:$D$109,2,FALSE),"")</f>
        <v/>
      </c>
      <c r="AY119" s="14" t="n">
        <v>20.5600000000002</v>
      </c>
      <c r="AZ119" s="14">
        <f>IFERROR(VLOOKUP(AY119,'CRUCE OPORTUNIDADES'!$C$10:$D$109,2,FALSE),"")</f>
        <v/>
      </c>
      <c r="BA119" s="14" t="n">
        <v>21.5600000000002</v>
      </c>
      <c r="BB119" s="14">
        <f>IFERROR(VLOOKUP(BA119,'CRUCE OPORTUNIDADES'!$C$10:$D$109,2,FALSE),"")</f>
        <v/>
      </c>
      <c r="BC119" s="14" t="n">
        <v>22.5600000000002</v>
      </c>
      <c r="BD119" s="14">
        <f>IFERROR(VLOOKUP(BC119,'CRUCE OPORTUNIDADES'!$C$10:$D$109,2,FALSE),"")</f>
        <v/>
      </c>
      <c r="BE119" s="14" t="n">
        <v>23.5600000000002</v>
      </c>
      <c r="BF119" s="14">
        <f>IFERROR(VLOOKUP(BE119,'CRUCE OPORTUNIDADES'!$C$10:$D$109,2,FALSE),"")</f>
        <v/>
      </c>
      <c r="BG119" s="14" t="n">
        <v>24.5600000000002</v>
      </c>
      <c r="BH119" s="14">
        <f>IFERROR(VLOOKUP(BG119,'CRUCE OPORTUNIDADES'!$C$10:$D$109,2,FALSE),"")</f>
        <v/>
      </c>
      <c r="BI119" s="14" t="n">
        <v>25.5600000000002</v>
      </c>
      <c r="BJ119" s="14">
        <f>IFERROR(VLOOKUP(BI119,'CRUCE OPORTUNIDADES'!$C$10:$D$109,2,FALSE),"")</f>
        <v/>
      </c>
    </row>
    <row r="120">
      <c r="N120" s="14">
        <f>IF(N121&lt;&gt;""," -O","")</f>
        <v/>
      </c>
      <c r="P120" s="14">
        <f>IF(P121&lt;&gt;""," -O","")</f>
        <v/>
      </c>
      <c r="R120" s="14">
        <f>IF(R121&lt;&gt;""," -O","")</f>
        <v/>
      </c>
      <c r="T120" s="14">
        <f>IF(T121&lt;&gt;""," -O","")</f>
        <v/>
      </c>
      <c r="V120" s="14">
        <f>IF(V121&lt;&gt;""," -O","")</f>
        <v/>
      </c>
      <c r="X120" s="14">
        <f>IF(X121&lt;&gt;""," -O","")</f>
        <v/>
      </c>
      <c r="Z120" s="14">
        <f>IF(Z121&lt;&gt;""," -O","")</f>
        <v/>
      </c>
      <c r="AB120" s="14">
        <f>IF(AB121&lt;&gt;""," -O","")</f>
        <v/>
      </c>
      <c r="AD120" s="14">
        <f>IF(AD121&lt;&gt;""," -O","")</f>
        <v/>
      </c>
      <c r="AF120" s="14">
        <f>IF(AF121&lt;&gt;""," -O","")</f>
        <v/>
      </c>
      <c r="AH120" s="14">
        <f>IF(AH121&lt;&gt;""," -O","")</f>
        <v/>
      </c>
      <c r="AJ120" s="14">
        <f>IF(AJ121&lt;&gt;""," -O","")</f>
        <v/>
      </c>
      <c r="AL120" s="14">
        <f>IF(AL121&lt;&gt;""," -O","")</f>
        <v/>
      </c>
      <c r="AN120" s="14">
        <f>IF(AN121&lt;&gt;""," -O","")</f>
        <v/>
      </c>
      <c r="AP120" s="14">
        <f>IF(AP121&lt;&gt;""," -O","")</f>
        <v/>
      </c>
      <c r="AR120" s="14">
        <f>IF(AR121&lt;&gt;""," -O","")</f>
        <v/>
      </c>
      <c r="AT120" s="14">
        <f>IF(AT121&lt;&gt;""," -O","")</f>
        <v/>
      </c>
      <c r="AV120" s="14">
        <f>IF(AV121&lt;&gt;""," -O","")</f>
        <v/>
      </c>
      <c r="AX120" s="14">
        <f>IF(AX121&lt;&gt;""," -O","")</f>
        <v/>
      </c>
      <c r="AZ120" s="14">
        <f>IF(AZ121&lt;&gt;""," -O","")</f>
        <v/>
      </c>
      <c r="BB120" s="14">
        <f>IF(BB121&lt;&gt;""," -O","")</f>
        <v/>
      </c>
      <c r="BD120" s="14">
        <f>IF(BD121&lt;&gt;""," -O","")</f>
        <v/>
      </c>
      <c r="BF120" s="14">
        <f>IF(BF121&lt;&gt;""," -O","")</f>
        <v/>
      </c>
      <c r="BH120" s="14">
        <f>IF(BH121&lt;&gt;""," -O","")</f>
        <v/>
      </c>
      <c r="BJ120" s="14">
        <f>IF(BJ121&lt;&gt;""," -O","")</f>
        <v/>
      </c>
    </row>
    <row r="121">
      <c r="M121" s="14" t="n">
        <v>1.57</v>
      </c>
      <c r="N121" s="14">
        <f>IFERROR(VLOOKUP(M121,'CRUCE OPORTUNIDADES'!$C$10:$D$109,2,FALSE),"")</f>
        <v/>
      </c>
      <c r="O121" s="14" t="n">
        <v>2.57000000000001</v>
      </c>
      <c r="P121" s="14">
        <f>IFERROR(VLOOKUP(O121,'CRUCE OPORTUNIDADES'!$C$10:$D$109,2,FALSE),"")</f>
        <v/>
      </c>
      <c r="Q121" s="14" t="n">
        <v>3.57000000000002</v>
      </c>
      <c r="R121" s="14">
        <f>IFERROR(VLOOKUP(Q121,'CRUCE OPORTUNIDADES'!$C$10:$D$109,2,FALSE),"")</f>
        <v/>
      </c>
      <c r="S121" s="14" t="n">
        <v>4.57000000000003</v>
      </c>
      <c r="T121" s="14">
        <f>IFERROR(VLOOKUP(S121,'CRUCE OPORTUNIDADES'!$C$10:$D$109,2,FALSE),"")</f>
        <v/>
      </c>
      <c r="U121" s="14" t="n">
        <v>5.57000000000004</v>
      </c>
      <c r="V121" s="14">
        <f>IFERROR(VLOOKUP(U121,'CRUCE OPORTUNIDADES'!$C$10:$D$109,2,FALSE),"")</f>
        <v/>
      </c>
      <c r="W121" s="14" t="n">
        <v>6.57000000000005</v>
      </c>
      <c r="X121" s="14">
        <f>IFERROR(VLOOKUP(W121,'CRUCE OPORTUNIDADES'!$C$10:$D$109,2,FALSE),"")</f>
        <v/>
      </c>
      <c r="Y121" s="14" t="n">
        <v>7.57000000000006</v>
      </c>
      <c r="Z121" s="14">
        <f>IFERROR(VLOOKUP(Y121,'CRUCE OPORTUNIDADES'!$C$10:$D$109,2,FALSE),"")</f>
        <v/>
      </c>
      <c r="AA121" s="14" t="n">
        <v>8.57000000000007</v>
      </c>
      <c r="AB121" s="14">
        <f>IFERROR(VLOOKUP(AA121,'CRUCE OPORTUNIDADES'!$C$10:$D$109,2,FALSE),"")</f>
        <v/>
      </c>
      <c r="AC121" s="14" t="n">
        <v>9.57000000000008</v>
      </c>
      <c r="AD121" s="14">
        <f>IFERROR(VLOOKUP(AC121,'CRUCE OPORTUNIDADES'!$C$10:$D$109,2,FALSE),"")</f>
        <v/>
      </c>
      <c r="AE121" s="14" t="n">
        <v>10.5700000000001</v>
      </c>
      <c r="AF121" s="14">
        <f>IFERROR(VLOOKUP(AE121,'CRUCE OPORTUNIDADES'!$C$10:$D$109,2,FALSE),"")</f>
        <v/>
      </c>
      <c r="AG121" s="14" t="n">
        <v>11.5700000000001</v>
      </c>
      <c r="AH121" s="14">
        <f>IFERROR(VLOOKUP(AG121,'CRUCE OPORTUNIDADES'!$C$10:$D$109,2,FALSE),"")</f>
        <v/>
      </c>
      <c r="AI121" s="14" t="n">
        <v>12.5700000000001</v>
      </c>
      <c r="AJ121" s="14">
        <f>IFERROR(VLOOKUP(AI121,'CRUCE OPORTUNIDADES'!$C$10:$D$109,2,FALSE),"")</f>
        <v/>
      </c>
      <c r="AK121" s="14" t="n">
        <v>13.5700000000001</v>
      </c>
      <c r="AL121" s="14">
        <f>IFERROR(VLOOKUP(AK121,'CRUCE OPORTUNIDADES'!$C$10:$D$109,2,FALSE),"")</f>
        <v/>
      </c>
      <c r="AM121" s="14" t="n">
        <v>14.5700000000001</v>
      </c>
      <c r="AN121" s="14">
        <f>IFERROR(VLOOKUP(AM121,'CRUCE OPORTUNIDADES'!$C$10:$D$109,2,FALSE),"")</f>
        <v/>
      </c>
      <c r="AO121" s="14" t="n">
        <v>15.5700000000001</v>
      </c>
      <c r="AP121" s="14">
        <f>IFERROR(VLOOKUP(AO121,'CRUCE OPORTUNIDADES'!$C$10:$D$109,2,FALSE),"")</f>
        <v/>
      </c>
      <c r="AQ121" s="14" t="n">
        <v>16.5700000000001</v>
      </c>
      <c r="AR121" s="14">
        <f>IFERROR(VLOOKUP(AQ121,'CRUCE OPORTUNIDADES'!$C$10:$D$109,2,FALSE),"")</f>
        <v/>
      </c>
      <c r="AS121" s="14" t="n">
        <v>17.5700000000002</v>
      </c>
      <c r="AT121" s="14">
        <f>IFERROR(VLOOKUP(AS121,'CRUCE OPORTUNIDADES'!$C$10:$D$109,2,FALSE),"")</f>
        <v/>
      </c>
      <c r="AU121" s="14" t="n">
        <v>18.5700000000002</v>
      </c>
      <c r="AV121" s="14">
        <f>IFERROR(VLOOKUP(AU121,'CRUCE OPORTUNIDADES'!$C$10:$D$109,2,FALSE),"")</f>
        <v/>
      </c>
      <c r="AW121" s="14" t="n">
        <v>19.5700000000002</v>
      </c>
      <c r="AX121" s="14">
        <f>IFERROR(VLOOKUP(AW121,'CRUCE OPORTUNIDADES'!$C$10:$D$109,2,FALSE),"")</f>
        <v/>
      </c>
      <c r="AY121" s="14" t="n">
        <v>20.5700000000002</v>
      </c>
      <c r="AZ121" s="14">
        <f>IFERROR(VLOOKUP(AY121,'CRUCE OPORTUNIDADES'!$C$10:$D$109,2,FALSE),"")</f>
        <v/>
      </c>
      <c r="BA121" s="14" t="n">
        <v>21.5700000000002</v>
      </c>
      <c r="BB121" s="14">
        <f>IFERROR(VLOOKUP(BA121,'CRUCE OPORTUNIDADES'!$C$10:$D$109,2,FALSE),"")</f>
        <v/>
      </c>
      <c r="BC121" s="14" t="n">
        <v>22.5700000000002</v>
      </c>
      <c r="BD121" s="14">
        <f>IFERROR(VLOOKUP(BC121,'CRUCE OPORTUNIDADES'!$C$10:$D$109,2,FALSE),"")</f>
        <v/>
      </c>
      <c r="BE121" s="14" t="n">
        <v>23.5700000000002</v>
      </c>
      <c r="BF121" s="14">
        <f>IFERROR(VLOOKUP(BE121,'CRUCE OPORTUNIDADES'!$C$10:$D$109,2,FALSE),"")</f>
        <v/>
      </c>
      <c r="BG121" s="14" t="n">
        <v>24.5700000000002</v>
      </c>
      <c r="BH121" s="14">
        <f>IFERROR(VLOOKUP(BG121,'CRUCE OPORTUNIDADES'!$C$10:$D$109,2,FALSE),"")</f>
        <v/>
      </c>
      <c r="BI121" s="14" t="n">
        <v>25.5700000000002</v>
      </c>
      <c r="BJ121" s="14">
        <f>IFERROR(VLOOKUP(BI121,'CRUCE OPORTUNIDADES'!$C$10:$D$109,2,FALSE),"")</f>
        <v/>
      </c>
    </row>
    <row r="122">
      <c r="N122" s="14">
        <f>IF(N123&lt;&gt;""," -O","")</f>
        <v/>
      </c>
      <c r="P122" s="14">
        <f>IF(P123&lt;&gt;""," -O","")</f>
        <v/>
      </c>
      <c r="R122" s="14">
        <f>IF(R123&lt;&gt;""," -O","")</f>
        <v/>
      </c>
      <c r="T122" s="14">
        <f>IF(T123&lt;&gt;""," -O","")</f>
        <v/>
      </c>
      <c r="V122" s="14">
        <f>IF(V123&lt;&gt;""," -O","")</f>
        <v/>
      </c>
      <c r="X122" s="14">
        <f>IF(X123&lt;&gt;""," -O","")</f>
        <v/>
      </c>
      <c r="Z122" s="14">
        <f>IF(Z123&lt;&gt;""," -O","")</f>
        <v/>
      </c>
      <c r="AB122" s="14">
        <f>IF(AB123&lt;&gt;""," -O","")</f>
        <v/>
      </c>
      <c r="AD122" s="14">
        <f>IF(AD123&lt;&gt;""," -O","")</f>
        <v/>
      </c>
      <c r="AF122" s="14">
        <f>IF(AF123&lt;&gt;""," -O","")</f>
        <v/>
      </c>
      <c r="AH122" s="14">
        <f>IF(AH123&lt;&gt;""," -O","")</f>
        <v/>
      </c>
      <c r="AJ122" s="14">
        <f>IF(AJ123&lt;&gt;""," -O","")</f>
        <v/>
      </c>
      <c r="AL122" s="14">
        <f>IF(AL123&lt;&gt;""," -O","")</f>
        <v/>
      </c>
      <c r="AN122" s="14">
        <f>IF(AN123&lt;&gt;""," -O","")</f>
        <v/>
      </c>
      <c r="AP122" s="14">
        <f>IF(AP123&lt;&gt;""," -O","")</f>
        <v/>
      </c>
      <c r="AR122" s="14">
        <f>IF(AR123&lt;&gt;""," -O","")</f>
        <v/>
      </c>
      <c r="AT122" s="14">
        <f>IF(AT123&lt;&gt;""," -O","")</f>
        <v/>
      </c>
      <c r="AV122" s="14">
        <f>IF(AV123&lt;&gt;""," -O","")</f>
        <v/>
      </c>
      <c r="AX122" s="14">
        <f>IF(AX123&lt;&gt;""," -O","")</f>
        <v/>
      </c>
      <c r="AZ122" s="14">
        <f>IF(AZ123&lt;&gt;""," -O","")</f>
        <v/>
      </c>
      <c r="BB122" s="14">
        <f>IF(BB123&lt;&gt;""," -O","")</f>
        <v/>
      </c>
      <c r="BD122" s="14">
        <f>IF(BD123&lt;&gt;""," -O","")</f>
        <v/>
      </c>
      <c r="BF122" s="14">
        <f>IF(BF123&lt;&gt;""," -O","")</f>
        <v/>
      </c>
      <c r="BH122" s="14">
        <f>IF(BH123&lt;&gt;""," -O","")</f>
        <v/>
      </c>
      <c r="BJ122" s="14">
        <f>IF(BJ123&lt;&gt;""," -O","")</f>
        <v/>
      </c>
    </row>
    <row r="123">
      <c r="M123" s="14" t="n">
        <v>1.58</v>
      </c>
      <c r="N123" s="14">
        <f>IFERROR(VLOOKUP(M123,'CRUCE OPORTUNIDADES'!$C$10:$D$109,2,FALSE),"")</f>
        <v/>
      </c>
      <c r="O123" s="14" t="n">
        <v>2.58000000000001</v>
      </c>
      <c r="P123" s="14">
        <f>IFERROR(VLOOKUP(O123,'CRUCE OPORTUNIDADES'!$C$10:$D$109,2,FALSE),"")</f>
        <v/>
      </c>
      <c r="Q123" s="14" t="n">
        <v>3.58000000000002</v>
      </c>
      <c r="R123" s="14">
        <f>IFERROR(VLOOKUP(Q123,'CRUCE OPORTUNIDADES'!$C$10:$D$109,2,FALSE),"")</f>
        <v/>
      </c>
      <c r="S123" s="14" t="n">
        <v>4.58000000000003</v>
      </c>
      <c r="T123" s="14">
        <f>IFERROR(VLOOKUP(S123,'CRUCE OPORTUNIDADES'!$C$10:$D$109,2,FALSE),"")</f>
        <v/>
      </c>
      <c r="U123" s="14" t="n">
        <v>5.58000000000004</v>
      </c>
      <c r="V123" s="14">
        <f>IFERROR(VLOOKUP(U123,'CRUCE OPORTUNIDADES'!$C$10:$D$109,2,FALSE),"")</f>
        <v/>
      </c>
      <c r="W123" s="14" t="n">
        <v>6.58000000000005</v>
      </c>
      <c r="X123" s="14">
        <f>IFERROR(VLOOKUP(W123,'CRUCE OPORTUNIDADES'!$C$10:$D$109,2,FALSE),"")</f>
        <v/>
      </c>
      <c r="Y123" s="14" t="n">
        <v>7.58000000000006</v>
      </c>
      <c r="Z123" s="14">
        <f>IFERROR(VLOOKUP(Y123,'CRUCE OPORTUNIDADES'!$C$10:$D$109,2,FALSE),"")</f>
        <v/>
      </c>
      <c r="AA123" s="14" t="n">
        <v>8.580000000000069</v>
      </c>
      <c r="AB123" s="14">
        <f>IFERROR(VLOOKUP(AA123,'CRUCE OPORTUNIDADES'!$C$10:$D$109,2,FALSE),"")</f>
        <v/>
      </c>
      <c r="AC123" s="14" t="n">
        <v>9.58000000000008</v>
      </c>
      <c r="AD123" s="14">
        <f>IFERROR(VLOOKUP(AC123,'CRUCE OPORTUNIDADES'!$C$10:$D$109,2,FALSE),"")</f>
        <v/>
      </c>
      <c r="AE123" s="14" t="n">
        <v>10.5800000000001</v>
      </c>
      <c r="AF123" s="14">
        <f>IFERROR(VLOOKUP(AE123,'CRUCE OPORTUNIDADES'!$C$10:$D$109,2,FALSE),"")</f>
        <v/>
      </c>
      <c r="AG123" s="14" t="n">
        <v>11.5800000000001</v>
      </c>
      <c r="AH123" s="14">
        <f>IFERROR(VLOOKUP(AG123,'CRUCE OPORTUNIDADES'!$C$10:$D$109,2,FALSE),"")</f>
        <v/>
      </c>
      <c r="AI123" s="14" t="n">
        <v>12.5800000000001</v>
      </c>
      <c r="AJ123" s="14">
        <f>IFERROR(VLOOKUP(AI123,'CRUCE OPORTUNIDADES'!$C$10:$D$109,2,FALSE),"")</f>
        <v/>
      </c>
      <c r="AK123" s="14" t="n">
        <v>13.5800000000001</v>
      </c>
      <c r="AL123" s="14">
        <f>IFERROR(VLOOKUP(AK123,'CRUCE OPORTUNIDADES'!$C$10:$D$109,2,FALSE),"")</f>
        <v/>
      </c>
      <c r="AM123" s="14" t="n">
        <v>14.5800000000001</v>
      </c>
      <c r="AN123" s="14">
        <f>IFERROR(VLOOKUP(AM123,'CRUCE OPORTUNIDADES'!$C$10:$D$109,2,FALSE),"")</f>
        <v/>
      </c>
      <c r="AO123" s="14" t="n">
        <v>15.5800000000001</v>
      </c>
      <c r="AP123" s="14">
        <f>IFERROR(VLOOKUP(AO123,'CRUCE OPORTUNIDADES'!$C$10:$D$109,2,FALSE),"")</f>
        <v/>
      </c>
      <c r="AQ123" s="14" t="n">
        <v>16.5800000000001</v>
      </c>
      <c r="AR123" s="14">
        <f>IFERROR(VLOOKUP(AQ123,'CRUCE OPORTUNIDADES'!$C$10:$D$109,2,FALSE),"")</f>
        <v/>
      </c>
      <c r="AS123" s="14" t="n">
        <v>17.5800000000002</v>
      </c>
      <c r="AT123" s="14">
        <f>IFERROR(VLOOKUP(AS123,'CRUCE OPORTUNIDADES'!$C$10:$D$109,2,FALSE),"")</f>
        <v/>
      </c>
      <c r="AU123" s="14" t="n">
        <v>18.5800000000002</v>
      </c>
      <c r="AV123" s="14">
        <f>IFERROR(VLOOKUP(AU123,'CRUCE OPORTUNIDADES'!$C$10:$D$109,2,FALSE),"")</f>
        <v/>
      </c>
      <c r="AW123" s="14" t="n">
        <v>19.5800000000002</v>
      </c>
      <c r="AX123" s="14">
        <f>IFERROR(VLOOKUP(AW123,'CRUCE OPORTUNIDADES'!$C$10:$D$109,2,FALSE),"")</f>
        <v/>
      </c>
      <c r="AY123" s="14" t="n">
        <v>20.5800000000002</v>
      </c>
      <c r="AZ123" s="14">
        <f>IFERROR(VLOOKUP(AY123,'CRUCE OPORTUNIDADES'!$C$10:$D$109,2,FALSE),"")</f>
        <v/>
      </c>
      <c r="BA123" s="14" t="n">
        <v>21.5800000000002</v>
      </c>
      <c r="BB123" s="14">
        <f>IFERROR(VLOOKUP(BA123,'CRUCE OPORTUNIDADES'!$C$10:$D$109,2,FALSE),"")</f>
        <v/>
      </c>
      <c r="BC123" s="14" t="n">
        <v>22.5800000000002</v>
      </c>
      <c r="BD123" s="14">
        <f>IFERROR(VLOOKUP(BC123,'CRUCE OPORTUNIDADES'!$C$10:$D$109,2,FALSE),"")</f>
        <v/>
      </c>
      <c r="BE123" s="14" t="n">
        <v>23.5800000000002</v>
      </c>
      <c r="BF123" s="14">
        <f>IFERROR(VLOOKUP(BE123,'CRUCE OPORTUNIDADES'!$C$10:$D$109,2,FALSE),"")</f>
        <v/>
      </c>
      <c r="BG123" s="14" t="n">
        <v>24.5800000000002</v>
      </c>
      <c r="BH123" s="14">
        <f>IFERROR(VLOOKUP(BG123,'CRUCE OPORTUNIDADES'!$C$10:$D$109,2,FALSE),"")</f>
        <v/>
      </c>
      <c r="BI123" s="14" t="n">
        <v>25.5800000000002</v>
      </c>
      <c r="BJ123" s="14">
        <f>IFERROR(VLOOKUP(BI123,'CRUCE OPORTUNIDADES'!$C$10:$D$109,2,FALSE),"")</f>
        <v/>
      </c>
    </row>
    <row r="124">
      <c r="N124" s="14">
        <f>IF(N125&lt;&gt;""," -O","")</f>
        <v/>
      </c>
      <c r="P124" s="14">
        <f>IF(P125&lt;&gt;""," -O","")</f>
        <v/>
      </c>
      <c r="R124" s="14">
        <f>IF(R125&lt;&gt;""," -O","")</f>
        <v/>
      </c>
      <c r="T124" s="14">
        <f>IF(T125&lt;&gt;""," -O","")</f>
        <v/>
      </c>
      <c r="V124" s="14">
        <f>IF(V125&lt;&gt;""," -O","")</f>
        <v/>
      </c>
      <c r="X124" s="14">
        <f>IF(X125&lt;&gt;""," -O","")</f>
        <v/>
      </c>
      <c r="Z124" s="14">
        <f>IF(Z125&lt;&gt;""," -O","")</f>
        <v/>
      </c>
      <c r="AB124" s="14">
        <f>IF(AB125&lt;&gt;""," -O","")</f>
        <v/>
      </c>
      <c r="AD124" s="14">
        <f>IF(AD125&lt;&gt;""," -O","")</f>
        <v/>
      </c>
      <c r="AF124" s="14">
        <f>IF(AF125&lt;&gt;""," -O","")</f>
        <v/>
      </c>
      <c r="AH124" s="14">
        <f>IF(AH125&lt;&gt;""," -O","")</f>
        <v/>
      </c>
      <c r="AJ124" s="14">
        <f>IF(AJ125&lt;&gt;""," -O","")</f>
        <v/>
      </c>
      <c r="AL124" s="14">
        <f>IF(AL125&lt;&gt;""," -O","")</f>
        <v/>
      </c>
      <c r="AN124" s="14">
        <f>IF(AN125&lt;&gt;""," -O","")</f>
        <v/>
      </c>
      <c r="AP124" s="14">
        <f>IF(AP125&lt;&gt;""," -O","")</f>
        <v/>
      </c>
      <c r="AR124" s="14">
        <f>IF(AR125&lt;&gt;""," -O","")</f>
        <v/>
      </c>
      <c r="AT124" s="14">
        <f>IF(AT125&lt;&gt;""," -O","")</f>
        <v/>
      </c>
      <c r="AV124" s="14">
        <f>IF(AV125&lt;&gt;""," -O","")</f>
        <v/>
      </c>
      <c r="AX124" s="14">
        <f>IF(AX125&lt;&gt;""," -O","")</f>
        <v/>
      </c>
      <c r="AZ124" s="14">
        <f>IF(AZ125&lt;&gt;""," -O","")</f>
        <v/>
      </c>
      <c r="BB124" s="14">
        <f>IF(BB125&lt;&gt;""," -O","")</f>
        <v/>
      </c>
      <c r="BD124" s="14">
        <f>IF(BD125&lt;&gt;""," -O","")</f>
        <v/>
      </c>
      <c r="BF124" s="14">
        <f>IF(BF125&lt;&gt;""," -O","")</f>
        <v/>
      </c>
      <c r="BH124" s="14">
        <f>IF(BH125&lt;&gt;""," -O","")</f>
        <v/>
      </c>
      <c r="BJ124" s="14">
        <f>IF(BJ125&lt;&gt;""," -O","")</f>
        <v/>
      </c>
    </row>
    <row r="125">
      <c r="M125" s="14" t="n">
        <v>1.59</v>
      </c>
      <c r="N125" s="14">
        <f>IFERROR(VLOOKUP(M125,'CRUCE OPORTUNIDADES'!$C$10:$D$109,2,FALSE),"")</f>
        <v/>
      </c>
      <c r="O125" s="14" t="n">
        <v>2.59000000000001</v>
      </c>
      <c r="P125" s="14">
        <f>IFERROR(VLOOKUP(O125,'CRUCE OPORTUNIDADES'!$C$10:$D$109,2,FALSE),"")</f>
        <v/>
      </c>
      <c r="Q125" s="14" t="n">
        <v>3.59000000000002</v>
      </c>
      <c r="R125" s="14">
        <f>IFERROR(VLOOKUP(Q125,'CRUCE OPORTUNIDADES'!$C$10:$D$109,2,FALSE),"")</f>
        <v/>
      </c>
      <c r="S125" s="14" t="n">
        <v>4.59000000000003</v>
      </c>
      <c r="T125" s="14">
        <f>IFERROR(VLOOKUP(S125,'CRUCE OPORTUNIDADES'!$C$10:$D$109,2,FALSE),"")</f>
        <v/>
      </c>
      <c r="U125" s="14" t="n">
        <v>5.59000000000004</v>
      </c>
      <c r="V125" s="14">
        <f>IFERROR(VLOOKUP(U125,'CRUCE OPORTUNIDADES'!$C$10:$D$109,2,FALSE),"")</f>
        <v/>
      </c>
      <c r="W125" s="14" t="n">
        <v>6.59000000000005</v>
      </c>
      <c r="X125" s="14">
        <f>IFERROR(VLOOKUP(W125,'CRUCE OPORTUNIDADES'!$C$10:$D$109,2,FALSE),"")</f>
        <v/>
      </c>
      <c r="Y125" s="14" t="n">
        <v>7.59000000000006</v>
      </c>
      <c r="Z125" s="14">
        <f>IFERROR(VLOOKUP(Y125,'CRUCE OPORTUNIDADES'!$C$10:$D$109,2,FALSE),"")</f>
        <v/>
      </c>
      <c r="AA125" s="14" t="n">
        <v>8.590000000000069</v>
      </c>
      <c r="AB125" s="14">
        <f>IFERROR(VLOOKUP(AA125,'CRUCE OPORTUNIDADES'!$C$10:$D$109,2,FALSE),"")</f>
        <v/>
      </c>
      <c r="AC125" s="14" t="n">
        <v>9.59000000000008</v>
      </c>
      <c r="AD125" s="14">
        <f>IFERROR(VLOOKUP(AC125,'CRUCE OPORTUNIDADES'!$C$10:$D$109,2,FALSE),"")</f>
        <v/>
      </c>
      <c r="AE125" s="14" t="n">
        <v>10.5900000000001</v>
      </c>
      <c r="AF125" s="14">
        <f>IFERROR(VLOOKUP(AE125,'CRUCE OPORTUNIDADES'!$C$10:$D$109,2,FALSE),"")</f>
        <v/>
      </c>
      <c r="AG125" s="14" t="n">
        <v>11.5900000000001</v>
      </c>
      <c r="AH125" s="14">
        <f>IFERROR(VLOOKUP(AG125,'CRUCE OPORTUNIDADES'!$C$10:$D$109,2,FALSE),"")</f>
        <v/>
      </c>
      <c r="AI125" s="14" t="n">
        <v>12.5900000000001</v>
      </c>
      <c r="AJ125" s="14">
        <f>IFERROR(VLOOKUP(AI125,'CRUCE OPORTUNIDADES'!$C$10:$D$109,2,FALSE),"")</f>
        <v/>
      </c>
      <c r="AK125" s="14" t="n">
        <v>13.5900000000001</v>
      </c>
      <c r="AL125" s="14">
        <f>IFERROR(VLOOKUP(AK125,'CRUCE OPORTUNIDADES'!$C$10:$D$109,2,FALSE),"")</f>
        <v/>
      </c>
      <c r="AM125" s="14" t="n">
        <v>14.5900000000001</v>
      </c>
      <c r="AN125" s="14">
        <f>IFERROR(VLOOKUP(AM125,'CRUCE OPORTUNIDADES'!$C$10:$D$109,2,FALSE),"")</f>
        <v/>
      </c>
      <c r="AO125" s="14" t="n">
        <v>15.5900000000001</v>
      </c>
      <c r="AP125" s="14">
        <f>IFERROR(VLOOKUP(AO125,'CRUCE OPORTUNIDADES'!$C$10:$D$109,2,FALSE),"")</f>
        <v/>
      </c>
      <c r="AQ125" s="14" t="n">
        <v>16.5900000000001</v>
      </c>
      <c r="AR125" s="14">
        <f>IFERROR(VLOOKUP(AQ125,'CRUCE OPORTUNIDADES'!$C$10:$D$109,2,FALSE),"")</f>
        <v/>
      </c>
      <c r="AS125" s="14" t="n">
        <v>17.5900000000002</v>
      </c>
      <c r="AT125" s="14">
        <f>IFERROR(VLOOKUP(AS125,'CRUCE OPORTUNIDADES'!$C$10:$D$109,2,FALSE),"")</f>
        <v/>
      </c>
      <c r="AU125" s="14" t="n">
        <v>18.5900000000002</v>
      </c>
      <c r="AV125" s="14">
        <f>IFERROR(VLOOKUP(AU125,'CRUCE OPORTUNIDADES'!$C$10:$D$109,2,FALSE),"")</f>
        <v/>
      </c>
      <c r="AW125" s="14" t="n">
        <v>19.5900000000002</v>
      </c>
      <c r="AX125" s="14">
        <f>IFERROR(VLOOKUP(AW125,'CRUCE OPORTUNIDADES'!$C$10:$D$109,2,FALSE),"")</f>
        <v/>
      </c>
      <c r="AY125" s="14" t="n">
        <v>20.5900000000002</v>
      </c>
      <c r="AZ125" s="14">
        <f>IFERROR(VLOOKUP(AY125,'CRUCE OPORTUNIDADES'!$C$10:$D$109,2,FALSE),"")</f>
        <v/>
      </c>
      <c r="BA125" s="14" t="n">
        <v>21.5900000000002</v>
      </c>
      <c r="BB125" s="14">
        <f>IFERROR(VLOOKUP(BA125,'CRUCE OPORTUNIDADES'!$C$10:$D$109,2,FALSE),"")</f>
        <v/>
      </c>
      <c r="BC125" s="14" t="n">
        <v>22.5900000000002</v>
      </c>
      <c r="BD125" s="14">
        <f>IFERROR(VLOOKUP(BC125,'CRUCE OPORTUNIDADES'!$C$10:$D$109,2,FALSE),"")</f>
        <v/>
      </c>
      <c r="BE125" s="14" t="n">
        <v>23.5900000000002</v>
      </c>
      <c r="BF125" s="14">
        <f>IFERROR(VLOOKUP(BE125,'CRUCE OPORTUNIDADES'!$C$10:$D$109,2,FALSE),"")</f>
        <v/>
      </c>
      <c r="BG125" s="14" t="n">
        <v>24.5900000000002</v>
      </c>
      <c r="BH125" s="14">
        <f>IFERROR(VLOOKUP(BG125,'CRUCE OPORTUNIDADES'!$C$10:$D$109,2,FALSE),"")</f>
        <v/>
      </c>
      <c r="BI125" s="14" t="n">
        <v>25.5900000000002</v>
      </c>
      <c r="BJ125" s="14">
        <f>IFERROR(VLOOKUP(BI125,'CRUCE OPORTUNIDADES'!$C$10:$D$109,2,FALSE),"")</f>
        <v/>
      </c>
    </row>
    <row r="126">
      <c r="N126" s="14">
        <f>IF(N127&lt;&gt;""," -O","")</f>
        <v/>
      </c>
      <c r="P126" s="14">
        <f>IF(P127&lt;&gt;""," -O","")</f>
        <v/>
      </c>
      <c r="R126" s="14">
        <f>IF(R127&lt;&gt;""," -O","")</f>
        <v/>
      </c>
      <c r="T126" s="14">
        <f>IF(T127&lt;&gt;""," -O","")</f>
        <v/>
      </c>
      <c r="V126" s="14">
        <f>IF(V127&lt;&gt;""," -O","")</f>
        <v/>
      </c>
      <c r="X126" s="14">
        <f>IF(X127&lt;&gt;""," -O","")</f>
        <v/>
      </c>
      <c r="Z126" s="14">
        <f>IF(Z127&lt;&gt;""," -O","")</f>
        <v/>
      </c>
      <c r="AB126" s="14">
        <f>IF(AB127&lt;&gt;""," -O","")</f>
        <v/>
      </c>
      <c r="AD126" s="14">
        <f>IF(AD127&lt;&gt;""," -O","")</f>
        <v/>
      </c>
      <c r="AF126" s="14">
        <f>IF(AF127&lt;&gt;""," -O","")</f>
        <v/>
      </c>
      <c r="AH126" s="14">
        <f>IF(AH127&lt;&gt;""," -O","")</f>
        <v/>
      </c>
      <c r="AJ126" s="14">
        <f>IF(AJ127&lt;&gt;""," -O","")</f>
        <v/>
      </c>
      <c r="AL126" s="14">
        <f>IF(AL127&lt;&gt;""," -O","")</f>
        <v/>
      </c>
      <c r="AN126" s="14">
        <f>IF(AN127&lt;&gt;""," -O","")</f>
        <v/>
      </c>
      <c r="AP126" s="14">
        <f>IF(AP127&lt;&gt;""," -O","")</f>
        <v/>
      </c>
      <c r="AR126" s="14">
        <f>IF(AR127&lt;&gt;""," -O","")</f>
        <v/>
      </c>
      <c r="AT126" s="14">
        <f>IF(AT127&lt;&gt;""," -O","")</f>
        <v/>
      </c>
      <c r="AV126" s="14">
        <f>IF(AV127&lt;&gt;""," -O","")</f>
        <v/>
      </c>
      <c r="AX126" s="14">
        <f>IF(AX127&lt;&gt;""," -O","")</f>
        <v/>
      </c>
      <c r="AZ126" s="14">
        <f>IF(AZ127&lt;&gt;""," -O","")</f>
        <v/>
      </c>
      <c r="BB126" s="14">
        <f>IF(BB127&lt;&gt;""," -O","")</f>
        <v/>
      </c>
      <c r="BD126" s="14">
        <f>IF(BD127&lt;&gt;""," -O","")</f>
        <v/>
      </c>
      <c r="BF126" s="14">
        <f>IF(BF127&lt;&gt;""," -O","")</f>
        <v/>
      </c>
      <c r="BH126" s="14">
        <f>IF(BH127&lt;&gt;""," -O","")</f>
        <v/>
      </c>
      <c r="BJ126" s="14">
        <f>IF(BJ127&lt;&gt;""," -O","")</f>
        <v/>
      </c>
    </row>
    <row r="127">
      <c r="M127" s="14" t="n">
        <v>1.6</v>
      </c>
      <c r="N127" s="14">
        <f>IFERROR(VLOOKUP(M127,'CRUCE OPORTUNIDADES'!$C$10:$D$109,2,FALSE),"")</f>
        <v/>
      </c>
      <c r="O127" s="14" t="n">
        <v>2.60000000000001</v>
      </c>
      <c r="P127" s="14">
        <f>IFERROR(VLOOKUP(O127,'CRUCE OPORTUNIDADES'!$C$10:$D$109,2,FALSE),"")</f>
        <v/>
      </c>
      <c r="Q127" s="14" t="n">
        <v>3.60000000000002</v>
      </c>
      <c r="R127" s="14">
        <f>IFERROR(VLOOKUP(Q127,'CRUCE OPORTUNIDADES'!$C$10:$D$109,2,FALSE),"")</f>
        <v/>
      </c>
      <c r="S127" s="14" t="n">
        <v>4.60000000000003</v>
      </c>
      <c r="T127" s="14">
        <f>IFERROR(VLOOKUP(S127,'CRUCE OPORTUNIDADES'!$C$10:$D$109,2,FALSE),"")</f>
        <v/>
      </c>
      <c r="U127" s="14" t="n">
        <v>5.60000000000004</v>
      </c>
      <c r="V127" s="14">
        <f>IFERROR(VLOOKUP(U127,'CRUCE OPORTUNIDADES'!$C$10:$D$109,2,FALSE),"")</f>
        <v/>
      </c>
      <c r="W127" s="14" t="n">
        <v>6.60000000000005</v>
      </c>
      <c r="X127" s="14">
        <f>IFERROR(VLOOKUP(W127,'CRUCE OPORTUNIDADES'!$C$10:$D$109,2,FALSE),"")</f>
        <v/>
      </c>
      <c r="Y127" s="14" t="n">
        <v>7.60000000000006</v>
      </c>
      <c r="Z127" s="14">
        <f>IFERROR(VLOOKUP(Y127,'CRUCE OPORTUNIDADES'!$C$10:$D$109,2,FALSE),"")</f>
        <v/>
      </c>
      <c r="AA127" s="14" t="n">
        <v>8.600000000000071</v>
      </c>
      <c r="AB127" s="14">
        <f>IFERROR(VLOOKUP(AA127,'CRUCE OPORTUNIDADES'!$C$10:$D$109,2,FALSE),"")</f>
        <v/>
      </c>
      <c r="AC127" s="14" t="n">
        <v>9.60000000000008</v>
      </c>
      <c r="AD127" s="14">
        <f>IFERROR(VLOOKUP(AC127,'CRUCE OPORTUNIDADES'!$C$10:$D$109,2,FALSE),"")</f>
        <v/>
      </c>
      <c r="AE127" s="14" t="n">
        <v>10.6000000000001</v>
      </c>
      <c r="AF127" s="14">
        <f>IFERROR(VLOOKUP(AE127,'CRUCE OPORTUNIDADES'!$C$10:$D$109,2,FALSE),"")</f>
        <v/>
      </c>
      <c r="AG127" s="14" t="n">
        <v>11.6000000000001</v>
      </c>
      <c r="AH127" s="14">
        <f>IFERROR(VLOOKUP(AG127,'CRUCE OPORTUNIDADES'!$C$10:$D$109,2,FALSE),"")</f>
        <v/>
      </c>
      <c r="AI127" s="14" t="n">
        <v>12.6000000000001</v>
      </c>
      <c r="AJ127" s="14">
        <f>IFERROR(VLOOKUP(AI127,'CRUCE OPORTUNIDADES'!$C$10:$D$109,2,FALSE),"")</f>
        <v/>
      </c>
      <c r="AK127" s="14" t="n">
        <v>13.6000000000001</v>
      </c>
      <c r="AL127" s="14">
        <f>IFERROR(VLOOKUP(AK127,'CRUCE OPORTUNIDADES'!$C$10:$D$109,2,FALSE),"")</f>
        <v/>
      </c>
      <c r="AM127" s="14" t="n">
        <v>14.6000000000001</v>
      </c>
      <c r="AN127" s="14">
        <f>IFERROR(VLOOKUP(AM127,'CRUCE OPORTUNIDADES'!$C$10:$D$109,2,FALSE),"")</f>
        <v/>
      </c>
      <c r="AO127" s="14" t="n">
        <v>15.6000000000001</v>
      </c>
      <c r="AP127" s="14">
        <f>IFERROR(VLOOKUP(AO127,'CRUCE OPORTUNIDADES'!$C$10:$D$109,2,FALSE),"")</f>
        <v/>
      </c>
      <c r="AQ127" s="14" t="n">
        <v>16.6000000000001</v>
      </c>
      <c r="AR127" s="14">
        <f>IFERROR(VLOOKUP(AQ127,'CRUCE OPORTUNIDADES'!$C$10:$D$109,2,FALSE),"")</f>
        <v/>
      </c>
      <c r="AS127" s="14" t="n">
        <v>17.6000000000002</v>
      </c>
      <c r="AT127" s="14">
        <f>IFERROR(VLOOKUP(AS127,'CRUCE OPORTUNIDADES'!$C$10:$D$109,2,FALSE),"")</f>
        <v/>
      </c>
      <c r="AU127" s="14" t="n">
        <v>18.6000000000002</v>
      </c>
      <c r="AV127" s="14">
        <f>IFERROR(VLOOKUP(AU127,'CRUCE OPORTUNIDADES'!$C$10:$D$109,2,FALSE),"")</f>
        <v/>
      </c>
      <c r="AW127" s="14" t="n">
        <v>19.6000000000002</v>
      </c>
      <c r="AX127" s="14">
        <f>IFERROR(VLOOKUP(AW127,'CRUCE OPORTUNIDADES'!$C$10:$D$109,2,FALSE),"")</f>
        <v/>
      </c>
      <c r="AY127" s="14" t="n">
        <v>20.6000000000002</v>
      </c>
      <c r="AZ127" s="14">
        <f>IFERROR(VLOOKUP(AY127,'CRUCE OPORTUNIDADES'!$C$10:$D$109,2,FALSE),"")</f>
        <v/>
      </c>
      <c r="BA127" s="14" t="n">
        <v>21.6000000000002</v>
      </c>
      <c r="BB127" s="14">
        <f>IFERROR(VLOOKUP(BA127,'CRUCE OPORTUNIDADES'!$C$10:$D$109,2,FALSE),"")</f>
        <v/>
      </c>
      <c r="BC127" s="14" t="n">
        <v>22.6000000000002</v>
      </c>
      <c r="BD127" s="14">
        <f>IFERROR(VLOOKUP(BC127,'CRUCE OPORTUNIDADES'!$C$10:$D$109,2,FALSE),"")</f>
        <v/>
      </c>
      <c r="BE127" s="14" t="n">
        <v>23.6000000000002</v>
      </c>
      <c r="BF127" s="14">
        <f>IFERROR(VLOOKUP(BE127,'CRUCE OPORTUNIDADES'!$C$10:$D$109,2,FALSE),"")</f>
        <v/>
      </c>
      <c r="BG127" s="14" t="n">
        <v>24.6000000000002</v>
      </c>
      <c r="BH127" s="14">
        <f>IFERROR(VLOOKUP(BG127,'CRUCE OPORTUNIDADES'!$C$10:$D$109,2,FALSE),"")</f>
        <v/>
      </c>
      <c r="BI127" s="14" t="n">
        <v>25.6000000000002</v>
      </c>
      <c r="BJ127" s="14">
        <f>IFERROR(VLOOKUP(BI127,'CRUCE OPORTUNIDADES'!$C$10:$D$109,2,FALSE),"")</f>
        <v/>
      </c>
    </row>
    <row r="128">
      <c r="N128" s="14">
        <f>IF(N129&lt;&gt;""," -O","")</f>
        <v/>
      </c>
      <c r="P128" s="14">
        <f>IF(P129&lt;&gt;""," -O","")</f>
        <v/>
      </c>
      <c r="R128" s="14">
        <f>IF(R129&lt;&gt;""," -O","")</f>
        <v/>
      </c>
      <c r="T128" s="14">
        <f>IF(T129&lt;&gt;""," -O","")</f>
        <v/>
      </c>
      <c r="V128" s="14">
        <f>IF(V129&lt;&gt;""," -O","")</f>
        <v/>
      </c>
      <c r="X128" s="14">
        <f>IF(X129&lt;&gt;""," -O","")</f>
        <v/>
      </c>
      <c r="Z128" s="14">
        <f>IF(Z129&lt;&gt;""," -O","")</f>
        <v/>
      </c>
      <c r="AB128" s="14">
        <f>IF(AB129&lt;&gt;""," -O","")</f>
        <v/>
      </c>
      <c r="AD128" s="14">
        <f>IF(AD129&lt;&gt;""," -O","")</f>
        <v/>
      </c>
      <c r="AF128" s="14">
        <f>IF(AF129&lt;&gt;""," -O","")</f>
        <v/>
      </c>
      <c r="AH128" s="14">
        <f>IF(AH129&lt;&gt;""," -O","")</f>
        <v/>
      </c>
      <c r="AJ128" s="14">
        <f>IF(AJ129&lt;&gt;""," -O","")</f>
        <v/>
      </c>
      <c r="AL128" s="14">
        <f>IF(AL129&lt;&gt;""," -O","")</f>
        <v/>
      </c>
      <c r="AN128" s="14">
        <f>IF(AN129&lt;&gt;""," -O","")</f>
        <v/>
      </c>
      <c r="AP128" s="14">
        <f>IF(AP129&lt;&gt;""," -O","")</f>
        <v/>
      </c>
      <c r="AR128" s="14">
        <f>IF(AR129&lt;&gt;""," -O","")</f>
        <v/>
      </c>
      <c r="AT128" s="14">
        <f>IF(AT129&lt;&gt;""," -O","")</f>
        <v/>
      </c>
      <c r="AV128" s="14">
        <f>IF(AV129&lt;&gt;""," -O","")</f>
        <v/>
      </c>
      <c r="AX128" s="14">
        <f>IF(AX129&lt;&gt;""," -O","")</f>
        <v/>
      </c>
      <c r="AZ128" s="14">
        <f>IF(AZ129&lt;&gt;""," -O","")</f>
        <v/>
      </c>
      <c r="BB128" s="14">
        <f>IF(BB129&lt;&gt;""," -O","")</f>
        <v/>
      </c>
      <c r="BD128" s="14">
        <f>IF(BD129&lt;&gt;""," -O","")</f>
        <v/>
      </c>
      <c r="BF128" s="14">
        <f>IF(BF129&lt;&gt;""," -O","")</f>
        <v/>
      </c>
      <c r="BH128" s="14">
        <f>IF(BH129&lt;&gt;""," -O","")</f>
        <v/>
      </c>
      <c r="BJ128" s="14">
        <f>IF(BJ129&lt;&gt;""," -O","")</f>
        <v/>
      </c>
    </row>
    <row r="129">
      <c r="M129" s="14" t="n">
        <v>1.61</v>
      </c>
      <c r="N129" s="14">
        <f>IFERROR(VLOOKUP(M129,'CRUCE OPORTUNIDADES'!$C$10:$D$109,2,FALSE),"")</f>
        <v/>
      </c>
      <c r="O129" s="14" t="n">
        <v>2.61000000000001</v>
      </c>
      <c r="P129" s="14">
        <f>IFERROR(VLOOKUP(O129,'CRUCE OPORTUNIDADES'!$C$10:$D$109,2,FALSE),"")</f>
        <v/>
      </c>
      <c r="Q129" s="14" t="n">
        <v>3.61000000000002</v>
      </c>
      <c r="R129" s="14">
        <f>IFERROR(VLOOKUP(Q129,'CRUCE OPORTUNIDADES'!$C$10:$D$109,2,FALSE),"")</f>
        <v/>
      </c>
      <c r="S129" s="14" t="n">
        <v>4.61000000000003</v>
      </c>
      <c r="T129" s="14">
        <f>IFERROR(VLOOKUP(S129,'CRUCE OPORTUNIDADES'!$C$10:$D$109,2,FALSE),"")</f>
        <v/>
      </c>
      <c r="U129" s="14" t="n">
        <v>5.61000000000004</v>
      </c>
      <c r="V129" s="14">
        <f>IFERROR(VLOOKUP(U129,'CRUCE OPORTUNIDADES'!$C$10:$D$109,2,FALSE),"")</f>
        <v/>
      </c>
      <c r="W129" s="14" t="n">
        <v>6.61000000000005</v>
      </c>
      <c r="X129" s="14">
        <f>IFERROR(VLOOKUP(W129,'CRUCE OPORTUNIDADES'!$C$10:$D$109,2,FALSE),"")</f>
        <v/>
      </c>
      <c r="Y129" s="14" t="n">
        <v>7.61000000000006</v>
      </c>
      <c r="Z129" s="14">
        <f>IFERROR(VLOOKUP(Y129,'CRUCE OPORTUNIDADES'!$C$10:$D$109,2,FALSE),"")</f>
        <v/>
      </c>
      <c r="AA129" s="14" t="n">
        <v>8.61000000000007</v>
      </c>
      <c r="AB129" s="14">
        <f>IFERROR(VLOOKUP(AA129,'CRUCE OPORTUNIDADES'!$C$10:$D$109,2,FALSE),"")</f>
        <v/>
      </c>
      <c r="AC129" s="14" t="n">
        <v>9.610000000000079</v>
      </c>
      <c r="AD129" s="14">
        <f>IFERROR(VLOOKUP(AC129,'CRUCE OPORTUNIDADES'!$C$10:$D$109,2,FALSE),"")</f>
        <v/>
      </c>
      <c r="AE129" s="14" t="n">
        <v>10.6100000000001</v>
      </c>
      <c r="AF129" s="14">
        <f>IFERROR(VLOOKUP(AE129,'CRUCE OPORTUNIDADES'!$C$10:$D$109,2,FALSE),"")</f>
        <v/>
      </c>
      <c r="AG129" s="14" t="n">
        <v>11.6100000000001</v>
      </c>
      <c r="AH129" s="14">
        <f>IFERROR(VLOOKUP(AG129,'CRUCE OPORTUNIDADES'!$C$10:$D$109,2,FALSE),"")</f>
        <v/>
      </c>
      <c r="AI129" s="14" t="n">
        <v>12.6100000000001</v>
      </c>
      <c r="AJ129" s="14">
        <f>IFERROR(VLOOKUP(AI129,'CRUCE OPORTUNIDADES'!$C$10:$D$109,2,FALSE),"")</f>
        <v/>
      </c>
      <c r="AK129" s="14" t="n">
        <v>13.6100000000001</v>
      </c>
      <c r="AL129" s="14">
        <f>IFERROR(VLOOKUP(AK129,'CRUCE OPORTUNIDADES'!$C$10:$D$109,2,FALSE),"")</f>
        <v/>
      </c>
      <c r="AM129" s="14" t="n">
        <v>14.6100000000001</v>
      </c>
      <c r="AN129" s="14">
        <f>IFERROR(VLOOKUP(AM129,'CRUCE OPORTUNIDADES'!$C$10:$D$109,2,FALSE),"")</f>
        <v/>
      </c>
      <c r="AO129" s="14" t="n">
        <v>15.6100000000001</v>
      </c>
      <c r="AP129" s="14">
        <f>IFERROR(VLOOKUP(AO129,'CRUCE OPORTUNIDADES'!$C$10:$D$109,2,FALSE),"")</f>
        <v/>
      </c>
      <c r="AQ129" s="14" t="n">
        <v>16.6100000000001</v>
      </c>
      <c r="AR129" s="14">
        <f>IFERROR(VLOOKUP(AQ129,'CRUCE OPORTUNIDADES'!$C$10:$D$109,2,FALSE),"")</f>
        <v/>
      </c>
      <c r="AS129" s="14" t="n">
        <v>17.6100000000002</v>
      </c>
      <c r="AT129" s="14">
        <f>IFERROR(VLOOKUP(AS129,'CRUCE OPORTUNIDADES'!$C$10:$D$109,2,FALSE),"")</f>
        <v/>
      </c>
      <c r="AU129" s="14" t="n">
        <v>18.6100000000002</v>
      </c>
      <c r="AV129" s="14">
        <f>IFERROR(VLOOKUP(AU129,'CRUCE OPORTUNIDADES'!$C$10:$D$109,2,FALSE),"")</f>
        <v/>
      </c>
      <c r="AW129" s="14" t="n">
        <v>19.6100000000002</v>
      </c>
      <c r="AX129" s="14">
        <f>IFERROR(VLOOKUP(AW129,'CRUCE OPORTUNIDADES'!$C$10:$D$109,2,FALSE),"")</f>
        <v/>
      </c>
      <c r="AY129" s="14" t="n">
        <v>20.6100000000002</v>
      </c>
      <c r="AZ129" s="14">
        <f>IFERROR(VLOOKUP(AY129,'CRUCE OPORTUNIDADES'!$C$10:$D$109,2,FALSE),"")</f>
        <v/>
      </c>
      <c r="BA129" s="14" t="n">
        <v>21.6100000000002</v>
      </c>
      <c r="BB129" s="14">
        <f>IFERROR(VLOOKUP(BA129,'CRUCE OPORTUNIDADES'!$C$10:$D$109,2,FALSE),"")</f>
        <v/>
      </c>
      <c r="BC129" s="14" t="n">
        <v>22.6100000000002</v>
      </c>
      <c r="BD129" s="14">
        <f>IFERROR(VLOOKUP(BC129,'CRUCE OPORTUNIDADES'!$C$10:$D$109,2,FALSE),"")</f>
        <v/>
      </c>
      <c r="BE129" s="14" t="n">
        <v>23.6100000000002</v>
      </c>
      <c r="BF129" s="14">
        <f>IFERROR(VLOOKUP(BE129,'CRUCE OPORTUNIDADES'!$C$10:$D$109,2,FALSE),"")</f>
        <v/>
      </c>
      <c r="BG129" s="14" t="n">
        <v>24.6100000000002</v>
      </c>
      <c r="BH129" s="14">
        <f>IFERROR(VLOOKUP(BG129,'CRUCE OPORTUNIDADES'!$C$10:$D$109,2,FALSE),"")</f>
        <v/>
      </c>
      <c r="BI129" s="14" t="n">
        <v>25.6100000000002</v>
      </c>
      <c r="BJ129" s="14">
        <f>IFERROR(VLOOKUP(BI129,'CRUCE OPORTUNIDADES'!$C$10:$D$109,2,FALSE),"")</f>
        <v/>
      </c>
    </row>
    <row r="130">
      <c r="N130" s="14">
        <f>IF(N131&lt;&gt;""," -O","")</f>
        <v/>
      </c>
      <c r="P130" s="14">
        <f>IF(P131&lt;&gt;""," -O","")</f>
        <v/>
      </c>
      <c r="R130" s="14">
        <f>IF(R131&lt;&gt;""," -O","")</f>
        <v/>
      </c>
      <c r="T130" s="14">
        <f>IF(T131&lt;&gt;""," -O","")</f>
        <v/>
      </c>
      <c r="V130" s="14">
        <f>IF(V131&lt;&gt;""," -O","")</f>
        <v/>
      </c>
      <c r="X130" s="14">
        <f>IF(X131&lt;&gt;""," -O","")</f>
        <v/>
      </c>
      <c r="Z130" s="14">
        <f>IF(Z131&lt;&gt;""," -O","")</f>
        <v/>
      </c>
      <c r="AB130" s="14">
        <f>IF(AB131&lt;&gt;""," -O","")</f>
        <v/>
      </c>
      <c r="AD130" s="14">
        <f>IF(AD131&lt;&gt;""," -O","")</f>
        <v/>
      </c>
      <c r="AF130" s="14">
        <f>IF(AF131&lt;&gt;""," -O","")</f>
        <v/>
      </c>
      <c r="AH130" s="14">
        <f>IF(AH131&lt;&gt;""," -O","")</f>
        <v/>
      </c>
      <c r="AJ130" s="14">
        <f>IF(AJ131&lt;&gt;""," -O","")</f>
        <v/>
      </c>
      <c r="AL130" s="14">
        <f>IF(AL131&lt;&gt;""," -O","")</f>
        <v/>
      </c>
      <c r="AN130" s="14">
        <f>IF(AN131&lt;&gt;""," -O","")</f>
        <v/>
      </c>
      <c r="AP130" s="14">
        <f>IF(AP131&lt;&gt;""," -O","")</f>
        <v/>
      </c>
      <c r="AR130" s="14">
        <f>IF(AR131&lt;&gt;""," -O","")</f>
        <v/>
      </c>
      <c r="AT130" s="14">
        <f>IF(AT131&lt;&gt;""," -O","")</f>
        <v/>
      </c>
      <c r="AV130" s="14">
        <f>IF(AV131&lt;&gt;""," -O","")</f>
        <v/>
      </c>
      <c r="AX130" s="14">
        <f>IF(AX131&lt;&gt;""," -O","")</f>
        <v/>
      </c>
      <c r="AZ130" s="14">
        <f>IF(AZ131&lt;&gt;""," -O","")</f>
        <v/>
      </c>
      <c r="BB130" s="14">
        <f>IF(BB131&lt;&gt;""," -O","")</f>
        <v/>
      </c>
      <c r="BD130" s="14">
        <f>IF(BD131&lt;&gt;""," -O","")</f>
        <v/>
      </c>
      <c r="BF130" s="14">
        <f>IF(BF131&lt;&gt;""," -O","")</f>
        <v/>
      </c>
      <c r="BH130" s="14">
        <f>IF(BH131&lt;&gt;""," -O","")</f>
        <v/>
      </c>
      <c r="BJ130" s="14">
        <f>IF(BJ131&lt;&gt;""," -O","")</f>
        <v/>
      </c>
    </row>
    <row r="131">
      <c r="M131" s="14" t="n">
        <v>1.62</v>
      </c>
      <c r="N131" s="14">
        <f>IFERROR(VLOOKUP(M131,'CRUCE OPORTUNIDADES'!$C$10:$D$109,2,FALSE),"")</f>
        <v/>
      </c>
      <c r="O131" s="14" t="n">
        <v>2.62000000000001</v>
      </c>
      <c r="P131" s="14">
        <f>IFERROR(VLOOKUP(O131,'CRUCE OPORTUNIDADES'!$C$10:$D$109,2,FALSE),"")</f>
        <v/>
      </c>
      <c r="Q131" s="14" t="n">
        <v>3.62000000000002</v>
      </c>
      <c r="R131" s="14">
        <f>IFERROR(VLOOKUP(Q131,'CRUCE OPORTUNIDADES'!$C$10:$D$109,2,FALSE),"")</f>
        <v/>
      </c>
      <c r="S131" s="14" t="n">
        <v>4.62000000000003</v>
      </c>
      <c r="T131" s="14">
        <f>IFERROR(VLOOKUP(S131,'CRUCE OPORTUNIDADES'!$C$10:$D$109,2,FALSE),"")</f>
        <v/>
      </c>
      <c r="U131" s="14" t="n">
        <v>5.62000000000004</v>
      </c>
      <c r="V131" s="14">
        <f>IFERROR(VLOOKUP(U131,'CRUCE OPORTUNIDADES'!$C$10:$D$109,2,FALSE),"")</f>
        <v/>
      </c>
      <c r="W131" s="14" t="n">
        <v>6.62000000000005</v>
      </c>
      <c r="X131" s="14">
        <f>IFERROR(VLOOKUP(W131,'CRUCE OPORTUNIDADES'!$C$10:$D$109,2,FALSE),"")</f>
        <v/>
      </c>
      <c r="Y131" s="14" t="n">
        <v>7.62000000000006</v>
      </c>
      <c r="Z131" s="14">
        <f>IFERROR(VLOOKUP(Y131,'CRUCE OPORTUNIDADES'!$C$10:$D$109,2,FALSE),"")</f>
        <v/>
      </c>
      <c r="AA131" s="14" t="n">
        <v>8.62000000000007</v>
      </c>
      <c r="AB131" s="14">
        <f>IFERROR(VLOOKUP(AA131,'CRUCE OPORTUNIDADES'!$C$10:$D$109,2,FALSE),"")</f>
        <v/>
      </c>
      <c r="AC131" s="14" t="n">
        <v>9.620000000000079</v>
      </c>
      <c r="AD131" s="14">
        <f>IFERROR(VLOOKUP(AC131,'CRUCE OPORTUNIDADES'!$C$10:$D$109,2,FALSE),"")</f>
        <v/>
      </c>
      <c r="AE131" s="14" t="n">
        <v>10.6200000000001</v>
      </c>
      <c r="AF131" s="14">
        <f>IFERROR(VLOOKUP(AE131,'CRUCE OPORTUNIDADES'!$C$10:$D$109,2,FALSE),"")</f>
        <v/>
      </c>
      <c r="AG131" s="14" t="n">
        <v>11.6200000000001</v>
      </c>
      <c r="AH131" s="14">
        <f>IFERROR(VLOOKUP(AG131,'CRUCE OPORTUNIDADES'!$C$10:$D$109,2,FALSE),"")</f>
        <v/>
      </c>
      <c r="AI131" s="14" t="n">
        <v>12.6200000000001</v>
      </c>
      <c r="AJ131" s="14">
        <f>IFERROR(VLOOKUP(AI131,'CRUCE OPORTUNIDADES'!$C$10:$D$109,2,FALSE),"")</f>
        <v/>
      </c>
      <c r="AK131" s="14" t="n">
        <v>13.6200000000001</v>
      </c>
      <c r="AL131" s="14">
        <f>IFERROR(VLOOKUP(AK131,'CRUCE OPORTUNIDADES'!$C$10:$D$109,2,FALSE),"")</f>
        <v/>
      </c>
      <c r="AM131" s="14" t="n">
        <v>14.6200000000001</v>
      </c>
      <c r="AN131" s="14">
        <f>IFERROR(VLOOKUP(AM131,'CRUCE OPORTUNIDADES'!$C$10:$D$109,2,FALSE),"")</f>
        <v/>
      </c>
      <c r="AO131" s="14" t="n">
        <v>15.6200000000001</v>
      </c>
      <c r="AP131" s="14">
        <f>IFERROR(VLOOKUP(AO131,'CRUCE OPORTUNIDADES'!$C$10:$D$109,2,FALSE),"")</f>
        <v/>
      </c>
      <c r="AQ131" s="14" t="n">
        <v>16.6200000000001</v>
      </c>
      <c r="AR131" s="14">
        <f>IFERROR(VLOOKUP(AQ131,'CRUCE OPORTUNIDADES'!$C$10:$D$109,2,FALSE),"")</f>
        <v/>
      </c>
      <c r="AS131" s="14" t="n">
        <v>17.6200000000002</v>
      </c>
      <c r="AT131" s="14">
        <f>IFERROR(VLOOKUP(AS131,'CRUCE OPORTUNIDADES'!$C$10:$D$109,2,FALSE),"")</f>
        <v/>
      </c>
      <c r="AU131" s="14" t="n">
        <v>18.6200000000002</v>
      </c>
      <c r="AV131" s="14">
        <f>IFERROR(VLOOKUP(AU131,'CRUCE OPORTUNIDADES'!$C$10:$D$109,2,FALSE),"")</f>
        <v/>
      </c>
      <c r="AW131" s="14" t="n">
        <v>19.6200000000002</v>
      </c>
      <c r="AX131" s="14">
        <f>IFERROR(VLOOKUP(AW131,'CRUCE OPORTUNIDADES'!$C$10:$D$109,2,FALSE),"")</f>
        <v/>
      </c>
      <c r="AY131" s="14" t="n">
        <v>20.6200000000002</v>
      </c>
      <c r="AZ131" s="14">
        <f>IFERROR(VLOOKUP(AY131,'CRUCE OPORTUNIDADES'!$C$10:$D$109,2,FALSE),"")</f>
        <v/>
      </c>
      <c r="BA131" s="14" t="n">
        <v>21.6200000000002</v>
      </c>
      <c r="BB131" s="14">
        <f>IFERROR(VLOOKUP(BA131,'CRUCE OPORTUNIDADES'!$C$10:$D$109,2,FALSE),"")</f>
        <v/>
      </c>
      <c r="BC131" s="14" t="n">
        <v>22.6200000000002</v>
      </c>
      <c r="BD131" s="14">
        <f>IFERROR(VLOOKUP(BC131,'CRUCE OPORTUNIDADES'!$C$10:$D$109,2,FALSE),"")</f>
        <v/>
      </c>
      <c r="BE131" s="14" t="n">
        <v>23.6200000000002</v>
      </c>
      <c r="BF131" s="14">
        <f>IFERROR(VLOOKUP(BE131,'CRUCE OPORTUNIDADES'!$C$10:$D$109,2,FALSE),"")</f>
        <v/>
      </c>
      <c r="BG131" s="14" t="n">
        <v>24.6200000000002</v>
      </c>
      <c r="BH131" s="14">
        <f>IFERROR(VLOOKUP(BG131,'CRUCE OPORTUNIDADES'!$C$10:$D$109,2,FALSE),"")</f>
        <v/>
      </c>
      <c r="BI131" s="14" t="n">
        <v>25.6200000000002</v>
      </c>
      <c r="BJ131" s="14">
        <f>IFERROR(VLOOKUP(BI131,'CRUCE OPORTUNIDADES'!$C$10:$D$109,2,FALSE),"")</f>
        <v/>
      </c>
    </row>
    <row r="132">
      <c r="N132" s="14">
        <f>IF(N133&lt;&gt;""," -O","")</f>
        <v/>
      </c>
      <c r="P132" s="14">
        <f>IF(P133&lt;&gt;""," -O","")</f>
        <v/>
      </c>
      <c r="R132" s="14">
        <f>IF(R133&lt;&gt;""," -O","")</f>
        <v/>
      </c>
      <c r="T132" s="14">
        <f>IF(T133&lt;&gt;""," -O","")</f>
        <v/>
      </c>
      <c r="V132" s="14">
        <f>IF(V133&lt;&gt;""," -O","")</f>
        <v/>
      </c>
      <c r="X132" s="14">
        <f>IF(X133&lt;&gt;""," -O","")</f>
        <v/>
      </c>
      <c r="Z132" s="14">
        <f>IF(Z133&lt;&gt;""," -O","")</f>
        <v/>
      </c>
      <c r="AB132" s="14">
        <f>IF(AB133&lt;&gt;""," -O","")</f>
        <v/>
      </c>
      <c r="AD132" s="14">
        <f>IF(AD133&lt;&gt;""," -O","")</f>
        <v/>
      </c>
      <c r="AF132" s="14">
        <f>IF(AF133&lt;&gt;""," -O","")</f>
        <v/>
      </c>
      <c r="AH132" s="14">
        <f>IF(AH133&lt;&gt;""," -O","")</f>
        <v/>
      </c>
      <c r="AJ132" s="14">
        <f>IF(AJ133&lt;&gt;""," -O","")</f>
        <v/>
      </c>
      <c r="AL132" s="14">
        <f>IF(AL133&lt;&gt;""," -O","")</f>
        <v/>
      </c>
      <c r="AN132" s="14">
        <f>IF(AN133&lt;&gt;""," -O","")</f>
        <v/>
      </c>
      <c r="AP132" s="14">
        <f>IF(AP133&lt;&gt;""," -O","")</f>
        <v/>
      </c>
      <c r="AR132" s="14">
        <f>IF(AR133&lt;&gt;""," -O","")</f>
        <v/>
      </c>
      <c r="AT132" s="14">
        <f>IF(AT133&lt;&gt;""," -O","")</f>
        <v/>
      </c>
      <c r="AV132" s="14">
        <f>IF(AV133&lt;&gt;""," -O","")</f>
        <v/>
      </c>
      <c r="AX132" s="14">
        <f>IF(AX133&lt;&gt;""," -O","")</f>
        <v/>
      </c>
      <c r="AZ132" s="14">
        <f>IF(AZ133&lt;&gt;""," -O","")</f>
        <v/>
      </c>
      <c r="BB132" s="14">
        <f>IF(BB133&lt;&gt;""," -O","")</f>
        <v/>
      </c>
      <c r="BD132" s="14">
        <f>IF(BD133&lt;&gt;""," -O","")</f>
        <v/>
      </c>
      <c r="BF132" s="14">
        <f>IF(BF133&lt;&gt;""," -O","")</f>
        <v/>
      </c>
      <c r="BH132" s="14">
        <f>IF(BH133&lt;&gt;""," -O","")</f>
        <v/>
      </c>
      <c r="BJ132" s="14">
        <f>IF(BJ133&lt;&gt;""," -O","")</f>
        <v/>
      </c>
    </row>
    <row r="133">
      <c r="M133" s="14" t="n">
        <v>1.63</v>
      </c>
      <c r="N133" s="14">
        <f>IFERROR(VLOOKUP(M133,'CRUCE OPORTUNIDADES'!$C$10:$D$109,2,FALSE),"")</f>
        <v/>
      </c>
      <c r="O133" s="14" t="n">
        <v>2.63000000000001</v>
      </c>
      <c r="P133" s="14">
        <f>IFERROR(VLOOKUP(O133,'CRUCE OPORTUNIDADES'!$C$10:$D$109,2,FALSE),"")</f>
        <v/>
      </c>
      <c r="Q133" s="14" t="n">
        <v>3.63000000000002</v>
      </c>
      <c r="R133" s="14">
        <f>IFERROR(VLOOKUP(Q133,'CRUCE OPORTUNIDADES'!$C$10:$D$109,2,FALSE),"")</f>
        <v/>
      </c>
      <c r="S133" s="14" t="n">
        <v>4.63000000000003</v>
      </c>
      <c r="T133" s="14">
        <f>IFERROR(VLOOKUP(S133,'CRUCE OPORTUNIDADES'!$C$10:$D$109,2,FALSE),"")</f>
        <v/>
      </c>
      <c r="U133" s="14" t="n">
        <v>5.63000000000004</v>
      </c>
      <c r="V133" s="14">
        <f>IFERROR(VLOOKUP(U133,'CRUCE OPORTUNIDADES'!$C$10:$D$109,2,FALSE),"")</f>
        <v/>
      </c>
      <c r="W133" s="14" t="n">
        <v>6.63000000000005</v>
      </c>
      <c r="X133" s="14">
        <f>IFERROR(VLOOKUP(W133,'CRUCE OPORTUNIDADES'!$C$10:$D$109,2,FALSE),"")</f>
        <v/>
      </c>
      <c r="Y133" s="14" t="n">
        <v>7.63000000000006</v>
      </c>
      <c r="Z133" s="14">
        <f>IFERROR(VLOOKUP(Y133,'CRUCE OPORTUNIDADES'!$C$10:$D$109,2,FALSE),"")</f>
        <v/>
      </c>
      <c r="AA133" s="14" t="n">
        <v>8.63000000000007</v>
      </c>
      <c r="AB133" s="14">
        <f>IFERROR(VLOOKUP(AA133,'CRUCE OPORTUNIDADES'!$C$10:$D$109,2,FALSE),"")</f>
        <v/>
      </c>
      <c r="AC133" s="14" t="n">
        <v>9.630000000000081</v>
      </c>
      <c r="AD133" s="14">
        <f>IFERROR(VLOOKUP(AC133,'CRUCE OPORTUNIDADES'!$C$10:$D$109,2,FALSE),"")</f>
        <v/>
      </c>
      <c r="AE133" s="14" t="n">
        <v>10.6300000000001</v>
      </c>
      <c r="AF133" s="14">
        <f>IFERROR(VLOOKUP(AE133,'CRUCE OPORTUNIDADES'!$C$10:$D$109,2,FALSE),"")</f>
        <v/>
      </c>
      <c r="AG133" s="14" t="n">
        <v>11.6300000000001</v>
      </c>
      <c r="AH133" s="14">
        <f>IFERROR(VLOOKUP(AG133,'CRUCE OPORTUNIDADES'!$C$10:$D$109,2,FALSE),"")</f>
        <v/>
      </c>
      <c r="AI133" s="14" t="n">
        <v>12.6300000000001</v>
      </c>
      <c r="AJ133" s="14">
        <f>IFERROR(VLOOKUP(AI133,'CRUCE OPORTUNIDADES'!$C$10:$D$109,2,FALSE),"")</f>
        <v/>
      </c>
      <c r="AK133" s="14" t="n">
        <v>13.6300000000001</v>
      </c>
      <c r="AL133" s="14">
        <f>IFERROR(VLOOKUP(AK133,'CRUCE OPORTUNIDADES'!$C$10:$D$109,2,FALSE),"")</f>
        <v/>
      </c>
      <c r="AM133" s="14" t="n">
        <v>14.6300000000001</v>
      </c>
      <c r="AN133" s="14">
        <f>IFERROR(VLOOKUP(AM133,'CRUCE OPORTUNIDADES'!$C$10:$D$109,2,FALSE),"")</f>
        <v/>
      </c>
      <c r="AO133" s="14" t="n">
        <v>15.6300000000001</v>
      </c>
      <c r="AP133" s="14">
        <f>IFERROR(VLOOKUP(AO133,'CRUCE OPORTUNIDADES'!$C$10:$D$109,2,FALSE),"")</f>
        <v/>
      </c>
      <c r="AQ133" s="14" t="n">
        <v>16.6300000000002</v>
      </c>
      <c r="AR133" s="14">
        <f>IFERROR(VLOOKUP(AQ133,'CRUCE OPORTUNIDADES'!$C$10:$D$109,2,FALSE),"")</f>
        <v/>
      </c>
      <c r="AS133" s="14" t="n">
        <v>17.6300000000002</v>
      </c>
      <c r="AT133" s="14">
        <f>IFERROR(VLOOKUP(AS133,'CRUCE OPORTUNIDADES'!$C$10:$D$109,2,FALSE),"")</f>
        <v/>
      </c>
      <c r="AU133" s="14" t="n">
        <v>18.6300000000002</v>
      </c>
      <c r="AV133" s="14">
        <f>IFERROR(VLOOKUP(AU133,'CRUCE OPORTUNIDADES'!$C$10:$D$109,2,FALSE),"")</f>
        <v/>
      </c>
      <c r="AW133" s="14" t="n">
        <v>19.6300000000002</v>
      </c>
      <c r="AX133" s="14">
        <f>IFERROR(VLOOKUP(AW133,'CRUCE OPORTUNIDADES'!$C$10:$D$109,2,FALSE),"")</f>
        <v/>
      </c>
      <c r="AY133" s="14" t="n">
        <v>20.6300000000002</v>
      </c>
      <c r="AZ133" s="14">
        <f>IFERROR(VLOOKUP(AY133,'CRUCE OPORTUNIDADES'!$C$10:$D$109,2,FALSE),"")</f>
        <v/>
      </c>
      <c r="BA133" s="14" t="n">
        <v>21.6300000000002</v>
      </c>
      <c r="BB133" s="14">
        <f>IFERROR(VLOOKUP(BA133,'CRUCE OPORTUNIDADES'!$C$10:$D$109,2,FALSE),"")</f>
        <v/>
      </c>
      <c r="BC133" s="14" t="n">
        <v>22.6300000000002</v>
      </c>
      <c r="BD133" s="14">
        <f>IFERROR(VLOOKUP(BC133,'CRUCE OPORTUNIDADES'!$C$10:$D$109,2,FALSE),"")</f>
        <v/>
      </c>
      <c r="BE133" s="14" t="n">
        <v>23.6300000000002</v>
      </c>
      <c r="BF133" s="14">
        <f>IFERROR(VLOOKUP(BE133,'CRUCE OPORTUNIDADES'!$C$10:$D$109,2,FALSE),"")</f>
        <v/>
      </c>
      <c r="BG133" s="14" t="n">
        <v>24.6300000000002</v>
      </c>
      <c r="BH133" s="14">
        <f>IFERROR(VLOOKUP(BG133,'CRUCE OPORTUNIDADES'!$C$10:$D$109,2,FALSE),"")</f>
        <v/>
      </c>
      <c r="BI133" s="14" t="n">
        <v>25.6300000000002</v>
      </c>
      <c r="BJ133" s="14">
        <f>IFERROR(VLOOKUP(BI133,'CRUCE OPORTUNIDADES'!$C$10:$D$109,2,FALSE),"")</f>
        <v/>
      </c>
    </row>
    <row r="134">
      <c r="N134" s="14">
        <f>IF(N135&lt;&gt;""," -O","")</f>
        <v/>
      </c>
      <c r="P134" s="14">
        <f>IF(P135&lt;&gt;""," -O","")</f>
        <v/>
      </c>
      <c r="R134" s="14">
        <f>IF(R135&lt;&gt;""," -O","")</f>
        <v/>
      </c>
      <c r="T134" s="14">
        <f>IF(T135&lt;&gt;""," -O","")</f>
        <v/>
      </c>
      <c r="V134" s="14">
        <f>IF(V135&lt;&gt;""," -O","")</f>
        <v/>
      </c>
      <c r="X134" s="14">
        <f>IF(X135&lt;&gt;""," -O","")</f>
        <v/>
      </c>
      <c r="Z134" s="14">
        <f>IF(Z135&lt;&gt;""," -O","")</f>
        <v/>
      </c>
      <c r="AB134" s="14">
        <f>IF(AB135&lt;&gt;""," -O","")</f>
        <v/>
      </c>
      <c r="AD134" s="14">
        <f>IF(AD135&lt;&gt;""," -O","")</f>
        <v/>
      </c>
      <c r="AF134" s="14">
        <f>IF(AF135&lt;&gt;""," -O","")</f>
        <v/>
      </c>
      <c r="AH134" s="14">
        <f>IF(AH135&lt;&gt;""," -O","")</f>
        <v/>
      </c>
      <c r="AJ134" s="14">
        <f>IF(AJ135&lt;&gt;""," -O","")</f>
        <v/>
      </c>
      <c r="AL134" s="14">
        <f>IF(AL135&lt;&gt;""," -O","")</f>
        <v/>
      </c>
      <c r="AN134" s="14">
        <f>IF(AN135&lt;&gt;""," -O","")</f>
        <v/>
      </c>
      <c r="AP134" s="14">
        <f>IF(AP135&lt;&gt;""," -O","")</f>
        <v/>
      </c>
      <c r="AR134" s="14">
        <f>IF(AR135&lt;&gt;""," -O","")</f>
        <v/>
      </c>
      <c r="AT134" s="14">
        <f>IF(AT135&lt;&gt;""," -O","")</f>
        <v/>
      </c>
      <c r="AV134" s="14">
        <f>IF(AV135&lt;&gt;""," -O","")</f>
        <v/>
      </c>
      <c r="AX134" s="14">
        <f>IF(AX135&lt;&gt;""," -O","")</f>
        <v/>
      </c>
      <c r="AZ134" s="14">
        <f>IF(AZ135&lt;&gt;""," -O","")</f>
        <v/>
      </c>
      <c r="BB134" s="14">
        <f>IF(BB135&lt;&gt;""," -O","")</f>
        <v/>
      </c>
      <c r="BD134" s="14">
        <f>IF(BD135&lt;&gt;""," -O","")</f>
        <v/>
      </c>
      <c r="BF134" s="14">
        <f>IF(BF135&lt;&gt;""," -O","")</f>
        <v/>
      </c>
      <c r="BH134" s="14">
        <f>IF(BH135&lt;&gt;""," -O","")</f>
        <v/>
      </c>
      <c r="BJ134" s="14">
        <f>IF(BJ135&lt;&gt;""," -O","")</f>
        <v/>
      </c>
    </row>
    <row r="135">
      <c r="M135" s="14" t="n">
        <v>1.64</v>
      </c>
      <c r="N135" s="14">
        <f>IFERROR(VLOOKUP(M135,'CRUCE OPORTUNIDADES'!$C$10:$D$109,2,FALSE),"")</f>
        <v/>
      </c>
      <c r="O135" s="14" t="n">
        <v>2.64000000000001</v>
      </c>
      <c r="P135" s="14">
        <f>IFERROR(VLOOKUP(O135,'CRUCE OPORTUNIDADES'!$C$10:$D$109,2,FALSE),"")</f>
        <v/>
      </c>
      <c r="Q135" s="14" t="n">
        <v>3.64000000000002</v>
      </c>
      <c r="R135" s="14">
        <f>IFERROR(VLOOKUP(Q135,'CRUCE OPORTUNIDADES'!$C$10:$D$109,2,FALSE),"")</f>
        <v/>
      </c>
      <c r="S135" s="14" t="n">
        <v>4.64000000000003</v>
      </c>
      <c r="T135" s="14">
        <f>IFERROR(VLOOKUP(S135,'CRUCE OPORTUNIDADES'!$C$10:$D$109,2,FALSE),"")</f>
        <v/>
      </c>
      <c r="U135" s="14" t="n">
        <v>5.64000000000004</v>
      </c>
      <c r="V135" s="14">
        <f>IFERROR(VLOOKUP(U135,'CRUCE OPORTUNIDADES'!$C$10:$D$109,2,FALSE),"")</f>
        <v/>
      </c>
      <c r="W135" s="14" t="n">
        <v>6.64000000000005</v>
      </c>
      <c r="X135" s="14">
        <f>IFERROR(VLOOKUP(W135,'CRUCE OPORTUNIDADES'!$C$10:$D$109,2,FALSE),"")</f>
        <v/>
      </c>
      <c r="Y135" s="14" t="n">
        <v>7.64000000000006</v>
      </c>
      <c r="Z135" s="14">
        <f>IFERROR(VLOOKUP(Y135,'CRUCE OPORTUNIDADES'!$C$10:$D$109,2,FALSE),"")</f>
        <v/>
      </c>
      <c r="AA135" s="14" t="n">
        <v>8.64000000000007</v>
      </c>
      <c r="AB135" s="14">
        <f>IFERROR(VLOOKUP(AA135,'CRUCE OPORTUNIDADES'!$C$10:$D$109,2,FALSE),"")</f>
        <v/>
      </c>
      <c r="AC135" s="14" t="n">
        <v>9.640000000000081</v>
      </c>
      <c r="AD135" s="14">
        <f>IFERROR(VLOOKUP(AC135,'CRUCE OPORTUNIDADES'!$C$10:$D$109,2,FALSE),"")</f>
        <v/>
      </c>
      <c r="AE135" s="14" t="n">
        <v>10.6400000000001</v>
      </c>
      <c r="AF135" s="14">
        <f>IFERROR(VLOOKUP(AE135,'CRUCE OPORTUNIDADES'!$C$10:$D$109,2,FALSE),"")</f>
        <v/>
      </c>
      <c r="AG135" s="14" t="n">
        <v>11.6400000000001</v>
      </c>
      <c r="AH135" s="14">
        <f>IFERROR(VLOOKUP(AG135,'CRUCE OPORTUNIDADES'!$C$10:$D$109,2,FALSE),"")</f>
        <v/>
      </c>
      <c r="AI135" s="14" t="n">
        <v>12.6400000000001</v>
      </c>
      <c r="AJ135" s="14">
        <f>IFERROR(VLOOKUP(AI135,'CRUCE OPORTUNIDADES'!$C$10:$D$109,2,FALSE),"")</f>
        <v/>
      </c>
      <c r="AK135" s="14" t="n">
        <v>13.6400000000001</v>
      </c>
      <c r="AL135" s="14">
        <f>IFERROR(VLOOKUP(AK135,'CRUCE OPORTUNIDADES'!$C$10:$D$109,2,FALSE),"")</f>
        <v/>
      </c>
      <c r="AM135" s="14" t="n">
        <v>14.6400000000001</v>
      </c>
      <c r="AN135" s="14">
        <f>IFERROR(VLOOKUP(AM135,'CRUCE OPORTUNIDADES'!$C$10:$D$109,2,FALSE),"")</f>
        <v/>
      </c>
      <c r="AO135" s="14" t="n">
        <v>15.6400000000001</v>
      </c>
      <c r="AP135" s="14">
        <f>IFERROR(VLOOKUP(AO135,'CRUCE OPORTUNIDADES'!$C$10:$D$109,2,FALSE),"")</f>
        <v/>
      </c>
      <c r="AQ135" s="14" t="n">
        <v>16.6400000000001</v>
      </c>
      <c r="AR135" s="14">
        <f>IFERROR(VLOOKUP(AQ135,'CRUCE OPORTUNIDADES'!$C$10:$D$109,2,FALSE),"")</f>
        <v/>
      </c>
      <c r="AS135" s="14" t="n">
        <v>17.6400000000002</v>
      </c>
      <c r="AT135" s="14">
        <f>IFERROR(VLOOKUP(AS135,'CRUCE OPORTUNIDADES'!$C$10:$D$109,2,FALSE),"")</f>
        <v/>
      </c>
      <c r="AU135" s="14" t="n">
        <v>18.6400000000002</v>
      </c>
      <c r="AV135" s="14">
        <f>IFERROR(VLOOKUP(AU135,'CRUCE OPORTUNIDADES'!$C$10:$D$109,2,FALSE),"")</f>
        <v/>
      </c>
      <c r="AW135" s="14" t="n">
        <v>19.6400000000002</v>
      </c>
      <c r="AX135" s="14">
        <f>IFERROR(VLOOKUP(AW135,'CRUCE OPORTUNIDADES'!$C$10:$D$109,2,FALSE),"")</f>
        <v/>
      </c>
      <c r="AY135" s="14" t="n">
        <v>20.6400000000002</v>
      </c>
      <c r="AZ135" s="14">
        <f>IFERROR(VLOOKUP(AY135,'CRUCE OPORTUNIDADES'!$C$10:$D$109,2,FALSE),"")</f>
        <v/>
      </c>
      <c r="BA135" s="14" t="n">
        <v>21.6400000000002</v>
      </c>
      <c r="BB135" s="14">
        <f>IFERROR(VLOOKUP(BA135,'CRUCE OPORTUNIDADES'!$C$10:$D$109,2,FALSE),"")</f>
        <v/>
      </c>
      <c r="BC135" s="14" t="n">
        <v>22.6400000000002</v>
      </c>
      <c r="BD135" s="14">
        <f>IFERROR(VLOOKUP(BC135,'CRUCE OPORTUNIDADES'!$C$10:$D$109,2,FALSE),"")</f>
        <v/>
      </c>
      <c r="BE135" s="14" t="n">
        <v>23.6400000000002</v>
      </c>
      <c r="BF135" s="14">
        <f>IFERROR(VLOOKUP(BE135,'CRUCE OPORTUNIDADES'!$C$10:$D$109,2,FALSE),"")</f>
        <v/>
      </c>
      <c r="BG135" s="14" t="n">
        <v>24.6400000000002</v>
      </c>
      <c r="BH135" s="14">
        <f>IFERROR(VLOOKUP(BG135,'CRUCE OPORTUNIDADES'!$C$10:$D$109,2,FALSE),"")</f>
        <v/>
      </c>
      <c r="BI135" s="14" t="n">
        <v>25.6400000000002</v>
      </c>
      <c r="BJ135" s="14">
        <f>IFERROR(VLOOKUP(BI135,'CRUCE OPORTUNIDADES'!$C$10:$D$109,2,FALSE),"")</f>
        <v/>
      </c>
    </row>
    <row r="136">
      <c r="N136" s="14">
        <f>IF(N137&lt;&gt;""," -O","")</f>
        <v/>
      </c>
      <c r="P136" s="14">
        <f>IF(P137&lt;&gt;""," -O","")</f>
        <v/>
      </c>
      <c r="R136" s="14">
        <f>IF(R137&lt;&gt;""," -O","")</f>
        <v/>
      </c>
      <c r="T136" s="14">
        <f>IF(T137&lt;&gt;""," -O","")</f>
        <v/>
      </c>
      <c r="V136" s="14">
        <f>IF(V137&lt;&gt;""," -O","")</f>
        <v/>
      </c>
      <c r="X136" s="14">
        <f>IF(X137&lt;&gt;""," -O","")</f>
        <v/>
      </c>
      <c r="Z136" s="14">
        <f>IF(Z137&lt;&gt;""," -O","")</f>
        <v/>
      </c>
      <c r="AB136" s="14">
        <f>IF(AB137&lt;&gt;""," -O","")</f>
        <v/>
      </c>
      <c r="AD136" s="14">
        <f>IF(AD137&lt;&gt;""," -O","")</f>
        <v/>
      </c>
      <c r="AF136" s="14">
        <f>IF(AF137&lt;&gt;""," -O","")</f>
        <v/>
      </c>
      <c r="AH136" s="14">
        <f>IF(AH137&lt;&gt;""," -O","")</f>
        <v/>
      </c>
      <c r="AJ136" s="14">
        <f>IF(AJ137&lt;&gt;""," -O","")</f>
        <v/>
      </c>
      <c r="AL136" s="14">
        <f>IF(AL137&lt;&gt;""," -O","")</f>
        <v/>
      </c>
      <c r="AN136" s="14">
        <f>IF(AN137&lt;&gt;""," -O","")</f>
        <v/>
      </c>
      <c r="AP136" s="14">
        <f>IF(AP137&lt;&gt;""," -O","")</f>
        <v/>
      </c>
      <c r="AR136" s="14">
        <f>IF(AR137&lt;&gt;""," -O","")</f>
        <v/>
      </c>
      <c r="AT136" s="14">
        <f>IF(AT137&lt;&gt;""," -O","")</f>
        <v/>
      </c>
      <c r="AV136" s="14">
        <f>IF(AV137&lt;&gt;""," -O","")</f>
        <v/>
      </c>
      <c r="AX136" s="14">
        <f>IF(AX137&lt;&gt;""," -O","")</f>
        <v/>
      </c>
      <c r="AZ136" s="14">
        <f>IF(AZ137&lt;&gt;""," -O","")</f>
        <v/>
      </c>
      <c r="BB136" s="14">
        <f>IF(BB137&lt;&gt;""," -O","")</f>
        <v/>
      </c>
      <c r="BD136" s="14">
        <f>IF(BD137&lt;&gt;""," -O","")</f>
        <v/>
      </c>
      <c r="BF136" s="14">
        <f>IF(BF137&lt;&gt;""," -O","")</f>
        <v/>
      </c>
      <c r="BH136" s="14">
        <f>IF(BH137&lt;&gt;""," -O","")</f>
        <v/>
      </c>
      <c r="BJ136" s="14">
        <f>IF(BJ137&lt;&gt;""," -O","")</f>
        <v/>
      </c>
    </row>
    <row r="137">
      <c r="M137" s="14" t="n">
        <v>1.65</v>
      </c>
      <c r="N137" s="14">
        <f>IFERROR(VLOOKUP(M137,'CRUCE OPORTUNIDADES'!$C$10:$D$109,2,FALSE),"")</f>
        <v/>
      </c>
      <c r="O137" s="14" t="n">
        <v>2.65000000000001</v>
      </c>
      <c r="P137" s="14">
        <f>IFERROR(VLOOKUP(O137,'CRUCE OPORTUNIDADES'!$C$10:$D$109,2,FALSE),"")</f>
        <v/>
      </c>
      <c r="Q137" s="14" t="n">
        <v>3.65000000000002</v>
      </c>
      <c r="R137" s="14">
        <f>IFERROR(VLOOKUP(Q137,'CRUCE OPORTUNIDADES'!$C$10:$D$109,2,FALSE),"")</f>
        <v/>
      </c>
      <c r="S137" s="14" t="n">
        <v>4.65000000000003</v>
      </c>
      <c r="T137" s="14">
        <f>IFERROR(VLOOKUP(S137,'CRUCE OPORTUNIDADES'!$C$10:$D$109,2,FALSE),"")</f>
        <v/>
      </c>
      <c r="U137" s="14" t="n">
        <v>5.65000000000004</v>
      </c>
      <c r="V137" s="14">
        <f>IFERROR(VLOOKUP(U137,'CRUCE OPORTUNIDADES'!$C$10:$D$109,2,FALSE),"")</f>
        <v/>
      </c>
      <c r="W137" s="14" t="n">
        <v>6.65000000000005</v>
      </c>
      <c r="X137" s="14">
        <f>IFERROR(VLOOKUP(W137,'CRUCE OPORTUNIDADES'!$C$10:$D$109,2,FALSE),"")</f>
        <v/>
      </c>
      <c r="Y137" s="14" t="n">
        <v>7.65000000000006</v>
      </c>
      <c r="Z137" s="14">
        <f>IFERROR(VLOOKUP(Y137,'CRUCE OPORTUNIDADES'!$C$10:$D$109,2,FALSE),"")</f>
        <v/>
      </c>
      <c r="AA137" s="14" t="n">
        <v>8.65000000000007</v>
      </c>
      <c r="AB137" s="14">
        <f>IFERROR(VLOOKUP(AA137,'CRUCE OPORTUNIDADES'!$C$10:$D$109,2,FALSE),"")</f>
        <v/>
      </c>
      <c r="AC137" s="14" t="n">
        <v>9.65000000000008</v>
      </c>
      <c r="AD137" s="14">
        <f>IFERROR(VLOOKUP(AC137,'CRUCE OPORTUNIDADES'!$C$10:$D$109,2,FALSE),"")</f>
        <v/>
      </c>
      <c r="AE137" s="14" t="n">
        <v>10.6500000000001</v>
      </c>
      <c r="AF137" s="14">
        <f>IFERROR(VLOOKUP(AE137,'CRUCE OPORTUNIDADES'!$C$10:$D$109,2,FALSE),"")</f>
        <v/>
      </c>
      <c r="AG137" s="14" t="n">
        <v>11.6500000000001</v>
      </c>
      <c r="AH137" s="14">
        <f>IFERROR(VLOOKUP(AG137,'CRUCE OPORTUNIDADES'!$C$10:$D$109,2,FALSE),"")</f>
        <v/>
      </c>
      <c r="AI137" s="14" t="n">
        <v>12.6500000000001</v>
      </c>
      <c r="AJ137" s="14">
        <f>IFERROR(VLOOKUP(AI137,'CRUCE OPORTUNIDADES'!$C$10:$D$109,2,FALSE),"")</f>
        <v/>
      </c>
      <c r="AK137" s="14" t="n">
        <v>13.6500000000001</v>
      </c>
      <c r="AL137" s="14">
        <f>IFERROR(VLOOKUP(AK137,'CRUCE OPORTUNIDADES'!$C$10:$D$109,2,FALSE),"")</f>
        <v/>
      </c>
      <c r="AM137" s="14" t="n">
        <v>14.6500000000001</v>
      </c>
      <c r="AN137" s="14">
        <f>IFERROR(VLOOKUP(AM137,'CRUCE OPORTUNIDADES'!$C$10:$D$109,2,FALSE),"")</f>
        <v/>
      </c>
      <c r="AO137" s="14" t="n">
        <v>15.6500000000001</v>
      </c>
      <c r="AP137" s="14">
        <f>IFERROR(VLOOKUP(AO137,'CRUCE OPORTUNIDADES'!$C$10:$D$109,2,FALSE),"")</f>
        <v/>
      </c>
      <c r="AQ137" s="14" t="n">
        <v>16.6500000000002</v>
      </c>
      <c r="AR137" s="14">
        <f>IFERROR(VLOOKUP(AQ137,'CRUCE OPORTUNIDADES'!$C$10:$D$109,2,FALSE),"")</f>
        <v/>
      </c>
      <c r="AS137" s="14" t="n">
        <v>17.6500000000002</v>
      </c>
      <c r="AT137" s="14">
        <f>IFERROR(VLOOKUP(AS137,'CRUCE OPORTUNIDADES'!$C$10:$D$109,2,FALSE),"")</f>
        <v/>
      </c>
      <c r="AU137" s="14" t="n">
        <v>18.6500000000002</v>
      </c>
      <c r="AV137" s="14">
        <f>IFERROR(VLOOKUP(AU137,'CRUCE OPORTUNIDADES'!$C$10:$D$109,2,FALSE),"")</f>
        <v/>
      </c>
      <c r="AW137" s="14" t="n">
        <v>19.6500000000002</v>
      </c>
      <c r="AX137" s="14">
        <f>IFERROR(VLOOKUP(AW137,'CRUCE OPORTUNIDADES'!$C$10:$D$109,2,FALSE),"")</f>
        <v/>
      </c>
      <c r="AY137" s="14" t="n">
        <v>20.6500000000002</v>
      </c>
      <c r="AZ137" s="14">
        <f>IFERROR(VLOOKUP(AY137,'CRUCE OPORTUNIDADES'!$C$10:$D$109,2,FALSE),"")</f>
        <v/>
      </c>
      <c r="BA137" s="14" t="n">
        <v>21.6500000000002</v>
      </c>
      <c r="BB137" s="14">
        <f>IFERROR(VLOOKUP(BA137,'CRUCE OPORTUNIDADES'!$C$10:$D$109,2,FALSE),"")</f>
        <v/>
      </c>
      <c r="BC137" s="14" t="n">
        <v>22.6500000000002</v>
      </c>
      <c r="BD137" s="14">
        <f>IFERROR(VLOOKUP(BC137,'CRUCE OPORTUNIDADES'!$C$10:$D$109,2,FALSE),"")</f>
        <v/>
      </c>
      <c r="BE137" s="14" t="n">
        <v>23.6500000000002</v>
      </c>
      <c r="BF137" s="14">
        <f>IFERROR(VLOOKUP(BE137,'CRUCE OPORTUNIDADES'!$C$10:$D$109,2,FALSE),"")</f>
        <v/>
      </c>
      <c r="BG137" s="14" t="n">
        <v>24.6500000000002</v>
      </c>
      <c r="BH137" s="14">
        <f>IFERROR(VLOOKUP(BG137,'CRUCE OPORTUNIDADES'!$C$10:$D$109,2,FALSE),"")</f>
        <v/>
      </c>
      <c r="BI137" s="14" t="n">
        <v>25.6500000000002</v>
      </c>
      <c r="BJ137" s="14">
        <f>IFERROR(VLOOKUP(BI137,'CRUCE OPORTUNIDADES'!$C$10:$D$109,2,FALSE),"")</f>
        <v/>
      </c>
    </row>
    <row r="138">
      <c r="N138" s="14">
        <f>IF(N139&lt;&gt;""," -O","")</f>
        <v/>
      </c>
      <c r="P138" s="14">
        <f>IF(P139&lt;&gt;""," -O","")</f>
        <v/>
      </c>
      <c r="R138" s="14">
        <f>IF(R139&lt;&gt;""," -O","")</f>
        <v/>
      </c>
      <c r="T138" s="14">
        <f>IF(T139&lt;&gt;""," -O","")</f>
        <v/>
      </c>
      <c r="V138" s="14">
        <f>IF(V139&lt;&gt;""," -O","")</f>
        <v/>
      </c>
      <c r="X138" s="14">
        <f>IF(X139&lt;&gt;""," -O","")</f>
        <v/>
      </c>
      <c r="Z138" s="14">
        <f>IF(Z139&lt;&gt;""," -O","")</f>
        <v/>
      </c>
      <c r="AB138" s="14">
        <f>IF(AB139&lt;&gt;""," -O","")</f>
        <v/>
      </c>
      <c r="AD138" s="14">
        <f>IF(AD139&lt;&gt;""," -O","")</f>
        <v/>
      </c>
      <c r="AF138" s="14">
        <f>IF(AF139&lt;&gt;""," -O","")</f>
        <v/>
      </c>
      <c r="AH138" s="14">
        <f>IF(AH139&lt;&gt;""," -O","")</f>
        <v/>
      </c>
      <c r="AJ138" s="14">
        <f>IF(AJ139&lt;&gt;""," -O","")</f>
        <v/>
      </c>
      <c r="AL138" s="14">
        <f>IF(AL139&lt;&gt;""," -O","")</f>
        <v/>
      </c>
      <c r="AN138" s="14">
        <f>IF(AN139&lt;&gt;""," -O","")</f>
        <v/>
      </c>
      <c r="AP138" s="14">
        <f>IF(AP139&lt;&gt;""," -O","")</f>
        <v/>
      </c>
      <c r="AR138" s="14">
        <f>IF(AR139&lt;&gt;""," -O","")</f>
        <v/>
      </c>
      <c r="AT138" s="14">
        <f>IF(AT139&lt;&gt;""," -O","")</f>
        <v/>
      </c>
      <c r="AV138" s="14">
        <f>IF(AV139&lt;&gt;""," -O","")</f>
        <v/>
      </c>
      <c r="AX138" s="14">
        <f>IF(AX139&lt;&gt;""," -O","")</f>
        <v/>
      </c>
      <c r="AZ138" s="14">
        <f>IF(AZ139&lt;&gt;""," -O","")</f>
        <v/>
      </c>
      <c r="BB138" s="14">
        <f>IF(BB139&lt;&gt;""," -O","")</f>
        <v/>
      </c>
      <c r="BD138" s="14">
        <f>IF(BD139&lt;&gt;""," -O","")</f>
        <v/>
      </c>
      <c r="BF138" s="14">
        <f>IF(BF139&lt;&gt;""," -O","")</f>
        <v/>
      </c>
      <c r="BH138" s="14">
        <f>IF(BH139&lt;&gt;""," -O","")</f>
        <v/>
      </c>
      <c r="BJ138" s="14">
        <f>IF(BJ139&lt;&gt;""," -O","")</f>
        <v/>
      </c>
    </row>
    <row r="139">
      <c r="M139" s="14" t="n">
        <v>1.66</v>
      </c>
      <c r="N139" s="14">
        <f>IFERROR(VLOOKUP(M139,'CRUCE OPORTUNIDADES'!$C$10:$D$109,2,FALSE),"")</f>
        <v/>
      </c>
      <c r="O139" s="14" t="n">
        <v>2.66000000000001</v>
      </c>
      <c r="P139" s="14">
        <f>IFERROR(VLOOKUP(O139,'CRUCE OPORTUNIDADES'!$C$10:$D$109,2,FALSE),"")</f>
        <v/>
      </c>
      <c r="Q139" s="14" t="n">
        <v>3.66000000000002</v>
      </c>
      <c r="R139" s="14">
        <f>IFERROR(VLOOKUP(Q139,'CRUCE OPORTUNIDADES'!$C$10:$D$109,2,FALSE),"")</f>
        <v/>
      </c>
      <c r="S139" s="14" t="n">
        <v>4.66000000000003</v>
      </c>
      <c r="T139" s="14">
        <f>IFERROR(VLOOKUP(S139,'CRUCE OPORTUNIDADES'!$C$10:$D$109,2,FALSE),"")</f>
        <v/>
      </c>
      <c r="U139" s="14" t="n">
        <v>5.66000000000004</v>
      </c>
      <c r="V139" s="14">
        <f>IFERROR(VLOOKUP(U139,'CRUCE OPORTUNIDADES'!$C$10:$D$109,2,FALSE),"")</f>
        <v/>
      </c>
      <c r="W139" s="14" t="n">
        <v>6.66000000000005</v>
      </c>
      <c r="X139" s="14">
        <f>IFERROR(VLOOKUP(W139,'CRUCE OPORTUNIDADES'!$C$10:$D$109,2,FALSE),"")</f>
        <v/>
      </c>
      <c r="Y139" s="14" t="n">
        <v>7.66000000000006</v>
      </c>
      <c r="Z139" s="14">
        <f>IFERROR(VLOOKUP(Y139,'CRUCE OPORTUNIDADES'!$C$10:$D$109,2,FALSE),"")</f>
        <v/>
      </c>
      <c r="AA139" s="14" t="n">
        <v>8.660000000000069</v>
      </c>
      <c r="AB139" s="14">
        <f>IFERROR(VLOOKUP(AA139,'CRUCE OPORTUNIDADES'!$C$10:$D$109,2,FALSE),"")</f>
        <v/>
      </c>
      <c r="AC139" s="14" t="n">
        <v>9.66000000000008</v>
      </c>
      <c r="AD139" s="14">
        <f>IFERROR(VLOOKUP(AC139,'CRUCE OPORTUNIDADES'!$C$10:$D$109,2,FALSE),"")</f>
        <v/>
      </c>
      <c r="AE139" s="14" t="n">
        <v>10.6600000000001</v>
      </c>
      <c r="AF139" s="14">
        <f>IFERROR(VLOOKUP(AE139,'CRUCE OPORTUNIDADES'!$C$10:$D$109,2,FALSE),"")</f>
        <v/>
      </c>
      <c r="AG139" s="14" t="n">
        <v>11.6600000000001</v>
      </c>
      <c r="AH139" s="14">
        <f>IFERROR(VLOOKUP(AG139,'CRUCE OPORTUNIDADES'!$C$10:$D$109,2,FALSE),"")</f>
        <v/>
      </c>
      <c r="AI139" s="14" t="n">
        <v>12.6600000000001</v>
      </c>
      <c r="AJ139" s="14">
        <f>IFERROR(VLOOKUP(AI139,'CRUCE OPORTUNIDADES'!$C$10:$D$109,2,FALSE),"")</f>
        <v/>
      </c>
      <c r="AK139" s="14" t="n">
        <v>13.6600000000001</v>
      </c>
      <c r="AL139" s="14">
        <f>IFERROR(VLOOKUP(AK139,'CRUCE OPORTUNIDADES'!$C$10:$D$109,2,FALSE),"")</f>
        <v/>
      </c>
      <c r="AM139" s="14" t="n">
        <v>14.6600000000001</v>
      </c>
      <c r="AN139" s="14">
        <f>IFERROR(VLOOKUP(AM139,'CRUCE OPORTUNIDADES'!$C$10:$D$109,2,FALSE),"")</f>
        <v/>
      </c>
      <c r="AO139" s="14" t="n">
        <v>15.6600000000001</v>
      </c>
      <c r="AP139" s="14">
        <f>IFERROR(VLOOKUP(AO139,'CRUCE OPORTUNIDADES'!$C$10:$D$109,2,FALSE),"")</f>
        <v/>
      </c>
      <c r="AQ139" s="14" t="n">
        <v>16.6600000000001</v>
      </c>
      <c r="AR139" s="14">
        <f>IFERROR(VLOOKUP(AQ139,'CRUCE OPORTUNIDADES'!$C$10:$D$109,2,FALSE),"")</f>
        <v/>
      </c>
      <c r="AS139" s="14" t="n">
        <v>17.6600000000002</v>
      </c>
      <c r="AT139" s="14">
        <f>IFERROR(VLOOKUP(AS139,'CRUCE OPORTUNIDADES'!$C$10:$D$109,2,FALSE),"")</f>
        <v/>
      </c>
      <c r="AU139" s="14" t="n">
        <v>18.6600000000002</v>
      </c>
      <c r="AV139" s="14">
        <f>IFERROR(VLOOKUP(AU139,'CRUCE OPORTUNIDADES'!$C$10:$D$109,2,FALSE),"")</f>
        <v/>
      </c>
      <c r="AW139" s="14" t="n">
        <v>19.6600000000002</v>
      </c>
      <c r="AX139" s="14">
        <f>IFERROR(VLOOKUP(AW139,'CRUCE OPORTUNIDADES'!$C$10:$D$109,2,FALSE),"")</f>
        <v/>
      </c>
      <c r="AY139" s="14" t="n">
        <v>20.6600000000002</v>
      </c>
      <c r="AZ139" s="14">
        <f>IFERROR(VLOOKUP(AY139,'CRUCE OPORTUNIDADES'!$C$10:$D$109,2,FALSE),"")</f>
        <v/>
      </c>
      <c r="BA139" s="14" t="n">
        <v>21.6600000000002</v>
      </c>
      <c r="BB139" s="14">
        <f>IFERROR(VLOOKUP(BA139,'CRUCE OPORTUNIDADES'!$C$10:$D$109,2,FALSE),"")</f>
        <v/>
      </c>
      <c r="BC139" s="14" t="n">
        <v>22.6600000000002</v>
      </c>
      <c r="BD139" s="14">
        <f>IFERROR(VLOOKUP(BC139,'CRUCE OPORTUNIDADES'!$C$10:$D$109,2,FALSE),"")</f>
        <v/>
      </c>
      <c r="BE139" s="14" t="n">
        <v>23.6600000000002</v>
      </c>
      <c r="BF139" s="14">
        <f>IFERROR(VLOOKUP(BE139,'CRUCE OPORTUNIDADES'!$C$10:$D$109,2,FALSE),"")</f>
        <v/>
      </c>
      <c r="BG139" s="14" t="n">
        <v>24.6600000000002</v>
      </c>
      <c r="BH139" s="14">
        <f>IFERROR(VLOOKUP(BG139,'CRUCE OPORTUNIDADES'!$C$10:$D$109,2,FALSE),"")</f>
        <v/>
      </c>
      <c r="BI139" s="14" t="n">
        <v>25.6600000000002</v>
      </c>
      <c r="BJ139" s="14">
        <f>IFERROR(VLOOKUP(BI139,'CRUCE OPORTUNIDADES'!$C$10:$D$109,2,FALSE),"")</f>
        <v/>
      </c>
    </row>
    <row r="140">
      <c r="N140" s="14">
        <f>IF(N141&lt;&gt;""," -O","")</f>
        <v/>
      </c>
      <c r="P140" s="14">
        <f>IF(P141&lt;&gt;""," -O","")</f>
        <v/>
      </c>
      <c r="R140" s="14">
        <f>IF(R141&lt;&gt;""," -O","")</f>
        <v/>
      </c>
      <c r="T140" s="14">
        <f>IF(T141&lt;&gt;""," -O","")</f>
        <v/>
      </c>
      <c r="V140" s="14">
        <f>IF(V141&lt;&gt;""," -O","")</f>
        <v/>
      </c>
      <c r="X140" s="14">
        <f>IF(X141&lt;&gt;""," -O","")</f>
        <v/>
      </c>
      <c r="Z140" s="14">
        <f>IF(Z141&lt;&gt;""," -O","")</f>
        <v/>
      </c>
      <c r="AB140" s="14">
        <f>IF(AB141&lt;&gt;""," -O","")</f>
        <v/>
      </c>
      <c r="AD140" s="14">
        <f>IF(AD141&lt;&gt;""," -O","")</f>
        <v/>
      </c>
      <c r="AF140" s="14">
        <f>IF(AF141&lt;&gt;""," -O","")</f>
        <v/>
      </c>
      <c r="AH140" s="14">
        <f>IF(AH141&lt;&gt;""," -O","")</f>
        <v/>
      </c>
      <c r="AJ140" s="14">
        <f>IF(AJ141&lt;&gt;""," -O","")</f>
        <v/>
      </c>
      <c r="AL140" s="14">
        <f>IF(AL141&lt;&gt;""," -O","")</f>
        <v/>
      </c>
      <c r="AN140" s="14">
        <f>IF(AN141&lt;&gt;""," -O","")</f>
        <v/>
      </c>
      <c r="AP140" s="14">
        <f>IF(AP141&lt;&gt;""," -O","")</f>
        <v/>
      </c>
      <c r="AR140" s="14">
        <f>IF(AR141&lt;&gt;""," -O","")</f>
        <v/>
      </c>
      <c r="AT140" s="14">
        <f>IF(AT141&lt;&gt;""," -O","")</f>
        <v/>
      </c>
      <c r="AV140" s="14">
        <f>IF(AV141&lt;&gt;""," -O","")</f>
        <v/>
      </c>
      <c r="AX140" s="14">
        <f>IF(AX141&lt;&gt;""," -O","")</f>
        <v/>
      </c>
      <c r="AZ140" s="14">
        <f>IF(AZ141&lt;&gt;""," -O","")</f>
        <v/>
      </c>
      <c r="BB140" s="14">
        <f>IF(BB141&lt;&gt;""," -O","")</f>
        <v/>
      </c>
      <c r="BD140" s="14">
        <f>IF(BD141&lt;&gt;""," -O","")</f>
        <v/>
      </c>
      <c r="BF140" s="14">
        <f>IF(BF141&lt;&gt;""," -O","")</f>
        <v/>
      </c>
      <c r="BH140" s="14">
        <f>IF(BH141&lt;&gt;""," -O","")</f>
        <v/>
      </c>
      <c r="BJ140" s="14">
        <f>IF(BJ141&lt;&gt;""," -O","")</f>
        <v/>
      </c>
    </row>
    <row r="141">
      <c r="M141" s="14" t="n">
        <v>1.67</v>
      </c>
      <c r="N141" s="14">
        <f>IFERROR(VLOOKUP(M141,'CRUCE OPORTUNIDADES'!$C$10:$D$109,2,FALSE),"")</f>
        <v/>
      </c>
      <c r="O141" s="14" t="n">
        <v>2.67000000000002</v>
      </c>
      <c r="P141" s="14">
        <f>IFERROR(VLOOKUP(O141,'CRUCE OPORTUNIDADES'!$C$10:$D$109,2,FALSE),"")</f>
        <v/>
      </c>
      <c r="Q141" s="14" t="n">
        <v>3.67000000000004</v>
      </c>
      <c r="R141" s="14">
        <f>IFERROR(VLOOKUP(Q141,'CRUCE OPORTUNIDADES'!$C$10:$D$109,2,FALSE),"")</f>
        <v/>
      </c>
      <c r="S141" s="14" t="n">
        <v>4.67000000000006</v>
      </c>
      <c r="T141" s="14">
        <f>IFERROR(VLOOKUP(S141,'CRUCE OPORTUNIDADES'!$C$10:$D$109,2,FALSE),"")</f>
        <v/>
      </c>
      <c r="U141" s="14" t="n">
        <v>5.67000000000008</v>
      </c>
      <c r="V141" s="14">
        <f>IFERROR(VLOOKUP(U141,'CRUCE OPORTUNIDADES'!$C$10:$D$109,2,FALSE),"")</f>
        <v/>
      </c>
      <c r="W141" s="14" t="n">
        <v>6.6700000000001</v>
      </c>
      <c r="X141" s="14">
        <f>IFERROR(VLOOKUP(W141,'CRUCE OPORTUNIDADES'!$C$10:$D$109,2,FALSE),"")</f>
        <v/>
      </c>
      <c r="Y141" s="14" t="n">
        <v>7.67000000000012</v>
      </c>
      <c r="Z141" s="14">
        <f>IFERROR(VLOOKUP(Y141,'CRUCE OPORTUNIDADES'!$C$10:$D$109,2,FALSE),"")</f>
        <v/>
      </c>
      <c r="AA141" s="14" t="n">
        <v>8.67000000000014</v>
      </c>
      <c r="AB141" s="14">
        <f>IFERROR(VLOOKUP(AA141,'CRUCE OPORTUNIDADES'!$C$10:$D$109,2,FALSE),"")</f>
        <v/>
      </c>
      <c r="AC141" s="14" t="n">
        <v>9.67000000000016</v>
      </c>
      <c r="AD141" s="14">
        <f>IFERROR(VLOOKUP(AC141,'CRUCE OPORTUNIDADES'!$C$10:$D$109,2,FALSE),"")</f>
        <v/>
      </c>
      <c r="AE141" s="14" t="n">
        <v>10.6700000000002</v>
      </c>
      <c r="AF141" s="14">
        <f>IFERROR(VLOOKUP(AE141,'CRUCE OPORTUNIDADES'!$C$10:$D$109,2,FALSE),"")</f>
        <v/>
      </c>
      <c r="AG141" s="14" t="n">
        <v>11.6700000000002</v>
      </c>
      <c r="AH141" s="14">
        <f>IFERROR(VLOOKUP(AG141,'CRUCE OPORTUNIDADES'!$C$10:$D$109,2,FALSE),"")</f>
        <v/>
      </c>
      <c r="AI141" s="14" t="n">
        <v>12.6700000000002</v>
      </c>
      <c r="AJ141" s="14">
        <f>IFERROR(VLOOKUP(AI141,'CRUCE OPORTUNIDADES'!$C$10:$D$109,2,FALSE),"")</f>
        <v/>
      </c>
      <c r="AK141" s="14" t="n">
        <v>13.6700000000002</v>
      </c>
      <c r="AL141" s="14">
        <f>IFERROR(VLOOKUP(AK141,'CRUCE OPORTUNIDADES'!$C$10:$D$109,2,FALSE),"")</f>
        <v/>
      </c>
      <c r="AM141" s="14" t="n">
        <v>14.6700000000003</v>
      </c>
      <c r="AN141" s="14">
        <f>IFERROR(VLOOKUP(AM141,'CRUCE OPORTUNIDADES'!$C$10:$D$109,2,FALSE),"")</f>
        <v/>
      </c>
      <c r="AO141" s="14" t="n">
        <v>15.6700000000003</v>
      </c>
      <c r="AP141" s="14">
        <f>IFERROR(VLOOKUP(AO141,'CRUCE OPORTUNIDADES'!$C$10:$D$109,2,FALSE),"")</f>
        <v/>
      </c>
      <c r="AQ141" s="14" t="n">
        <v>16.6700000000003</v>
      </c>
      <c r="AR141" s="14">
        <f>IFERROR(VLOOKUP(AQ141,'CRUCE OPORTUNIDADES'!$C$10:$D$109,2,FALSE),"")</f>
        <v/>
      </c>
      <c r="AS141" s="14" t="n">
        <v>17.6700000000003</v>
      </c>
      <c r="AT141" s="14">
        <f>IFERROR(VLOOKUP(AS141,'CRUCE OPORTUNIDADES'!$C$10:$D$109,2,FALSE),"")</f>
        <v/>
      </c>
      <c r="AU141" s="14" t="n">
        <v>18.6700000000003</v>
      </c>
      <c r="AV141" s="14">
        <f>IFERROR(VLOOKUP(AU141,'CRUCE OPORTUNIDADES'!$C$10:$D$109,2,FALSE),"")</f>
        <v/>
      </c>
      <c r="AW141" s="14" t="n">
        <v>19.6700000000004</v>
      </c>
      <c r="AX141" s="14">
        <f>IFERROR(VLOOKUP(AW141,'CRUCE OPORTUNIDADES'!$C$10:$D$109,2,FALSE),"")</f>
        <v/>
      </c>
      <c r="AY141" s="14" t="n">
        <v>20.6700000000004</v>
      </c>
      <c r="AZ141" s="14">
        <f>IFERROR(VLOOKUP(AY141,'CRUCE OPORTUNIDADES'!$C$10:$D$109,2,FALSE),"")</f>
        <v/>
      </c>
      <c r="BA141" s="14" t="n">
        <v>21.6700000000004</v>
      </c>
      <c r="BB141" s="14">
        <f>IFERROR(VLOOKUP(BA141,'CRUCE OPORTUNIDADES'!$C$10:$D$109,2,FALSE),"")</f>
        <v/>
      </c>
      <c r="BC141" s="14" t="n">
        <v>22.6700000000004</v>
      </c>
      <c r="BD141" s="14">
        <f>IFERROR(VLOOKUP(BC141,'CRUCE OPORTUNIDADES'!$C$10:$D$109,2,FALSE),"")</f>
        <v/>
      </c>
      <c r="BE141" s="14" t="n">
        <v>23.6700000000004</v>
      </c>
      <c r="BF141" s="14">
        <f>IFERROR(VLOOKUP(BE141,'CRUCE OPORTUNIDADES'!$C$10:$D$109,2,FALSE),"")</f>
        <v/>
      </c>
      <c r="BG141" s="14" t="n">
        <v>24.6700000000005</v>
      </c>
      <c r="BH141" s="14">
        <f>IFERROR(VLOOKUP(BG141,'CRUCE OPORTUNIDADES'!$C$10:$D$109,2,FALSE),"")</f>
        <v/>
      </c>
      <c r="BI141" s="14" t="n">
        <v>25.6700000000005</v>
      </c>
      <c r="BJ141" s="14">
        <f>IFERROR(VLOOKUP(BI141,'CRUCE OPORTUNIDADES'!$C$10:$D$109,2,FALSE),"")</f>
        <v/>
      </c>
    </row>
    <row r="142">
      <c r="N142" s="14">
        <f>IF(N143&lt;&gt;""," -O","")</f>
        <v/>
      </c>
      <c r="P142" s="14">
        <f>IF(P143&lt;&gt;""," -O","")</f>
        <v/>
      </c>
      <c r="R142" s="14">
        <f>IF(R143&lt;&gt;""," -O","")</f>
        <v/>
      </c>
      <c r="T142" s="14">
        <f>IF(T143&lt;&gt;""," -O","")</f>
        <v/>
      </c>
      <c r="V142" s="14">
        <f>IF(V143&lt;&gt;""," -O","")</f>
        <v/>
      </c>
      <c r="X142" s="14">
        <f>IF(X143&lt;&gt;""," -O","")</f>
        <v/>
      </c>
      <c r="Z142" s="14">
        <f>IF(Z143&lt;&gt;""," -O","")</f>
        <v/>
      </c>
      <c r="AB142" s="14">
        <f>IF(AB143&lt;&gt;""," -O","")</f>
        <v/>
      </c>
      <c r="AD142" s="14">
        <f>IF(AD143&lt;&gt;""," -O","")</f>
        <v/>
      </c>
      <c r="AF142" s="14">
        <f>IF(AF143&lt;&gt;""," -O","")</f>
        <v/>
      </c>
      <c r="AH142" s="14">
        <f>IF(AH143&lt;&gt;""," -O","")</f>
        <v/>
      </c>
      <c r="AJ142" s="14">
        <f>IF(AJ143&lt;&gt;""," -O","")</f>
        <v/>
      </c>
      <c r="AL142" s="14">
        <f>IF(AL143&lt;&gt;""," -O","")</f>
        <v/>
      </c>
      <c r="AN142" s="14">
        <f>IF(AN143&lt;&gt;""," -O","")</f>
        <v/>
      </c>
      <c r="AP142" s="14">
        <f>IF(AP143&lt;&gt;""," -O","")</f>
        <v/>
      </c>
      <c r="AR142" s="14">
        <f>IF(AR143&lt;&gt;""," -O","")</f>
        <v/>
      </c>
      <c r="AT142" s="14">
        <f>IF(AT143&lt;&gt;""," -O","")</f>
        <v/>
      </c>
      <c r="AV142" s="14">
        <f>IF(AV143&lt;&gt;""," -O","")</f>
        <v/>
      </c>
      <c r="AX142" s="14">
        <f>IF(AX143&lt;&gt;""," -O","")</f>
        <v/>
      </c>
      <c r="AZ142" s="14">
        <f>IF(AZ143&lt;&gt;""," -O","")</f>
        <v/>
      </c>
      <c r="BB142" s="14">
        <f>IF(BB143&lt;&gt;""," -O","")</f>
        <v/>
      </c>
      <c r="BD142" s="14">
        <f>IF(BD143&lt;&gt;""," -O","")</f>
        <v/>
      </c>
      <c r="BF142" s="14">
        <f>IF(BF143&lt;&gt;""," -O","")</f>
        <v/>
      </c>
      <c r="BH142" s="14">
        <f>IF(BH143&lt;&gt;""," -O","")</f>
        <v/>
      </c>
      <c r="BJ142" s="14">
        <f>IF(BJ143&lt;&gt;""," -O","")</f>
        <v/>
      </c>
    </row>
    <row r="143">
      <c r="M143" s="14" t="n">
        <v>1.68</v>
      </c>
      <c r="N143" s="14">
        <f>IFERROR(VLOOKUP(M143,'CRUCE OPORTUNIDADES'!$C$10:$D$109,2,FALSE),"")</f>
        <v/>
      </c>
      <c r="O143" s="14" t="n">
        <v>2.68000000000001</v>
      </c>
      <c r="P143" s="14">
        <f>IFERROR(VLOOKUP(O143,'CRUCE OPORTUNIDADES'!$C$10:$D$109,2,FALSE),"")</f>
        <v/>
      </c>
      <c r="Q143" s="14" t="n">
        <v>3.68000000000002</v>
      </c>
      <c r="R143" s="14">
        <f>IFERROR(VLOOKUP(Q143,'CRUCE OPORTUNIDADES'!$C$10:$D$109,2,FALSE),"")</f>
        <v/>
      </c>
      <c r="S143" s="14" t="n">
        <v>4.68000000000003</v>
      </c>
      <c r="T143" s="14">
        <f>IFERROR(VLOOKUP(S143,'CRUCE OPORTUNIDADES'!$C$10:$D$109,2,FALSE),"")</f>
        <v/>
      </c>
      <c r="U143" s="14" t="n">
        <v>5.68000000000004</v>
      </c>
      <c r="V143" s="14">
        <f>IFERROR(VLOOKUP(U143,'CRUCE OPORTUNIDADES'!$C$10:$D$109,2,FALSE),"")</f>
        <v/>
      </c>
      <c r="W143" s="14" t="n">
        <v>6.68000000000005</v>
      </c>
      <c r="X143" s="14">
        <f>IFERROR(VLOOKUP(W143,'CRUCE OPORTUNIDADES'!$C$10:$D$109,2,FALSE),"")</f>
        <v/>
      </c>
      <c r="Y143" s="14" t="n">
        <v>7.68000000000006</v>
      </c>
      <c r="Z143" s="14">
        <f>IFERROR(VLOOKUP(Y143,'CRUCE OPORTUNIDADES'!$C$10:$D$109,2,FALSE),"")</f>
        <v/>
      </c>
      <c r="AA143" s="14" t="n">
        <v>8.680000000000071</v>
      </c>
      <c r="AB143" s="14">
        <f>IFERROR(VLOOKUP(AA143,'CRUCE OPORTUNIDADES'!$C$10:$D$109,2,FALSE),"")</f>
        <v/>
      </c>
      <c r="AC143" s="14" t="n">
        <v>9.68000000000008</v>
      </c>
      <c r="AD143" s="14">
        <f>IFERROR(VLOOKUP(AC143,'CRUCE OPORTUNIDADES'!$C$10:$D$109,2,FALSE),"")</f>
        <v/>
      </c>
      <c r="AE143" s="14" t="n">
        <v>10.6800000000001</v>
      </c>
      <c r="AF143" s="14">
        <f>IFERROR(VLOOKUP(AE143,'CRUCE OPORTUNIDADES'!$C$10:$D$109,2,FALSE),"")</f>
        <v/>
      </c>
      <c r="AG143" s="14" t="n">
        <v>11.6800000000001</v>
      </c>
      <c r="AH143" s="14">
        <f>IFERROR(VLOOKUP(AG143,'CRUCE OPORTUNIDADES'!$C$10:$D$109,2,FALSE),"")</f>
        <v/>
      </c>
      <c r="AI143" s="14" t="n">
        <v>12.6800000000001</v>
      </c>
      <c r="AJ143" s="14">
        <f>IFERROR(VLOOKUP(AI143,'CRUCE OPORTUNIDADES'!$C$10:$D$109,2,FALSE),"")</f>
        <v/>
      </c>
      <c r="AK143" s="14" t="n">
        <v>13.6800000000001</v>
      </c>
      <c r="AL143" s="14">
        <f>IFERROR(VLOOKUP(AK143,'CRUCE OPORTUNIDADES'!$C$10:$D$109,2,FALSE),"")</f>
        <v/>
      </c>
      <c r="AM143" s="14" t="n">
        <v>14.6800000000001</v>
      </c>
      <c r="AN143" s="14">
        <f>IFERROR(VLOOKUP(AM143,'CRUCE OPORTUNIDADES'!$C$10:$D$109,2,FALSE),"")</f>
        <v/>
      </c>
      <c r="AO143" s="14" t="n">
        <v>15.6800000000001</v>
      </c>
      <c r="AP143" s="14">
        <f>IFERROR(VLOOKUP(AO143,'CRUCE OPORTUNIDADES'!$C$10:$D$109,2,FALSE),"")</f>
        <v/>
      </c>
      <c r="AQ143" s="14" t="n">
        <v>16.6800000000001</v>
      </c>
      <c r="AR143" s="14">
        <f>IFERROR(VLOOKUP(AQ143,'CRUCE OPORTUNIDADES'!$C$10:$D$109,2,FALSE),"")</f>
        <v/>
      </c>
      <c r="AS143" s="14" t="n">
        <v>17.6800000000002</v>
      </c>
      <c r="AT143" s="14">
        <f>IFERROR(VLOOKUP(AS143,'CRUCE OPORTUNIDADES'!$C$10:$D$109,2,FALSE),"")</f>
        <v/>
      </c>
      <c r="AU143" s="14" t="n">
        <v>18.6800000000002</v>
      </c>
      <c r="AV143" s="14">
        <f>IFERROR(VLOOKUP(AU143,'CRUCE OPORTUNIDADES'!$C$10:$D$109,2,FALSE),"")</f>
        <v/>
      </c>
      <c r="AW143" s="14" t="n">
        <v>19.6800000000002</v>
      </c>
      <c r="AX143" s="14">
        <f>IFERROR(VLOOKUP(AW143,'CRUCE OPORTUNIDADES'!$C$10:$D$109,2,FALSE),"")</f>
        <v/>
      </c>
      <c r="AY143" s="14" t="n">
        <v>20.6800000000002</v>
      </c>
      <c r="AZ143" s="14">
        <f>IFERROR(VLOOKUP(AY143,'CRUCE OPORTUNIDADES'!$C$10:$D$109,2,FALSE),"")</f>
        <v/>
      </c>
      <c r="BA143" s="14" t="n">
        <v>21.6800000000002</v>
      </c>
      <c r="BB143" s="14">
        <f>IFERROR(VLOOKUP(BA143,'CRUCE OPORTUNIDADES'!$C$10:$D$109,2,FALSE),"")</f>
        <v/>
      </c>
      <c r="BC143" s="14" t="n">
        <v>22.6800000000002</v>
      </c>
      <c r="BD143" s="14">
        <f>IFERROR(VLOOKUP(BC143,'CRUCE OPORTUNIDADES'!$C$10:$D$109,2,FALSE),"")</f>
        <v/>
      </c>
      <c r="BE143" s="14" t="n">
        <v>23.6800000000002</v>
      </c>
      <c r="BF143" s="14">
        <f>IFERROR(VLOOKUP(BE143,'CRUCE OPORTUNIDADES'!$C$10:$D$109,2,FALSE),"")</f>
        <v/>
      </c>
      <c r="BG143" s="14" t="n">
        <v>24.6800000000002</v>
      </c>
      <c r="BH143" s="14">
        <f>IFERROR(VLOOKUP(BG143,'CRUCE OPORTUNIDADES'!$C$10:$D$109,2,FALSE),"")</f>
        <v/>
      </c>
      <c r="BI143" s="14" t="n">
        <v>25.6800000000002</v>
      </c>
      <c r="BJ143" s="14">
        <f>IFERROR(VLOOKUP(BI143,'CRUCE OPORTUNIDADES'!$C$10:$D$109,2,FALSE),"")</f>
        <v/>
      </c>
    </row>
    <row r="144">
      <c r="N144" s="14">
        <f>IF(N145&lt;&gt;""," -O","")</f>
        <v/>
      </c>
      <c r="P144" s="14">
        <f>IF(P145&lt;&gt;""," -O","")</f>
        <v/>
      </c>
      <c r="R144" s="14">
        <f>IF(R145&lt;&gt;""," -O","")</f>
        <v/>
      </c>
      <c r="T144" s="14">
        <f>IF(T145&lt;&gt;""," -O","")</f>
        <v/>
      </c>
      <c r="V144" s="14">
        <f>IF(V145&lt;&gt;""," -O","")</f>
        <v/>
      </c>
      <c r="X144" s="14">
        <f>IF(X145&lt;&gt;""," -O","")</f>
        <v/>
      </c>
      <c r="Z144" s="14">
        <f>IF(Z145&lt;&gt;""," -O","")</f>
        <v/>
      </c>
      <c r="AB144" s="14">
        <f>IF(AB145&lt;&gt;""," -O","")</f>
        <v/>
      </c>
      <c r="AD144" s="14">
        <f>IF(AD145&lt;&gt;""," -O","")</f>
        <v/>
      </c>
      <c r="AF144" s="14">
        <f>IF(AF145&lt;&gt;""," -O","")</f>
        <v/>
      </c>
      <c r="AH144" s="14">
        <f>IF(AH145&lt;&gt;""," -O","")</f>
        <v/>
      </c>
      <c r="AJ144" s="14">
        <f>IF(AJ145&lt;&gt;""," -O","")</f>
        <v/>
      </c>
      <c r="AL144" s="14">
        <f>IF(AL145&lt;&gt;""," -O","")</f>
        <v/>
      </c>
      <c r="AN144" s="14">
        <f>IF(AN145&lt;&gt;""," -O","")</f>
        <v/>
      </c>
      <c r="AP144" s="14">
        <f>IF(AP145&lt;&gt;""," -O","")</f>
        <v/>
      </c>
      <c r="AR144" s="14">
        <f>IF(AR145&lt;&gt;""," -O","")</f>
        <v/>
      </c>
      <c r="AT144" s="14">
        <f>IF(AT145&lt;&gt;""," -O","")</f>
        <v/>
      </c>
      <c r="AV144" s="14">
        <f>IF(AV145&lt;&gt;""," -O","")</f>
        <v/>
      </c>
      <c r="AX144" s="14">
        <f>IF(AX145&lt;&gt;""," -O","")</f>
        <v/>
      </c>
      <c r="AZ144" s="14">
        <f>IF(AZ145&lt;&gt;""," -O","")</f>
        <v/>
      </c>
      <c r="BB144" s="14">
        <f>IF(BB145&lt;&gt;""," -O","")</f>
        <v/>
      </c>
      <c r="BD144" s="14">
        <f>IF(BD145&lt;&gt;""," -O","")</f>
        <v/>
      </c>
      <c r="BF144" s="14">
        <f>IF(BF145&lt;&gt;""," -O","")</f>
        <v/>
      </c>
      <c r="BH144" s="14">
        <f>IF(BH145&lt;&gt;""," -O","")</f>
        <v/>
      </c>
      <c r="BJ144" s="14">
        <f>IF(BJ145&lt;&gt;""," -O","")</f>
        <v/>
      </c>
    </row>
    <row r="145">
      <c r="M145" s="14" t="n">
        <v>1.69</v>
      </c>
      <c r="N145" s="14">
        <f>IFERROR(VLOOKUP(M145,'CRUCE OPORTUNIDADES'!$C$10:$D$109,2,FALSE),"")</f>
        <v/>
      </c>
      <c r="O145" s="14" t="n">
        <v>2.69000000000001</v>
      </c>
      <c r="P145" s="14">
        <f>IFERROR(VLOOKUP(O145,'CRUCE OPORTUNIDADES'!$C$10:$D$109,2,FALSE),"")</f>
        <v/>
      </c>
      <c r="Q145" s="14" t="n">
        <v>3.69000000000002</v>
      </c>
      <c r="R145" s="14">
        <f>IFERROR(VLOOKUP(Q145,'CRUCE OPORTUNIDADES'!$C$10:$D$109,2,FALSE),"")</f>
        <v/>
      </c>
      <c r="S145" s="14" t="n">
        <v>4.69000000000003</v>
      </c>
      <c r="T145" s="14">
        <f>IFERROR(VLOOKUP(S145,'CRUCE OPORTUNIDADES'!$C$10:$D$109,2,FALSE),"")</f>
        <v/>
      </c>
      <c r="U145" s="14" t="n">
        <v>5.69000000000004</v>
      </c>
      <c r="V145" s="14">
        <f>IFERROR(VLOOKUP(U145,'CRUCE OPORTUNIDADES'!$C$10:$D$109,2,FALSE),"")</f>
        <v/>
      </c>
      <c r="W145" s="14" t="n">
        <v>6.69000000000005</v>
      </c>
      <c r="X145" s="14">
        <f>IFERROR(VLOOKUP(W145,'CRUCE OPORTUNIDADES'!$C$10:$D$109,2,FALSE),"")</f>
        <v/>
      </c>
      <c r="Y145" s="14" t="n">
        <v>7.69000000000006</v>
      </c>
      <c r="Z145" s="14">
        <f>IFERROR(VLOOKUP(Y145,'CRUCE OPORTUNIDADES'!$C$10:$D$109,2,FALSE),"")</f>
        <v/>
      </c>
      <c r="AA145" s="14" t="n">
        <v>8.690000000000071</v>
      </c>
      <c r="AB145" s="14">
        <f>IFERROR(VLOOKUP(AA145,'CRUCE OPORTUNIDADES'!$C$10:$D$109,2,FALSE),"")</f>
        <v/>
      </c>
      <c r="AC145" s="14" t="n">
        <v>9.690000000000079</v>
      </c>
      <c r="AD145" s="14">
        <f>IFERROR(VLOOKUP(AC145,'CRUCE OPORTUNIDADES'!$C$10:$D$109,2,FALSE),"")</f>
        <v/>
      </c>
      <c r="AE145" s="14" t="n">
        <v>10.6900000000001</v>
      </c>
      <c r="AF145" s="14">
        <f>IFERROR(VLOOKUP(AE145,'CRUCE OPORTUNIDADES'!$C$10:$D$109,2,FALSE),"")</f>
        <v/>
      </c>
      <c r="AG145" s="14" t="n">
        <v>11.6900000000001</v>
      </c>
      <c r="AH145" s="14">
        <f>IFERROR(VLOOKUP(AG145,'CRUCE OPORTUNIDADES'!$C$10:$D$109,2,FALSE),"")</f>
        <v/>
      </c>
      <c r="AI145" s="14" t="n">
        <v>12.6900000000001</v>
      </c>
      <c r="AJ145" s="14">
        <f>IFERROR(VLOOKUP(AI145,'CRUCE OPORTUNIDADES'!$C$10:$D$109,2,FALSE),"")</f>
        <v/>
      </c>
      <c r="AK145" s="14" t="n">
        <v>13.6900000000001</v>
      </c>
      <c r="AL145" s="14">
        <f>IFERROR(VLOOKUP(AK145,'CRUCE OPORTUNIDADES'!$C$10:$D$109,2,FALSE),"")</f>
        <v/>
      </c>
      <c r="AM145" s="14" t="n">
        <v>14.6900000000001</v>
      </c>
      <c r="AN145" s="14">
        <f>IFERROR(VLOOKUP(AM145,'CRUCE OPORTUNIDADES'!$C$10:$D$109,2,FALSE),"")</f>
        <v/>
      </c>
      <c r="AO145" s="14" t="n">
        <v>15.6900000000001</v>
      </c>
      <c r="AP145" s="14">
        <f>IFERROR(VLOOKUP(AO145,'CRUCE OPORTUNIDADES'!$C$10:$D$109,2,FALSE),"")</f>
        <v/>
      </c>
      <c r="AQ145" s="14" t="n">
        <v>16.6900000000002</v>
      </c>
      <c r="AR145" s="14">
        <f>IFERROR(VLOOKUP(AQ145,'CRUCE OPORTUNIDADES'!$C$10:$D$109,2,FALSE),"")</f>
        <v/>
      </c>
      <c r="AS145" s="14" t="n">
        <v>17.6900000000002</v>
      </c>
      <c r="AT145" s="14">
        <f>IFERROR(VLOOKUP(AS145,'CRUCE OPORTUNIDADES'!$C$10:$D$109,2,FALSE),"")</f>
        <v/>
      </c>
      <c r="AU145" s="14" t="n">
        <v>18.6900000000002</v>
      </c>
      <c r="AV145" s="14">
        <f>IFERROR(VLOOKUP(AU145,'CRUCE OPORTUNIDADES'!$C$10:$D$109,2,FALSE),"")</f>
        <v/>
      </c>
      <c r="AW145" s="14" t="n">
        <v>19.6900000000002</v>
      </c>
      <c r="AX145" s="14">
        <f>IFERROR(VLOOKUP(AW145,'CRUCE OPORTUNIDADES'!$C$10:$D$109,2,FALSE),"")</f>
        <v/>
      </c>
      <c r="AY145" s="14" t="n">
        <v>20.6900000000002</v>
      </c>
      <c r="AZ145" s="14">
        <f>IFERROR(VLOOKUP(AY145,'CRUCE OPORTUNIDADES'!$C$10:$D$109,2,FALSE),"")</f>
        <v/>
      </c>
      <c r="BA145" s="14" t="n">
        <v>21.6900000000002</v>
      </c>
      <c r="BB145" s="14">
        <f>IFERROR(VLOOKUP(BA145,'CRUCE OPORTUNIDADES'!$C$10:$D$109,2,FALSE),"")</f>
        <v/>
      </c>
      <c r="BC145" s="14" t="n">
        <v>22.6900000000002</v>
      </c>
      <c r="BD145" s="14">
        <f>IFERROR(VLOOKUP(BC145,'CRUCE OPORTUNIDADES'!$C$10:$D$109,2,FALSE),"")</f>
        <v/>
      </c>
      <c r="BE145" s="14" t="n">
        <v>23.6900000000002</v>
      </c>
      <c r="BF145" s="14">
        <f>IFERROR(VLOOKUP(BE145,'CRUCE OPORTUNIDADES'!$C$10:$D$109,2,FALSE),"")</f>
        <v/>
      </c>
      <c r="BG145" s="14" t="n">
        <v>24.6900000000002</v>
      </c>
      <c r="BH145" s="14">
        <f>IFERROR(VLOOKUP(BG145,'CRUCE OPORTUNIDADES'!$C$10:$D$109,2,FALSE),"")</f>
        <v/>
      </c>
      <c r="BI145" s="14" t="n">
        <v>25.6900000000002</v>
      </c>
      <c r="BJ145" s="14">
        <f>IFERROR(VLOOKUP(BI145,'CRUCE OPORTUNIDADES'!$C$10:$D$109,2,FALSE),"")</f>
        <v/>
      </c>
    </row>
    <row r="146">
      <c r="N146" s="14">
        <f>IF(N147&lt;&gt;""," -O","")</f>
        <v/>
      </c>
      <c r="P146" s="14">
        <f>IF(P147&lt;&gt;""," -O","")</f>
        <v/>
      </c>
      <c r="R146" s="14">
        <f>IF(R147&lt;&gt;""," -O","")</f>
        <v/>
      </c>
      <c r="T146" s="14">
        <f>IF(T147&lt;&gt;""," -O","")</f>
        <v/>
      </c>
      <c r="V146" s="14">
        <f>IF(V147&lt;&gt;""," -O","")</f>
        <v/>
      </c>
      <c r="X146" s="14">
        <f>IF(X147&lt;&gt;""," -O","")</f>
        <v/>
      </c>
      <c r="Z146" s="14">
        <f>IF(Z147&lt;&gt;""," -O","")</f>
        <v/>
      </c>
      <c r="AB146" s="14">
        <f>IF(AB147&lt;&gt;""," -O","")</f>
        <v/>
      </c>
      <c r="AD146" s="14">
        <f>IF(AD147&lt;&gt;""," -O","")</f>
        <v/>
      </c>
      <c r="AF146" s="14">
        <f>IF(AF147&lt;&gt;""," -O","")</f>
        <v/>
      </c>
      <c r="AH146" s="14">
        <f>IF(AH147&lt;&gt;""," -O","")</f>
        <v/>
      </c>
      <c r="AJ146" s="14">
        <f>IF(AJ147&lt;&gt;""," -O","")</f>
        <v/>
      </c>
      <c r="AL146" s="14">
        <f>IF(AL147&lt;&gt;""," -O","")</f>
        <v/>
      </c>
      <c r="AN146" s="14">
        <f>IF(AN147&lt;&gt;""," -O","")</f>
        <v/>
      </c>
      <c r="AP146" s="14">
        <f>IF(AP147&lt;&gt;""," -O","")</f>
        <v/>
      </c>
      <c r="AR146" s="14">
        <f>IF(AR147&lt;&gt;""," -O","")</f>
        <v/>
      </c>
      <c r="AT146" s="14">
        <f>IF(AT147&lt;&gt;""," -O","")</f>
        <v/>
      </c>
      <c r="AV146" s="14">
        <f>IF(AV147&lt;&gt;""," -O","")</f>
        <v/>
      </c>
      <c r="AX146" s="14">
        <f>IF(AX147&lt;&gt;""," -O","")</f>
        <v/>
      </c>
      <c r="AZ146" s="14">
        <f>IF(AZ147&lt;&gt;""," -O","")</f>
        <v/>
      </c>
      <c r="BB146" s="14">
        <f>IF(BB147&lt;&gt;""," -O","")</f>
        <v/>
      </c>
      <c r="BD146" s="14">
        <f>IF(BD147&lt;&gt;""," -O","")</f>
        <v/>
      </c>
      <c r="BF146" s="14">
        <f>IF(BF147&lt;&gt;""," -O","")</f>
        <v/>
      </c>
      <c r="BH146" s="14">
        <f>IF(BH147&lt;&gt;""," -O","")</f>
        <v/>
      </c>
      <c r="BJ146" s="14">
        <f>IF(BJ147&lt;&gt;""," -O","")</f>
        <v/>
      </c>
    </row>
    <row r="147">
      <c r="M147" s="14" t="n">
        <v>1.7</v>
      </c>
      <c r="N147" s="14">
        <f>IFERROR(VLOOKUP(M147,'CRUCE OPORTUNIDADES'!$C$10:$D$109,2,FALSE),"")</f>
        <v/>
      </c>
      <c r="O147" s="14" t="n">
        <v>2.70000000000001</v>
      </c>
      <c r="P147" s="14">
        <f>IFERROR(VLOOKUP(O147,'CRUCE OPORTUNIDADES'!$C$10:$D$109,2,FALSE),"")</f>
        <v/>
      </c>
      <c r="Q147" s="14" t="n">
        <v>3.70000000000002</v>
      </c>
      <c r="R147" s="14">
        <f>IFERROR(VLOOKUP(Q147,'CRUCE OPORTUNIDADES'!$C$10:$D$109,2,FALSE),"")</f>
        <v/>
      </c>
      <c r="S147" s="14" t="n">
        <v>4.70000000000003</v>
      </c>
      <c r="T147" s="14">
        <f>IFERROR(VLOOKUP(S147,'CRUCE OPORTUNIDADES'!$C$10:$D$109,2,FALSE),"")</f>
        <v/>
      </c>
      <c r="U147" s="14" t="n">
        <v>5.70000000000004</v>
      </c>
      <c r="V147" s="14">
        <f>IFERROR(VLOOKUP(U147,'CRUCE OPORTUNIDADES'!$C$10:$D$109,2,FALSE),"")</f>
        <v/>
      </c>
      <c r="W147" s="14" t="n">
        <v>6.70000000000005</v>
      </c>
      <c r="X147" s="14">
        <f>IFERROR(VLOOKUP(W147,'CRUCE OPORTUNIDADES'!$C$10:$D$109,2,FALSE),"")</f>
        <v/>
      </c>
      <c r="Y147" s="14" t="n">
        <v>7.70000000000006</v>
      </c>
      <c r="Z147" s="14">
        <f>IFERROR(VLOOKUP(Y147,'CRUCE OPORTUNIDADES'!$C$10:$D$109,2,FALSE),"")</f>
        <v/>
      </c>
      <c r="AA147" s="14" t="n">
        <v>8.70000000000007</v>
      </c>
      <c r="AB147" s="14">
        <f>IFERROR(VLOOKUP(AA147,'CRUCE OPORTUNIDADES'!$C$10:$D$109,2,FALSE),"")</f>
        <v/>
      </c>
      <c r="AC147" s="14" t="n">
        <v>9.700000000000079</v>
      </c>
      <c r="AD147" s="14">
        <f>IFERROR(VLOOKUP(AC147,'CRUCE OPORTUNIDADES'!$C$10:$D$109,2,FALSE),"")</f>
        <v/>
      </c>
      <c r="AE147" s="14" t="n">
        <v>10.7000000000001</v>
      </c>
      <c r="AF147" s="14">
        <f>IFERROR(VLOOKUP(AE147,'CRUCE OPORTUNIDADES'!$C$10:$D$109,2,FALSE),"")</f>
        <v/>
      </c>
      <c r="AG147" s="14" t="n">
        <v>11.7000000000001</v>
      </c>
      <c r="AH147" s="14">
        <f>IFERROR(VLOOKUP(AG147,'CRUCE OPORTUNIDADES'!$C$10:$D$109,2,FALSE),"")</f>
        <v/>
      </c>
      <c r="AI147" s="14" t="n">
        <v>12.7000000000001</v>
      </c>
      <c r="AJ147" s="14">
        <f>IFERROR(VLOOKUP(AI147,'CRUCE OPORTUNIDADES'!$C$10:$D$109,2,FALSE),"")</f>
        <v/>
      </c>
      <c r="AK147" s="14" t="n">
        <v>13.7000000000001</v>
      </c>
      <c r="AL147" s="14">
        <f>IFERROR(VLOOKUP(AK147,'CRUCE OPORTUNIDADES'!$C$10:$D$109,2,FALSE),"")</f>
        <v/>
      </c>
      <c r="AM147" s="14" t="n">
        <v>14.7000000000001</v>
      </c>
      <c r="AN147" s="14">
        <f>IFERROR(VLOOKUP(AM147,'CRUCE OPORTUNIDADES'!$C$10:$D$109,2,FALSE),"")</f>
        <v/>
      </c>
      <c r="AO147" s="14" t="n">
        <v>15.7000000000001</v>
      </c>
      <c r="AP147" s="14">
        <f>IFERROR(VLOOKUP(AO147,'CRUCE OPORTUNIDADES'!$C$10:$D$109,2,FALSE),"")</f>
        <v/>
      </c>
      <c r="AQ147" s="14" t="n">
        <v>16.7000000000001</v>
      </c>
      <c r="AR147" s="14">
        <f>IFERROR(VLOOKUP(AQ147,'CRUCE OPORTUNIDADES'!$C$10:$D$109,2,FALSE),"")</f>
        <v/>
      </c>
      <c r="AS147" s="14" t="n">
        <v>17.7000000000002</v>
      </c>
      <c r="AT147" s="14">
        <f>IFERROR(VLOOKUP(AS147,'CRUCE OPORTUNIDADES'!$C$10:$D$109,2,FALSE),"")</f>
        <v/>
      </c>
      <c r="AU147" s="14" t="n">
        <v>18.7000000000002</v>
      </c>
      <c r="AV147" s="14">
        <f>IFERROR(VLOOKUP(AU147,'CRUCE OPORTUNIDADES'!$C$10:$D$109,2,FALSE),"")</f>
        <v/>
      </c>
      <c r="AW147" s="14" t="n">
        <v>19.7000000000002</v>
      </c>
      <c r="AX147" s="14">
        <f>IFERROR(VLOOKUP(AW147,'CRUCE OPORTUNIDADES'!$C$10:$D$109,2,FALSE),"")</f>
        <v/>
      </c>
      <c r="AY147" s="14" t="n">
        <v>20.7000000000002</v>
      </c>
      <c r="AZ147" s="14">
        <f>IFERROR(VLOOKUP(AY147,'CRUCE OPORTUNIDADES'!$C$10:$D$109,2,FALSE),"")</f>
        <v/>
      </c>
      <c r="BA147" s="14" t="n">
        <v>21.7000000000002</v>
      </c>
      <c r="BB147" s="14">
        <f>IFERROR(VLOOKUP(BA147,'CRUCE OPORTUNIDADES'!$C$10:$D$109,2,FALSE),"")</f>
        <v/>
      </c>
      <c r="BC147" s="14" t="n">
        <v>22.7000000000002</v>
      </c>
      <c r="BD147" s="14">
        <f>IFERROR(VLOOKUP(BC147,'CRUCE OPORTUNIDADES'!$C$10:$D$109,2,FALSE),"")</f>
        <v/>
      </c>
      <c r="BE147" s="14" t="n">
        <v>23.7000000000002</v>
      </c>
      <c r="BF147" s="14">
        <f>IFERROR(VLOOKUP(BE147,'CRUCE OPORTUNIDADES'!$C$10:$D$109,2,FALSE),"")</f>
        <v/>
      </c>
      <c r="BG147" s="14" t="n">
        <v>24.7000000000002</v>
      </c>
      <c r="BH147" s="14">
        <f>IFERROR(VLOOKUP(BG147,'CRUCE OPORTUNIDADES'!$C$10:$D$109,2,FALSE),"")</f>
        <v/>
      </c>
      <c r="BI147" s="14" t="n">
        <v>25.7000000000002</v>
      </c>
      <c r="BJ147" s="14">
        <f>IFERROR(VLOOKUP(BI147,'CRUCE OPORTUNIDADES'!$C$10:$D$109,2,FALSE),"")</f>
        <v/>
      </c>
    </row>
    <row r="148">
      <c r="N148" s="14">
        <f>IF(N149&lt;&gt;""," -O","")</f>
        <v/>
      </c>
      <c r="P148" s="14">
        <f>IF(P149&lt;&gt;""," -O","")</f>
        <v/>
      </c>
      <c r="R148" s="14">
        <f>IF(R149&lt;&gt;""," -O","")</f>
        <v/>
      </c>
      <c r="T148" s="14">
        <f>IF(T149&lt;&gt;""," -O","")</f>
        <v/>
      </c>
      <c r="V148" s="14">
        <f>IF(V149&lt;&gt;""," -O","")</f>
        <v/>
      </c>
      <c r="X148" s="14">
        <f>IF(X149&lt;&gt;""," -O","")</f>
        <v/>
      </c>
      <c r="Z148" s="14">
        <f>IF(Z149&lt;&gt;""," -O","")</f>
        <v/>
      </c>
      <c r="AB148" s="14">
        <f>IF(AB149&lt;&gt;""," -O","")</f>
        <v/>
      </c>
      <c r="AD148" s="14">
        <f>IF(AD149&lt;&gt;""," -O","")</f>
        <v/>
      </c>
      <c r="AF148" s="14">
        <f>IF(AF149&lt;&gt;""," -O","")</f>
        <v/>
      </c>
      <c r="AH148" s="14">
        <f>IF(AH149&lt;&gt;""," -O","")</f>
        <v/>
      </c>
      <c r="AJ148" s="14">
        <f>IF(AJ149&lt;&gt;""," -O","")</f>
        <v/>
      </c>
      <c r="AL148" s="14">
        <f>IF(AL149&lt;&gt;""," -O","")</f>
        <v/>
      </c>
      <c r="AN148" s="14">
        <f>IF(AN149&lt;&gt;""," -O","")</f>
        <v/>
      </c>
      <c r="AP148" s="14">
        <f>IF(AP149&lt;&gt;""," -O","")</f>
        <v/>
      </c>
      <c r="AR148" s="14">
        <f>IF(AR149&lt;&gt;""," -O","")</f>
        <v/>
      </c>
      <c r="AT148" s="14">
        <f>IF(AT149&lt;&gt;""," -O","")</f>
        <v/>
      </c>
      <c r="AV148" s="14">
        <f>IF(AV149&lt;&gt;""," -O","")</f>
        <v/>
      </c>
      <c r="AX148" s="14">
        <f>IF(AX149&lt;&gt;""," -O","")</f>
        <v/>
      </c>
      <c r="AZ148" s="14">
        <f>IF(AZ149&lt;&gt;""," -O","")</f>
        <v/>
      </c>
      <c r="BB148" s="14">
        <f>IF(BB149&lt;&gt;""," -O","")</f>
        <v/>
      </c>
      <c r="BD148" s="14">
        <f>IF(BD149&lt;&gt;""," -O","")</f>
        <v/>
      </c>
      <c r="BF148" s="14">
        <f>IF(BF149&lt;&gt;""," -O","")</f>
        <v/>
      </c>
      <c r="BH148" s="14">
        <f>IF(BH149&lt;&gt;""," -O","")</f>
        <v/>
      </c>
      <c r="BJ148" s="14">
        <f>IF(BJ149&lt;&gt;""," -O","")</f>
        <v/>
      </c>
    </row>
    <row r="149">
      <c r="M149" s="14" t="n">
        <v>1.71</v>
      </c>
      <c r="N149" s="14">
        <f>IFERROR(VLOOKUP(M149,'CRUCE OPORTUNIDADES'!$C$10:$D$109,2,FALSE),"")</f>
        <v/>
      </c>
      <c r="O149" s="14" t="n">
        <v>2.71000000000002</v>
      </c>
      <c r="P149" s="14">
        <f>IFERROR(VLOOKUP(O149,'CRUCE OPORTUNIDADES'!$C$10:$D$109,2,FALSE),"")</f>
        <v/>
      </c>
      <c r="Q149" s="14" t="n">
        <v>3.71000000000004</v>
      </c>
      <c r="R149" s="14">
        <f>IFERROR(VLOOKUP(Q149,'CRUCE OPORTUNIDADES'!$C$10:$D$109,2,FALSE),"")</f>
        <v/>
      </c>
      <c r="S149" s="14" t="n">
        <v>4.71000000000006</v>
      </c>
      <c r="T149" s="14">
        <f>IFERROR(VLOOKUP(S149,'CRUCE OPORTUNIDADES'!$C$10:$D$109,2,FALSE),"")</f>
        <v/>
      </c>
      <c r="U149" s="14" t="n">
        <v>5.71000000000008</v>
      </c>
      <c r="V149" s="14">
        <f>IFERROR(VLOOKUP(U149,'CRUCE OPORTUNIDADES'!$C$10:$D$109,2,FALSE),"")</f>
        <v/>
      </c>
      <c r="W149" s="14" t="n">
        <v>6.7100000000001</v>
      </c>
      <c r="X149" s="14">
        <f>IFERROR(VLOOKUP(W149,'CRUCE OPORTUNIDADES'!$C$10:$D$109,2,FALSE),"")</f>
        <v/>
      </c>
      <c r="Y149" s="14" t="n">
        <v>7.71000000000012</v>
      </c>
      <c r="Z149" s="14">
        <f>IFERROR(VLOOKUP(Y149,'CRUCE OPORTUNIDADES'!$C$10:$D$109,2,FALSE),"")</f>
        <v/>
      </c>
      <c r="AA149" s="14" t="n">
        <v>8.710000000000139</v>
      </c>
      <c r="AB149" s="14">
        <f>IFERROR(VLOOKUP(AA149,'CRUCE OPORTUNIDADES'!$C$10:$D$109,2,FALSE),"")</f>
        <v/>
      </c>
      <c r="AC149" s="14" t="n">
        <v>9.710000000000161</v>
      </c>
      <c r="AD149" s="14">
        <f>IFERROR(VLOOKUP(AC149,'CRUCE OPORTUNIDADES'!$C$10:$D$109,2,FALSE),"")</f>
        <v/>
      </c>
      <c r="AE149" s="14" t="n">
        <v>10.7100000000002</v>
      </c>
      <c r="AF149" s="14">
        <f>IFERROR(VLOOKUP(AE149,'CRUCE OPORTUNIDADES'!$C$10:$D$109,2,FALSE),"")</f>
        <v/>
      </c>
      <c r="AG149" s="14" t="n">
        <v>11.7100000000002</v>
      </c>
      <c r="AH149" s="14">
        <f>IFERROR(VLOOKUP(AG149,'CRUCE OPORTUNIDADES'!$C$10:$D$109,2,FALSE),"")</f>
        <v/>
      </c>
      <c r="AI149" s="14" t="n">
        <v>12.7100000000002</v>
      </c>
      <c r="AJ149" s="14">
        <f>IFERROR(VLOOKUP(AI149,'CRUCE OPORTUNIDADES'!$C$10:$D$109,2,FALSE),"")</f>
        <v/>
      </c>
      <c r="AK149" s="14" t="n">
        <v>13.7100000000002</v>
      </c>
      <c r="AL149" s="14">
        <f>IFERROR(VLOOKUP(AK149,'CRUCE OPORTUNIDADES'!$C$10:$D$109,2,FALSE),"")</f>
        <v/>
      </c>
      <c r="AM149" s="14" t="n">
        <v>14.7100000000003</v>
      </c>
      <c r="AN149" s="14">
        <f>IFERROR(VLOOKUP(AM149,'CRUCE OPORTUNIDADES'!$C$10:$D$109,2,FALSE),"")</f>
        <v/>
      </c>
      <c r="AO149" s="14" t="n">
        <v>15.7100000000003</v>
      </c>
      <c r="AP149" s="14">
        <f>IFERROR(VLOOKUP(AO149,'CRUCE OPORTUNIDADES'!$C$10:$D$109,2,FALSE),"")</f>
        <v/>
      </c>
      <c r="AQ149" s="14" t="n">
        <v>16.7100000000003</v>
      </c>
      <c r="AR149" s="14">
        <f>IFERROR(VLOOKUP(AQ149,'CRUCE OPORTUNIDADES'!$C$10:$D$109,2,FALSE),"")</f>
        <v/>
      </c>
      <c r="AS149" s="14" t="n">
        <v>17.7100000000003</v>
      </c>
      <c r="AT149" s="14">
        <f>IFERROR(VLOOKUP(AS149,'CRUCE OPORTUNIDADES'!$C$10:$D$109,2,FALSE),"")</f>
        <v/>
      </c>
      <c r="AU149" s="14" t="n">
        <v>18.7100000000003</v>
      </c>
      <c r="AV149" s="14">
        <f>IFERROR(VLOOKUP(AU149,'CRUCE OPORTUNIDADES'!$C$10:$D$109,2,FALSE),"")</f>
        <v/>
      </c>
      <c r="AW149" s="14" t="n">
        <v>19.7100000000004</v>
      </c>
      <c r="AX149" s="14">
        <f>IFERROR(VLOOKUP(AW149,'CRUCE OPORTUNIDADES'!$C$10:$D$109,2,FALSE),"")</f>
        <v/>
      </c>
      <c r="AY149" s="14" t="n">
        <v>20.7100000000004</v>
      </c>
      <c r="AZ149" s="14">
        <f>IFERROR(VLOOKUP(AY149,'CRUCE OPORTUNIDADES'!$C$10:$D$109,2,FALSE),"")</f>
        <v/>
      </c>
      <c r="BA149" s="14" t="n">
        <v>21.7100000000004</v>
      </c>
      <c r="BB149" s="14">
        <f>IFERROR(VLOOKUP(BA149,'CRUCE OPORTUNIDADES'!$C$10:$D$109,2,FALSE),"")</f>
        <v/>
      </c>
      <c r="BC149" s="14" t="n">
        <v>22.7100000000004</v>
      </c>
      <c r="BD149" s="14">
        <f>IFERROR(VLOOKUP(BC149,'CRUCE OPORTUNIDADES'!$C$10:$D$109,2,FALSE),"")</f>
        <v/>
      </c>
      <c r="BE149" s="14" t="n">
        <v>23.7100000000004</v>
      </c>
      <c r="BF149" s="14">
        <f>IFERROR(VLOOKUP(BE149,'CRUCE OPORTUNIDADES'!$C$10:$D$109,2,FALSE),"")</f>
        <v/>
      </c>
      <c r="BG149" s="14" t="n">
        <v>24.7100000000005</v>
      </c>
      <c r="BH149" s="14">
        <f>IFERROR(VLOOKUP(BG149,'CRUCE OPORTUNIDADES'!$C$10:$D$109,2,FALSE),"")</f>
        <v/>
      </c>
      <c r="BI149" s="14" t="n">
        <v>25.7100000000005</v>
      </c>
      <c r="BJ149" s="14">
        <f>IFERROR(VLOOKUP(BI149,'CRUCE OPORTUNIDADES'!$C$10:$D$109,2,FALSE),"")</f>
        <v/>
      </c>
    </row>
    <row r="150">
      <c r="N150" s="14">
        <f>IF(N151&lt;&gt;""," -O","")</f>
        <v/>
      </c>
      <c r="P150" s="14">
        <f>IF(P151&lt;&gt;""," -O","")</f>
        <v/>
      </c>
      <c r="R150" s="14">
        <f>IF(R151&lt;&gt;""," -O","")</f>
        <v/>
      </c>
      <c r="T150" s="14">
        <f>IF(T151&lt;&gt;""," -O","")</f>
        <v/>
      </c>
      <c r="V150" s="14">
        <f>IF(V151&lt;&gt;""," -O","")</f>
        <v/>
      </c>
      <c r="X150" s="14">
        <f>IF(X151&lt;&gt;""," -O","")</f>
        <v/>
      </c>
      <c r="Z150" s="14">
        <f>IF(Z151&lt;&gt;""," -O","")</f>
        <v/>
      </c>
      <c r="AB150" s="14">
        <f>IF(AB151&lt;&gt;""," -O","")</f>
        <v/>
      </c>
      <c r="AD150" s="14">
        <f>IF(AD151&lt;&gt;""," -O","")</f>
        <v/>
      </c>
      <c r="AF150" s="14">
        <f>IF(AF151&lt;&gt;""," -O","")</f>
        <v/>
      </c>
      <c r="AH150" s="14">
        <f>IF(AH151&lt;&gt;""," -O","")</f>
        <v/>
      </c>
      <c r="AJ150" s="14">
        <f>IF(AJ151&lt;&gt;""," -O","")</f>
        <v/>
      </c>
      <c r="AL150" s="14">
        <f>IF(AL151&lt;&gt;""," -O","")</f>
        <v/>
      </c>
      <c r="AN150" s="14">
        <f>IF(AN151&lt;&gt;""," -O","")</f>
        <v/>
      </c>
      <c r="AP150" s="14">
        <f>IF(AP151&lt;&gt;""," -O","")</f>
        <v/>
      </c>
      <c r="AR150" s="14">
        <f>IF(AR151&lt;&gt;""," -O","")</f>
        <v/>
      </c>
      <c r="AT150" s="14">
        <f>IF(AT151&lt;&gt;""," -O","")</f>
        <v/>
      </c>
      <c r="AV150" s="14">
        <f>IF(AV151&lt;&gt;""," -O","")</f>
        <v/>
      </c>
      <c r="AX150" s="14">
        <f>IF(AX151&lt;&gt;""," -O","")</f>
        <v/>
      </c>
      <c r="AZ150" s="14">
        <f>IF(AZ151&lt;&gt;""," -O","")</f>
        <v/>
      </c>
      <c r="BB150" s="14">
        <f>IF(BB151&lt;&gt;""," -O","")</f>
        <v/>
      </c>
      <c r="BD150" s="14">
        <f>IF(BD151&lt;&gt;""," -O","")</f>
        <v/>
      </c>
      <c r="BF150" s="14">
        <f>IF(BF151&lt;&gt;""," -O","")</f>
        <v/>
      </c>
      <c r="BH150" s="14">
        <f>IF(BH151&lt;&gt;""," -O","")</f>
        <v/>
      </c>
      <c r="BJ150" s="14">
        <f>IF(BJ151&lt;&gt;""," -O","")</f>
        <v/>
      </c>
    </row>
    <row r="151">
      <c r="M151" s="14" t="n">
        <v>1.72</v>
      </c>
      <c r="N151" s="14">
        <f>IFERROR(VLOOKUP(M151,'CRUCE OPORTUNIDADES'!$C$10:$D$109,2,FALSE),"")</f>
        <v/>
      </c>
      <c r="O151" s="14" t="n">
        <v>2.72000000000002</v>
      </c>
      <c r="P151" s="14">
        <f>IFERROR(VLOOKUP(O151,'CRUCE OPORTUNIDADES'!$C$10:$D$109,2,FALSE),"")</f>
        <v/>
      </c>
      <c r="Q151" s="14" t="n">
        <v>3.72000000000004</v>
      </c>
      <c r="R151" s="14">
        <f>IFERROR(VLOOKUP(Q151,'CRUCE OPORTUNIDADES'!$C$10:$D$109,2,FALSE),"")</f>
        <v/>
      </c>
      <c r="S151" s="14" t="n">
        <v>4.72000000000006</v>
      </c>
      <c r="T151" s="14">
        <f>IFERROR(VLOOKUP(S151,'CRUCE OPORTUNIDADES'!$C$10:$D$109,2,FALSE),"")</f>
        <v/>
      </c>
      <c r="U151" s="14" t="n">
        <v>5.72000000000008</v>
      </c>
      <c r="V151" s="14">
        <f>IFERROR(VLOOKUP(U151,'CRUCE OPORTUNIDADES'!$C$10:$D$109,2,FALSE),"")</f>
        <v/>
      </c>
      <c r="W151" s="14" t="n">
        <v>6.7200000000001</v>
      </c>
      <c r="X151" s="14">
        <f>IFERROR(VLOOKUP(W151,'CRUCE OPORTUNIDADES'!$C$10:$D$109,2,FALSE),"")</f>
        <v/>
      </c>
      <c r="Y151" s="14" t="n">
        <v>7.72000000000012</v>
      </c>
      <c r="Z151" s="14">
        <f>IFERROR(VLOOKUP(Y151,'CRUCE OPORTUNIDADES'!$C$10:$D$109,2,FALSE),"")</f>
        <v/>
      </c>
      <c r="AA151" s="14" t="n">
        <v>8.720000000000139</v>
      </c>
      <c r="AB151" s="14">
        <f>IFERROR(VLOOKUP(AA151,'CRUCE OPORTUNIDADES'!$C$10:$D$109,2,FALSE),"")</f>
        <v/>
      </c>
      <c r="AC151" s="14" t="n">
        <v>9.720000000000161</v>
      </c>
      <c r="AD151" s="14">
        <f>IFERROR(VLOOKUP(AC151,'CRUCE OPORTUNIDADES'!$C$10:$D$109,2,FALSE),"")</f>
        <v/>
      </c>
      <c r="AE151" s="14" t="n">
        <v>10.7200000000002</v>
      </c>
      <c r="AF151" s="14">
        <f>IFERROR(VLOOKUP(AE151,'CRUCE OPORTUNIDADES'!$C$10:$D$109,2,FALSE),"")</f>
        <v/>
      </c>
      <c r="AG151" s="14" t="n">
        <v>11.7200000000002</v>
      </c>
      <c r="AH151" s="14">
        <f>IFERROR(VLOOKUP(AG151,'CRUCE OPORTUNIDADES'!$C$10:$D$109,2,FALSE),"")</f>
        <v/>
      </c>
      <c r="AI151" s="14" t="n">
        <v>12.7200000000002</v>
      </c>
      <c r="AJ151" s="14">
        <f>IFERROR(VLOOKUP(AI151,'CRUCE OPORTUNIDADES'!$C$10:$D$109,2,FALSE),"")</f>
        <v/>
      </c>
      <c r="AK151" s="14" t="n">
        <v>13.7200000000002</v>
      </c>
      <c r="AL151" s="14">
        <f>IFERROR(VLOOKUP(AK151,'CRUCE OPORTUNIDADES'!$C$10:$D$109,2,FALSE),"")</f>
        <v/>
      </c>
      <c r="AM151" s="14" t="n">
        <v>14.7200000000003</v>
      </c>
      <c r="AN151" s="14">
        <f>IFERROR(VLOOKUP(AM151,'CRUCE OPORTUNIDADES'!$C$10:$D$109,2,FALSE),"")</f>
        <v/>
      </c>
      <c r="AO151" s="14" t="n">
        <v>15.7200000000003</v>
      </c>
      <c r="AP151" s="14">
        <f>IFERROR(VLOOKUP(AO151,'CRUCE OPORTUNIDADES'!$C$10:$D$109,2,FALSE),"")</f>
        <v/>
      </c>
      <c r="AQ151" s="14" t="n">
        <v>16.7200000000003</v>
      </c>
      <c r="AR151" s="14">
        <f>IFERROR(VLOOKUP(AQ151,'CRUCE OPORTUNIDADES'!$C$10:$D$109,2,FALSE),"")</f>
        <v/>
      </c>
      <c r="AS151" s="14" t="n">
        <v>17.7200000000003</v>
      </c>
      <c r="AT151" s="14">
        <f>IFERROR(VLOOKUP(AS151,'CRUCE OPORTUNIDADES'!$C$10:$D$109,2,FALSE),"")</f>
        <v/>
      </c>
      <c r="AU151" s="14" t="n">
        <v>18.7200000000003</v>
      </c>
      <c r="AV151" s="14">
        <f>IFERROR(VLOOKUP(AU151,'CRUCE OPORTUNIDADES'!$C$10:$D$109,2,FALSE),"")</f>
        <v/>
      </c>
      <c r="AW151" s="14" t="n">
        <v>19.7200000000004</v>
      </c>
      <c r="AX151" s="14">
        <f>IFERROR(VLOOKUP(AW151,'CRUCE OPORTUNIDADES'!$C$10:$D$109,2,FALSE),"")</f>
        <v/>
      </c>
      <c r="AY151" s="14" t="n">
        <v>20.7200000000004</v>
      </c>
      <c r="AZ151" s="14">
        <f>IFERROR(VLOOKUP(AY151,'CRUCE OPORTUNIDADES'!$C$10:$D$109,2,FALSE),"")</f>
        <v/>
      </c>
      <c r="BA151" s="14" t="n">
        <v>21.7200000000004</v>
      </c>
      <c r="BB151" s="14">
        <f>IFERROR(VLOOKUP(BA151,'CRUCE OPORTUNIDADES'!$C$10:$D$109,2,FALSE),"")</f>
        <v/>
      </c>
      <c r="BC151" s="14" t="n">
        <v>22.7200000000004</v>
      </c>
      <c r="BD151" s="14">
        <f>IFERROR(VLOOKUP(BC151,'CRUCE OPORTUNIDADES'!$C$10:$D$109,2,FALSE),"")</f>
        <v/>
      </c>
      <c r="BE151" s="14" t="n">
        <v>23.7200000000004</v>
      </c>
      <c r="BF151" s="14">
        <f>IFERROR(VLOOKUP(BE151,'CRUCE OPORTUNIDADES'!$C$10:$D$109,2,FALSE),"")</f>
        <v/>
      </c>
      <c r="BG151" s="14" t="n">
        <v>24.7200000000005</v>
      </c>
      <c r="BH151" s="14">
        <f>IFERROR(VLOOKUP(BG151,'CRUCE OPORTUNIDADES'!$C$10:$D$109,2,FALSE),"")</f>
        <v/>
      </c>
      <c r="BI151" s="14" t="n">
        <v>25.7200000000005</v>
      </c>
      <c r="BJ151" s="14">
        <f>IFERROR(VLOOKUP(BI151,'CRUCE OPORTUNIDADES'!$C$10:$D$109,2,FALSE),"")</f>
        <v/>
      </c>
    </row>
    <row r="152">
      <c r="N152" s="14">
        <f>IF(N153&lt;&gt;""," -O","")</f>
        <v/>
      </c>
      <c r="P152" s="14">
        <f>IF(P153&lt;&gt;""," -O","")</f>
        <v/>
      </c>
      <c r="R152" s="14">
        <f>IF(R153&lt;&gt;""," -O","")</f>
        <v/>
      </c>
      <c r="T152" s="14">
        <f>IF(T153&lt;&gt;""," -O","")</f>
        <v/>
      </c>
      <c r="V152" s="14">
        <f>IF(V153&lt;&gt;""," -O","")</f>
        <v/>
      </c>
      <c r="X152" s="14">
        <f>IF(X153&lt;&gt;""," -O","")</f>
        <v/>
      </c>
      <c r="Z152" s="14">
        <f>IF(Z153&lt;&gt;""," -O","")</f>
        <v/>
      </c>
      <c r="AB152" s="14">
        <f>IF(AB153&lt;&gt;""," -O","")</f>
        <v/>
      </c>
      <c r="AD152" s="14">
        <f>IF(AD153&lt;&gt;""," -O","")</f>
        <v/>
      </c>
      <c r="AF152" s="14">
        <f>IF(AF153&lt;&gt;""," -O","")</f>
        <v/>
      </c>
      <c r="AH152" s="14">
        <f>IF(AH153&lt;&gt;""," -O","")</f>
        <v/>
      </c>
      <c r="AJ152" s="14">
        <f>IF(AJ153&lt;&gt;""," -O","")</f>
        <v/>
      </c>
      <c r="AL152" s="14">
        <f>IF(AL153&lt;&gt;""," -O","")</f>
        <v/>
      </c>
      <c r="AN152" s="14">
        <f>IF(AN153&lt;&gt;""," -O","")</f>
        <v/>
      </c>
      <c r="AP152" s="14">
        <f>IF(AP153&lt;&gt;""," -O","")</f>
        <v/>
      </c>
      <c r="AR152" s="14">
        <f>IF(AR153&lt;&gt;""," -O","")</f>
        <v/>
      </c>
      <c r="AT152" s="14">
        <f>IF(AT153&lt;&gt;""," -O","")</f>
        <v/>
      </c>
      <c r="AV152" s="14">
        <f>IF(AV153&lt;&gt;""," -O","")</f>
        <v/>
      </c>
      <c r="AX152" s="14">
        <f>IF(AX153&lt;&gt;""," -O","")</f>
        <v/>
      </c>
      <c r="AZ152" s="14">
        <f>IF(AZ153&lt;&gt;""," -O","")</f>
        <v/>
      </c>
      <c r="BB152" s="14">
        <f>IF(BB153&lt;&gt;""," -O","")</f>
        <v/>
      </c>
      <c r="BD152" s="14">
        <f>IF(BD153&lt;&gt;""," -O","")</f>
        <v/>
      </c>
      <c r="BF152" s="14">
        <f>IF(BF153&lt;&gt;""," -O","")</f>
        <v/>
      </c>
      <c r="BH152" s="14">
        <f>IF(BH153&lt;&gt;""," -O","")</f>
        <v/>
      </c>
      <c r="BJ152" s="14">
        <f>IF(BJ153&lt;&gt;""," -O","")</f>
        <v/>
      </c>
    </row>
    <row r="153">
      <c r="M153" s="14" t="n">
        <v>1.73</v>
      </c>
      <c r="N153" s="14">
        <f>IFERROR(VLOOKUP(M153,'CRUCE OPORTUNIDADES'!$C$10:$D$109,2,FALSE),"")</f>
        <v/>
      </c>
      <c r="O153" s="14" t="n">
        <v>2.73000000000002</v>
      </c>
      <c r="P153" s="14">
        <f>IFERROR(VLOOKUP(O153,'CRUCE OPORTUNIDADES'!$C$10:$D$109,2,FALSE),"")</f>
        <v/>
      </c>
      <c r="Q153" s="14" t="n">
        <v>3.73000000000004</v>
      </c>
      <c r="R153" s="14">
        <f>IFERROR(VLOOKUP(Q153,'CRUCE OPORTUNIDADES'!$C$10:$D$109,2,FALSE),"")</f>
        <v/>
      </c>
      <c r="S153" s="14" t="n">
        <v>4.73000000000006</v>
      </c>
      <c r="T153" s="14">
        <f>IFERROR(VLOOKUP(S153,'CRUCE OPORTUNIDADES'!$C$10:$D$109,2,FALSE),"")</f>
        <v/>
      </c>
      <c r="U153" s="14" t="n">
        <v>5.73000000000008</v>
      </c>
      <c r="V153" s="14">
        <f>IFERROR(VLOOKUP(U153,'CRUCE OPORTUNIDADES'!$C$10:$D$109,2,FALSE),"")</f>
        <v/>
      </c>
      <c r="W153" s="14" t="n">
        <v>6.7300000000001</v>
      </c>
      <c r="X153" s="14">
        <f>IFERROR(VLOOKUP(W153,'CRUCE OPORTUNIDADES'!$C$10:$D$109,2,FALSE),"")</f>
        <v/>
      </c>
      <c r="Y153" s="14" t="n">
        <v>7.73000000000012</v>
      </c>
      <c r="Z153" s="14">
        <f>IFERROR(VLOOKUP(Y153,'CRUCE OPORTUNIDADES'!$C$10:$D$109,2,FALSE),"")</f>
        <v/>
      </c>
      <c r="AA153" s="14" t="n">
        <v>8.730000000000141</v>
      </c>
      <c r="AB153" s="14">
        <f>IFERROR(VLOOKUP(AA153,'CRUCE OPORTUNIDADES'!$C$10:$D$109,2,FALSE),"")</f>
        <v/>
      </c>
      <c r="AC153" s="14" t="n">
        <v>9.73000000000016</v>
      </c>
      <c r="AD153" s="14">
        <f>IFERROR(VLOOKUP(AC153,'CRUCE OPORTUNIDADES'!$C$10:$D$109,2,FALSE),"")</f>
        <v/>
      </c>
      <c r="AE153" s="14" t="n">
        <v>10.7300000000002</v>
      </c>
      <c r="AF153" s="14">
        <f>IFERROR(VLOOKUP(AE153,'CRUCE OPORTUNIDADES'!$C$10:$D$109,2,FALSE),"")</f>
        <v/>
      </c>
      <c r="AG153" s="14" t="n">
        <v>11.7300000000002</v>
      </c>
      <c r="AH153" s="14">
        <f>IFERROR(VLOOKUP(AG153,'CRUCE OPORTUNIDADES'!$C$10:$D$109,2,FALSE),"")</f>
        <v/>
      </c>
      <c r="AI153" s="14" t="n">
        <v>12.7300000000002</v>
      </c>
      <c r="AJ153" s="14">
        <f>IFERROR(VLOOKUP(AI153,'CRUCE OPORTUNIDADES'!$C$10:$D$109,2,FALSE),"")</f>
        <v/>
      </c>
      <c r="AK153" s="14" t="n">
        <v>13.7300000000002</v>
      </c>
      <c r="AL153" s="14">
        <f>IFERROR(VLOOKUP(AK153,'CRUCE OPORTUNIDADES'!$C$10:$D$109,2,FALSE),"")</f>
        <v/>
      </c>
      <c r="AM153" s="14" t="n">
        <v>14.7300000000003</v>
      </c>
      <c r="AN153" s="14">
        <f>IFERROR(VLOOKUP(AM153,'CRUCE OPORTUNIDADES'!$C$10:$D$109,2,FALSE),"")</f>
        <v/>
      </c>
      <c r="AO153" s="14" t="n">
        <v>15.7300000000003</v>
      </c>
      <c r="AP153" s="14">
        <f>IFERROR(VLOOKUP(AO153,'CRUCE OPORTUNIDADES'!$C$10:$D$109,2,FALSE),"")</f>
        <v/>
      </c>
      <c r="AQ153" s="14" t="n">
        <v>16.7300000000003</v>
      </c>
      <c r="AR153" s="14">
        <f>IFERROR(VLOOKUP(AQ153,'CRUCE OPORTUNIDADES'!$C$10:$D$109,2,FALSE),"")</f>
        <v/>
      </c>
      <c r="AS153" s="14" t="n">
        <v>17.7300000000003</v>
      </c>
      <c r="AT153" s="14">
        <f>IFERROR(VLOOKUP(AS153,'CRUCE OPORTUNIDADES'!$C$10:$D$109,2,FALSE),"")</f>
        <v/>
      </c>
      <c r="AU153" s="14" t="n">
        <v>18.7300000000003</v>
      </c>
      <c r="AV153" s="14">
        <f>IFERROR(VLOOKUP(AU153,'CRUCE OPORTUNIDADES'!$C$10:$D$109,2,FALSE),"")</f>
        <v/>
      </c>
      <c r="AW153" s="14" t="n">
        <v>19.7300000000004</v>
      </c>
      <c r="AX153" s="14">
        <f>IFERROR(VLOOKUP(AW153,'CRUCE OPORTUNIDADES'!$C$10:$D$109,2,FALSE),"")</f>
        <v/>
      </c>
      <c r="AY153" s="14" t="n">
        <v>20.7300000000004</v>
      </c>
      <c r="AZ153" s="14">
        <f>IFERROR(VLOOKUP(AY153,'CRUCE OPORTUNIDADES'!$C$10:$D$109,2,FALSE),"")</f>
        <v/>
      </c>
      <c r="BA153" s="14" t="n">
        <v>21.7300000000004</v>
      </c>
      <c r="BB153" s="14">
        <f>IFERROR(VLOOKUP(BA153,'CRUCE OPORTUNIDADES'!$C$10:$D$109,2,FALSE),"")</f>
        <v/>
      </c>
      <c r="BC153" s="14" t="n">
        <v>22.7300000000004</v>
      </c>
      <c r="BD153" s="14">
        <f>IFERROR(VLOOKUP(BC153,'CRUCE OPORTUNIDADES'!$C$10:$D$109,2,FALSE),"")</f>
        <v/>
      </c>
      <c r="BE153" s="14" t="n">
        <v>23.7300000000004</v>
      </c>
      <c r="BF153" s="14">
        <f>IFERROR(VLOOKUP(BE153,'CRUCE OPORTUNIDADES'!$C$10:$D$109,2,FALSE),"")</f>
        <v/>
      </c>
      <c r="BG153" s="14" t="n">
        <v>24.7300000000005</v>
      </c>
      <c r="BH153" s="14">
        <f>IFERROR(VLOOKUP(BG153,'CRUCE OPORTUNIDADES'!$C$10:$D$109,2,FALSE),"")</f>
        <v/>
      </c>
      <c r="BI153" s="14" t="n">
        <v>25.7300000000005</v>
      </c>
      <c r="BJ153" s="14">
        <f>IFERROR(VLOOKUP(BI153,'CRUCE OPORTUNIDADES'!$C$10:$D$109,2,FALSE),"")</f>
        <v/>
      </c>
    </row>
    <row r="154">
      <c r="N154" s="14">
        <f>IF(N155&lt;&gt;""," -O","")</f>
        <v/>
      </c>
      <c r="P154" s="14">
        <f>IF(P155&lt;&gt;""," -O","")</f>
        <v/>
      </c>
      <c r="R154" s="14">
        <f>IF(R155&lt;&gt;""," -O","")</f>
        <v/>
      </c>
      <c r="T154" s="14">
        <f>IF(T155&lt;&gt;""," -O","")</f>
        <v/>
      </c>
      <c r="V154" s="14">
        <f>IF(V155&lt;&gt;""," -O","")</f>
        <v/>
      </c>
      <c r="X154" s="14">
        <f>IF(X155&lt;&gt;""," -O","")</f>
        <v/>
      </c>
      <c r="Z154" s="14">
        <f>IF(Z155&lt;&gt;""," -O","")</f>
        <v/>
      </c>
      <c r="AB154" s="14">
        <f>IF(AB155&lt;&gt;""," -O","")</f>
        <v/>
      </c>
      <c r="AD154" s="14">
        <f>IF(AD155&lt;&gt;""," -O","")</f>
        <v/>
      </c>
      <c r="AF154" s="14">
        <f>IF(AF155&lt;&gt;""," -O","")</f>
        <v/>
      </c>
      <c r="AH154" s="14">
        <f>IF(AH155&lt;&gt;""," -O","")</f>
        <v/>
      </c>
      <c r="AJ154" s="14">
        <f>IF(AJ155&lt;&gt;""," -O","")</f>
        <v/>
      </c>
      <c r="AL154" s="14">
        <f>IF(AL155&lt;&gt;""," -O","")</f>
        <v/>
      </c>
      <c r="AN154" s="14">
        <f>IF(AN155&lt;&gt;""," -O","")</f>
        <v/>
      </c>
      <c r="AP154" s="14">
        <f>IF(AP155&lt;&gt;""," -O","")</f>
        <v/>
      </c>
      <c r="AR154" s="14">
        <f>IF(AR155&lt;&gt;""," -O","")</f>
        <v/>
      </c>
      <c r="AT154" s="14">
        <f>IF(AT155&lt;&gt;""," -O","")</f>
        <v/>
      </c>
      <c r="AV154" s="14">
        <f>IF(AV155&lt;&gt;""," -O","")</f>
        <v/>
      </c>
      <c r="AX154" s="14">
        <f>IF(AX155&lt;&gt;""," -O","")</f>
        <v/>
      </c>
      <c r="AZ154" s="14">
        <f>IF(AZ155&lt;&gt;""," -O","")</f>
        <v/>
      </c>
      <c r="BB154" s="14">
        <f>IF(BB155&lt;&gt;""," -O","")</f>
        <v/>
      </c>
      <c r="BD154" s="14">
        <f>IF(BD155&lt;&gt;""," -O","")</f>
        <v/>
      </c>
      <c r="BF154" s="14">
        <f>IF(BF155&lt;&gt;""," -O","")</f>
        <v/>
      </c>
      <c r="BH154" s="14">
        <f>IF(BH155&lt;&gt;""," -O","")</f>
        <v/>
      </c>
      <c r="BJ154" s="14">
        <f>IF(BJ155&lt;&gt;""," -O","")</f>
        <v/>
      </c>
    </row>
    <row r="155">
      <c r="M155" s="14" t="n">
        <v>1.74</v>
      </c>
      <c r="N155" s="14">
        <f>IFERROR(VLOOKUP(M155,'CRUCE OPORTUNIDADES'!$C$10:$D$109,2,FALSE),"")</f>
        <v/>
      </c>
      <c r="O155" s="14" t="n">
        <v>2.74000000000002</v>
      </c>
      <c r="P155" s="14">
        <f>IFERROR(VLOOKUP(O155,'CRUCE OPORTUNIDADES'!$C$10:$D$109,2,FALSE),"")</f>
        <v/>
      </c>
      <c r="Q155" s="14" t="n">
        <v>3.74000000000004</v>
      </c>
      <c r="R155" s="14">
        <f>IFERROR(VLOOKUP(Q155,'CRUCE OPORTUNIDADES'!$C$10:$D$109,2,FALSE),"")</f>
        <v/>
      </c>
      <c r="S155" s="14" t="n">
        <v>4.74000000000006</v>
      </c>
      <c r="T155" s="14">
        <f>IFERROR(VLOOKUP(S155,'CRUCE OPORTUNIDADES'!$C$10:$D$109,2,FALSE),"")</f>
        <v/>
      </c>
      <c r="U155" s="14" t="n">
        <v>5.74000000000008</v>
      </c>
      <c r="V155" s="14">
        <f>IFERROR(VLOOKUP(U155,'CRUCE OPORTUNIDADES'!$C$10:$D$109,2,FALSE),"")</f>
        <v/>
      </c>
      <c r="W155" s="14" t="n">
        <v>6.7400000000001</v>
      </c>
      <c r="X155" s="14">
        <f>IFERROR(VLOOKUP(W155,'CRUCE OPORTUNIDADES'!$C$10:$D$109,2,FALSE),"")</f>
        <v/>
      </c>
      <c r="Y155" s="14" t="n">
        <v>7.74000000000012</v>
      </c>
      <c r="Z155" s="14">
        <f>IFERROR(VLOOKUP(Y155,'CRUCE OPORTUNIDADES'!$C$10:$D$109,2,FALSE),"")</f>
        <v/>
      </c>
      <c r="AA155" s="14" t="n">
        <v>8.740000000000141</v>
      </c>
      <c r="AB155" s="14">
        <f>IFERROR(VLOOKUP(AA155,'CRUCE OPORTUNIDADES'!$C$10:$D$109,2,FALSE),"")</f>
        <v/>
      </c>
      <c r="AC155" s="14" t="n">
        <v>9.74000000000016</v>
      </c>
      <c r="AD155" s="14">
        <f>IFERROR(VLOOKUP(AC155,'CRUCE OPORTUNIDADES'!$C$10:$D$109,2,FALSE),"")</f>
        <v/>
      </c>
      <c r="AE155" s="14" t="n">
        <v>10.7400000000002</v>
      </c>
      <c r="AF155" s="14">
        <f>IFERROR(VLOOKUP(AE155,'CRUCE OPORTUNIDADES'!$C$10:$D$109,2,FALSE),"")</f>
        <v/>
      </c>
      <c r="AG155" s="14" t="n">
        <v>11.7400000000002</v>
      </c>
      <c r="AH155" s="14">
        <f>IFERROR(VLOOKUP(AG155,'CRUCE OPORTUNIDADES'!$C$10:$D$109,2,FALSE),"")</f>
        <v/>
      </c>
      <c r="AI155" s="14" t="n">
        <v>12.7400000000002</v>
      </c>
      <c r="AJ155" s="14">
        <f>IFERROR(VLOOKUP(AI155,'CRUCE OPORTUNIDADES'!$C$10:$D$109,2,FALSE),"")</f>
        <v/>
      </c>
      <c r="AK155" s="14" t="n">
        <v>13.7400000000002</v>
      </c>
      <c r="AL155" s="14">
        <f>IFERROR(VLOOKUP(AK155,'CRUCE OPORTUNIDADES'!$C$10:$D$109,2,FALSE),"")</f>
        <v/>
      </c>
      <c r="AM155" s="14" t="n">
        <v>14.7400000000003</v>
      </c>
      <c r="AN155" s="14">
        <f>IFERROR(VLOOKUP(AM155,'CRUCE OPORTUNIDADES'!$C$10:$D$109,2,FALSE),"")</f>
        <v/>
      </c>
      <c r="AO155" s="14" t="n">
        <v>15.7400000000003</v>
      </c>
      <c r="AP155" s="14">
        <f>IFERROR(VLOOKUP(AO155,'CRUCE OPORTUNIDADES'!$C$10:$D$109,2,FALSE),"")</f>
        <v/>
      </c>
      <c r="AQ155" s="14" t="n">
        <v>16.7400000000003</v>
      </c>
      <c r="AR155" s="14">
        <f>IFERROR(VLOOKUP(AQ155,'CRUCE OPORTUNIDADES'!$C$10:$D$109,2,FALSE),"")</f>
        <v/>
      </c>
      <c r="AS155" s="14" t="n">
        <v>17.7400000000003</v>
      </c>
      <c r="AT155" s="14">
        <f>IFERROR(VLOOKUP(AS155,'CRUCE OPORTUNIDADES'!$C$10:$D$109,2,FALSE),"")</f>
        <v/>
      </c>
      <c r="AU155" s="14" t="n">
        <v>18.7400000000003</v>
      </c>
      <c r="AV155" s="14">
        <f>IFERROR(VLOOKUP(AU155,'CRUCE OPORTUNIDADES'!$C$10:$D$109,2,FALSE),"")</f>
        <v/>
      </c>
      <c r="AW155" s="14" t="n">
        <v>19.7400000000004</v>
      </c>
      <c r="AX155" s="14">
        <f>IFERROR(VLOOKUP(AW155,'CRUCE OPORTUNIDADES'!$C$10:$D$109,2,FALSE),"")</f>
        <v/>
      </c>
      <c r="AY155" s="14" t="n">
        <v>20.7400000000004</v>
      </c>
      <c r="AZ155" s="14">
        <f>IFERROR(VLOOKUP(AY155,'CRUCE OPORTUNIDADES'!$C$10:$D$109,2,FALSE),"")</f>
        <v/>
      </c>
      <c r="BA155" s="14" t="n">
        <v>21.7400000000004</v>
      </c>
      <c r="BB155" s="14">
        <f>IFERROR(VLOOKUP(BA155,'CRUCE OPORTUNIDADES'!$C$10:$D$109,2,FALSE),"")</f>
        <v/>
      </c>
      <c r="BC155" s="14" t="n">
        <v>22.7400000000004</v>
      </c>
      <c r="BD155" s="14">
        <f>IFERROR(VLOOKUP(BC155,'CRUCE OPORTUNIDADES'!$C$10:$D$109,2,FALSE),"")</f>
        <v/>
      </c>
      <c r="BE155" s="14" t="n">
        <v>23.7400000000004</v>
      </c>
      <c r="BF155" s="14">
        <f>IFERROR(VLOOKUP(BE155,'CRUCE OPORTUNIDADES'!$C$10:$D$109,2,FALSE),"")</f>
        <v/>
      </c>
      <c r="BG155" s="14" t="n">
        <v>24.7400000000005</v>
      </c>
      <c r="BH155" s="14">
        <f>IFERROR(VLOOKUP(BG155,'CRUCE OPORTUNIDADES'!$C$10:$D$109,2,FALSE),"")</f>
        <v/>
      </c>
      <c r="BI155" s="14" t="n">
        <v>25.7400000000005</v>
      </c>
      <c r="BJ155" s="14">
        <f>IFERROR(VLOOKUP(BI155,'CRUCE OPORTUNIDADES'!$C$10:$D$109,2,FALSE),"")</f>
        <v/>
      </c>
    </row>
    <row r="156">
      <c r="N156" s="14">
        <f>IF(N157&lt;&gt;""," -O","")</f>
        <v/>
      </c>
      <c r="P156" s="14">
        <f>IF(P157&lt;&gt;""," -O","")</f>
        <v/>
      </c>
      <c r="R156" s="14">
        <f>IF(R157&lt;&gt;""," -O","")</f>
        <v/>
      </c>
      <c r="T156" s="14">
        <f>IF(T157&lt;&gt;""," -O","")</f>
        <v/>
      </c>
      <c r="V156" s="14">
        <f>IF(V157&lt;&gt;""," -O","")</f>
        <v/>
      </c>
      <c r="X156" s="14">
        <f>IF(X157&lt;&gt;""," -O","")</f>
        <v/>
      </c>
      <c r="Z156" s="14">
        <f>IF(Z157&lt;&gt;""," -O","")</f>
        <v/>
      </c>
      <c r="AB156" s="14">
        <f>IF(AB157&lt;&gt;""," -O","")</f>
        <v/>
      </c>
      <c r="AD156" s="14">
        <f>IF(AD157&lt;&gt;""," -O","")</f>
        <v/>
      </c>
      <c r="AF156" s="14">
        <f>IF(AF157&lt;&gt;""," -O","")</f>
        <v/>
      </c>
      <c r="AH156" s="14">
        <f>IF(AH157&lt;&gt;""," -O","")</f>
        <v/>
      </c>
      <c r="AJ156" s="14">
        <f>IF(AJ157&lt;&gt;""," -O","")</f>
        <v/>
      </c>
      <c r="AL156" s="14">
        <f>IF(AL157&lt;&gt;""," -O","")</f>
        <v/>
      </c>
      <c r="AN156" s="14">
        <f>IF(AN157&lt;&gt;""," -O","")</f>
        <v/>
      </c>
      <c r="AP156" s="14">
        <f>IF(AP157&lt;&gt;""," -O","")</f>
        <v/>
      </c>
      <c r="AR156" s="14">
        <f>IF(AR157&lt;&gt;""," -O","")</f>
        <v/>
      </c>
      <c r="AT156" s="14">
        <f>IF(AT157&lt;&gt;""," -O","")</f>
        <v/>
      </c>
      <c r="AV156" s="14">
        <f>IF(AV157&lt;&gt;""," -O","")</f>
        <v/>
      </c>
      <c r="AX156" s="14">
        <f>IF(AX157&lt;&gt;""," -O","")</f>
        <v/>
      </c>
      <c r="AZ156" s="14">
        <f>IF(AZ157&lt;&gt;""," -O","")</f>
        <v/>
      </c>
      <c r="BB156" s="14">
        <f>IF(BB157&lt;&gt;""," -O","")</f>
        <v/>
      </c>
      <c r="BD156" s="14">
        <f>IF(BD157&lt;&gt;""," -O","")</f>
        <v/>
      </c>
      <c r="BF156" s="14">
        <f>IF(BF157&lt;&gt;""," -O","")</f>
        <v/>
      </c>
      <c r="BH156" s="14">
        <f>IF(BH157&lt;&gt;""," -O","")</f>
        <v/>
      </c>
      <c r="BJ156" s="14">
        <f>IF(BJ157&lt;&gt;""," -O","")</f>
        <v/>
      </c>
    </row>
    <row r="157">
      <c r="M157" s="14" t="n">
        <v>1.75</v>
      </c>
      <c r="N157" s="14">
        <f>IFERROR(VLOOKUP(M157,'CRUCE OPORTUNIDADES'!$C$10:$D$109,2,FALSE),"")</f>
        <v/>
      </c>
      <c r="O157" s="14" t="n">
        <v>2.75000000000002</v>
      </c>
      <c r="P157" s="14">
        <f>IFERROR(VLOOKUP(O157,'CRUCE OPORTUNIDADES'!$C$10:$D$109,2,FALSE),"")</f>
        <v/>
      </c>
      <c r="Q157" s="14" t="n">
        <v>3.75000000000004</v>
      </c>
      <c r="R157" s="14">
        <f>IFERROR(VLOOKUP(Q157,'CRUCE OPORTUNIDADES'!$C$10:$D$109,2,FALSE),"")</f>
        <v/>
      </c>
      <c r="S157" s="14" t="n">
        <v>4.75000000000006</v>
      </c>
      <c r="T157" s="14">
        <f>IFERROR(VLOOKUP(S157,'CRUCE OPORTUNIDADES'!$C$10:$D$109,2,FALSE),"")</f>
        <v/>
      </c>
      <c r="U157" s="14" t="n">
        <v>5.75000000000008</v>
      </c>
      <c r="V157" s="14">
        <f>IFERROR(VLOOKUP(U157,'CRUCE OPORTUNIDADES'!$C$10:$D$109,2,FALSE),"")</f>
        <v/>
      </c>
      <c r="W157" s="14" t="n">
        <v>6.7500000000001</v>
      </c>
      <c r="X157" s="14">
        <f>IFERROR(VLOOKUP(W157,'CRUCE OPORTUNIDADES'!$C$10:$D$109,2,FALSE),"")</f>
        <v/>
      </c>
      <c r="Y157" s="14" t="n">
        <v>7.75000000000012</v>
      </c>
      <c r="Z157" s="14">
        <f>IFERROR(VLOOKUP(Y157,'CRUCE OPORTUNIDADES'!$C$10:$D$109,2,FALSE),"")</f>
        <v/>
      </c>
      <c r="AA157" s="14" t="n">
        <v>8.75000000000014</v>
      </c>
      <c r="AB157" s="14">
        <f>IFERROR(VLOOKUP(AA157,'CRUCE OPORTUNIDADES'!$C$10:$D$109,2,FALSE),"")</f>
        <v/>
      </c>
      <c r="AC157" s="14" t="n">
        <v>9.75000000000016</v>
      </c>
      <c r="AD157" s="14">
        <f>IFERROR(VLOOKUP(AC157,'CRUCE OPORTUNIDADES'!$C$10:$D$109,2,FALSE),"")</f>
        <v/>
      </c>
      <c r="AE157" s="14" t="n">
        <v>10.7500000000002</v>
      </c>
      <c r="AF157" s="14">
        <f>IFERROR(VLOOKUP(AE157,'CRUCE OPORTUNIDADES'!$C$10:$D$109,2,FALSE),"")</f>
        <v/>
      </c>
      <c r="AG157" s="14" t="n">
        <v>11.7500000000002</v>
      </c>
      <c r="AH157" s="14">
        <f>IFERROR(VLOOKUP(AG157,'CRUCE OPORTUNIDADES'!$C$10:$D$109,2,FALSE),"")</f>
        <v/>
      </c>
      <c r="AI157" s="14" t="n">
        <v>12.7500000000002</v>
      </c>
      <c r="AJ157" s="14">
        <f>IFERROR(VLOOKUP(AI157,'CRUCE OPORTUNIDADES'!$C$10:$D$109,2,FALSE),"")</f>
        <v/>
      </c>
      <c r="AK157" s="14" t="n">
        <v>13.7500000000002</v>
      </c>
      <c r="AL157" s="14">
        <f>IFERROR(VLOOKUP(AK157,'CRUCE OPORTUNIDADES'!$C$10:$D$109,2,FALSE),"")</f>
        <v/>
      </c>
      <c r="AM157" s="14" t="n">
        <v>14.7500000000003</v>
      </c>
      <c r="AN157" s="14">
        <f>IFERROR(VLOOKUP(AM157,'CRUCE OPORTUNIDADES'!$C$10:$D$109,2,FALSE),"")</f>
        <v/>
      </c>
      <c r="AO157" s="14" t="n">
        <v>15.7500000000003</v>
      </c>
      <c r="AP157" s="14">
        <f>IFERROR(VLOOKUP(AO157,'CRUCE OPORTUNIDADES'!$C$10:$D$109,2,FALSE),"")</f>
        <v/>
      </c>
      <c r="AQ157" s="14" t="n">
        <v>16.7500000000003</v>
      </c>
      <c r="AR157" s="14">
        <f>IFERROR(VLOOKUP(AQ157,'CRUCE OPORTUNIDADES'!$C$10:$D$109,2,FALSE),"")</f>
        <v/>
      </c>
      <c r="AS157" s="14" t="n">
        <v>17.7500000000003</v>
      </c>
      <c r="AT157" s="14">
        <f>IFERROR(VLOOKUP(AS157,'CRUCE OPORTUNIDADES'!$C$10:$D$109,2,FALSE),"")</f>
        <v/>
      </c>
      <c r="AU157" s="14" t="n">
        <v>18.7500000000003</v>
      </c>
      <c r="AV157" s="14">
        <f>IFERROR(VLOOKUP(AU157,'CRUCE OPORTUNIDADES'!$C$10:$D$109,2,FALSE),"")</f>
        <v/>
      </c>
      <c r="AW157" s="14" t="n">
        <v>19.7500000000004</v>
      </c>
      <c r="AX157" s="14">
        <f>IFERROR(VLOOKUP(AW157,'CRUCE OPORTUNIDADES'!$C$10:$D$109,2,FALSE),"")</f>
        <v/>
      </c>
      <c r="AY157" s="14" t="n">
        <v>20.7500000000004</v>
      </c>
      <c r="AZ157" s="14">
        <f>IFERROR(VLOOKUP(AY157,'CRUCE OPORTUNIDADES'!$C$10:$D$109,2,FALSE),"")</f>
        <v/>
      </c>
      <c r="BA157" s="14" t="n">
        <v>21.7500000000004</v>
      </c>
      <c r="BB157" s="14">
        <f>IFERROR(VLOOKUP(BA157,'CRUCE OPORTUNIDADES'!$C$10:$D$109,2,FALSE),"")</f>
        <v/>
      </c>
      <c r="BC157" s="14" t="n">
        <v>22.7500000000004</v>
      </c>
      <c r="BD157" s="14">
        <f>IFERROR(VLOOKUP(BC157,'CRUCE OPORTUNIDADES'!$C$10:$D$109,2,FALSE),"")</f>
        <v/>
      </c>
      <c r="BE157" s="14" t="n">
        <v>23.7500000000004</v>
      </c>
      <c r="BF157" s="14">
        <f>IFERROR(VLOOKUP(BE157,'CRUCE OPORTUNIDADES'!$C$10:$D$109,2,FALSE),"")</f>
        <v/>
      </c>
      <c r="BG157" s="14" t="n">
        <v>24.7500000000005</v>
      </c>
      <c r="BH157" s="14">
        <f>IFERROR(VLOOKUP(BG157,'CRUCE OPORTUNIDADES'!$C$10:$D$109,2,FALSE),"")</f>
        <v/>
      </c>
      <c r="BI157" s="14" t="n">
        <v>25.7500000000005</v>
      </c>
      <c r="BJ157" s="14">
        <f>IFERROR(VLOOKUP(BI157,'CRUCE OPORTUNIDADES'!$C$10:$D$109,2,FALSE),"")</f>
        <v/>
      </c>
    </row>
    <row r="158">
      <c r="N158" s="14">
        <f>IF(N159&lt;&gt;""," -O","")</f>
        <v/>
      </c>
      <c r="P158" s="14">
        <f>IF(P159&lt;&gt;""," -O","")</f>
        <v/>
      </c>
      <c r="R158" s="14">
        <f>IF(R159&lt;&gt;""," -O","")</f>
        <v/>
      </c>
      <c r="T158" s="14">
        <f>IF(T159&lt;&gt;""," -O","")</f>
        <v/>
      </c>
      <c r="V158" s="14">
        <f>IF(V159&lt;&gt;""," -O","")</f>
        <v/>
      </c>
      <c r="X158" s="14">
        <f>IF(X159&lt;&gt;""," -O","")</f>
        <v/>
      </c>
      <c r="Z158" s="14">
        <f>IF(Z159&lt;&gt;""," -O","")</f>
        <v/>
      </c>
      <c r="AB158" s="14">
        <f>IF(AB159&lt;&gt;""," -O","")</f>
        <v/>
      </c>
      <c r="AD158" s="14">
        <f>IF(AD159&lt;&gt;""," -O","")</f>
        <v/>
      </c>
      <c r="AF158" s="14">
        <f>IF(AF159&lt;&gt;""," -O","")</f>
        <v/>
      </c>
      <c r="AH158" s="14">
        <f>IF(AH159&lt;&gt;""," -O","")</f>
        <v/>
      </c>
      <c r="AJ158" s="14">
        <f>IF(AJ159&lt;&gt;""," -O","")</f>
        <v/>
      </c>
      <c r="AL158" s="14">
        <f>IF(AL159&lt;&gt;""," -O","")</f>
        <v/>
      </c>
      <c r="AN158" s="14">
        <f>IF(AN159&lt;&gt;""," -O","")</f>
        <v/>
      </c>
      <c r="AP158" s="14">
        <f>IF(AP159&lt;&gt;""," -O","")</f>
        <v/>
      </c>
      <c r="AR158" s="14">
        <f>IF(AR159&lt;&gt;""," -O","")</f>
        <v/>
      </c>
      <c r="AT158" s="14">
        <f>IF(AT159&lt;&gt;""," -O","")</f>
        <v/>
      </c>
      <c r="AV158" s="14">
        <f>IF(AV159&lt;&gt;""," -O","")</f>
        <v/>
      </c>
      <c r="AX158" s="14">
        <f>IF(AX159&lt;&gt;""," -O","")</f>
        <v/>
      </c>
      <c r="AZ158" s="14">
        <f>IF(AZ159&lt;&gt;""," -O","")</f>
        <v/>
      </c>
      <c r="BB158" s="14">
        <f>IF(BB159&lt;&gt;""," -O","")</f>
        <v/>
      </c>
      <c r="BD158" s="14">
        <f>IF(BD159&lt;&gt;""," -O","")</f>
        <v/>
      </c>
      <c r="BF158" s="14">
        <f>IF(BF159&lt;&gt;""," -O","")</f>
        <v/>
      </c>
      <c r="BH158" s="14">
        <f>IF(BH159&lt;&gt;""," -O","")</f>
        <v/>
      </c>
      <c r="BJ158" s="14">
        <f>IF(BJ159&lt;&gt;""," -O","")</f>
        <v/>
      </c>
    </row>
    <row r="159">
      <c r="M159" s="14" t="n">
        <v>1.76</v>
      </c>
      <c r="N159" s="14">
        <f>IFERROR(VLOOKUP(M159,'CRUCE OPORTUNIDADES'!$C$10:$D$109,2,FALSE),"")</f>
        <v/>
      </c>
      <c r="O159" s="14" t="n">
        <v>2.76000000000002</v>
      </c>
      <c r="P159" s="14">
        <f>IFERROR(VLOOKUP(O159,'CRUCE OPORTUNIDADES'!$C$10:$D$109,2,FALSE),"")</f>
        <v/>
      </c>
      <c r="Q159" s="14" t="n">
        <v>3.76000000000004</v>
      </c>
      <c r="R159" s="14">
        <f>IFERROR(VLOOKUP(Q159,'CRUCE OPORTUNIDADES'!$C$10:$D$109,2,FALSE),"")</f>
        <v/>
      </c>
      <c r="S159" s="14" t="n">
        <v>4.76000000000006</v>
      </c>
      <c r="T159" s="14">
        <f>IFERROR(VLOOKUP(S159,'CRUCE OPORTUNIDADES'!$C$10:$D$109,2,FALSE),"")</f>
        <v/>
      </c>
      <c r="U159" s="14" t="n">
        <v>5.76000000000008</v>
      </c>
      <c r="V159" s="14">
        <f>IFERROR(VLOOKUP(U159,'CRUCE OPORTUNIDADES'!$C$10:$D$109,2,FALSE),"")</f>
        <v/>
      </c>
      <c r="W159" s="14" t="n">
        <v>6.7600000000001</v>
      </c>
      <c r="X159" s="14">
        <f>IFERROR(VLOOKUP(W159,'CRUCE OPORTUNIDADES'!$C$10:$D$109,2,FALSE),"")</f>
        <v/>
      </c>
      <c r="Y159" s="14" t="n">
        <v>7.76000000000012</v>
      </c>
      <c r="Z159" s="14">
        <f>IFERROR(VLOOKUP(Y159,'CRUCE OPORTUNIDADES'!$C$10:$D$109,2,FALSE),"")</f>
        <v/>
      </c>
      <c r="AA159" s="14" t="n">
        <v>8.76000000000014</v>
      </c>
      <c r="AB159" s="14">
        <f>IFERROR(VLOOKUP(AA159,'CRUCE OPORTUNIDADES'!$C$10:$D$109,2,FALSE),"")</f>
        <v/>
      </c>
      <c r="AC159" s="14" t="n">
        <v>9.76000000000016</v>
      </c>
      <c r="AD159" s="14">
        <f>IFERROR(VLOOKUP(AC159,'CRUCE OPORTUNIDADES'!$C$10:$D$109,2,FALSE),"")</f>
        <v/>
      </c>
      <c r="AE159" s="14" t="n">
        <v>10.7600000000002</v>
      </c>
      <c r="AF159" s="14">
        <f>IFERROR(VLOOKUP(AE159,'CRUCE OPORTUNIDADES'!$C$10:$D$109,2,FALSE),"")</f>
        <v/>
      </c>
      <c r="AG159" s="14" t="n">
        <v>11.7600000000002</v>
      </c>
      <c r="AH159" s="14">
        <f>IFERROR(VLOOKUP(AG159,'CRUCE OPORTUNIDADES'!$C$10:$D$109,2,FALSE),"")</f>
        <v/>
      </c>
      <c r="AI159" s="14" t="n">
        <v>12.7600000000002</v>
      </c>
      <c r="AJ159" s="14">
        <f>IFERROR(VLOOKUP(AI159,'CRUCE OPORTUNIDADES'!$C$10:$D$109,2,FALSE),"")</f>
        <v/>
      </c>
      <c r="AK159" s="14" t="n">
        <v>13.7600000000002</v>
      </c>
      <c r="AL159" s="14">
        <f>IFERROR(VLOOKUP(AK159,'CRUCE OPORTUNIDADES'!$C$10:$D$109,2,FALSE),"")</f>
        <v/>
      </c>
      <c r="AM159" s="14" t="n">
        <v>14.7600000000003</v>
      </c>
      <c r="AN159" s="14">
        <f>IFERROR(VLOOKUP(AM159,'CRUCE OPORTUNIDADES'!$C$10:$D$109,2,FALSE),"")</f>
        <v/>
      </c>
      <c r="AO159" s="14" t="n">
        <v>15.7600000000003</v>
      </c>
      <c r="AP159" s="14">
        <f>IFERROR(VLOOKUP(AO159,'CRUCE OPORTUNIDADES'!$C$10:$D$109,2,FALSE),"")</f>
        <v/>
      </c>
      <c r="AQ159" s="14" t="n">
        <v>16.7600000000003</v>
      </c>
      <c r="AR159" s="14">
        <f>IFERROR(VLOOKUP(AQ159,'CRUCE OPORTUNIDADES'!$C$10:$D$109,2,FALSE),"")</f>
        <v/>
      </c>
      <c r="AS159" s="14" t="n">
        <v>17.7600000000003</v>
      </c>
      <c r="AT159" s="14">
        <f>IFERROR(VLOOKUP(AS159,'CRUCE OPORTUNIDADES'!$C$10:$D$109,2,FALSE),"")</f>
        <v/>
      </c>
      <c r="AU159" s="14" t="n">
        <v>18.7600000000003</v>
      </c>
      <c r="AV159" s="14">
        <f>IFERROR(VLOOKUP(AU159,'CRUCE OPORTUNIDADES'!$C$10:$D$109,2,FALSE),"")</f>
        <v/>
      </c>
      <c r="AW159" s="14" t="n">
        <v>19.7600000000004</v>
      </c>
      <c r="AX159" s="14">
        <f>IFERROR(VLOOKUP(AW159,'CRUCE OPORTUNIDADES'!$C$10:$D$109,2,FALSE),"")</f>
        <v/>
      </c>
      <c r="AY159" s="14" t="n">
        <v>20.7600000000004</v>
      </c>
      <c r="AZ159" s="14">
        <f>IFERROR(VLOOKUP(AY159,'CRUCE OPORTUNIDADES'!$C$10:$D$109,2,FALSE),"")</f>
        <v/>
      </c>
      <c r="BA159" s="14" t="n">
        <v>21.7600000000004</v>
      </c>
      <c r="BB159" s="14">
        <f>IFERROR(VLOOKUP(BA159,'CRUCE OPORTUNIDADES'!$C$10:$D$109,2,FALSE),"")</f>
        <v/>
      </c>
      <c r="BC159" s="14" t="n">
        <v>22.7600000000004</v>
      </c>
      <c r="BD159" s="14">
        <f>IFERROR(VLOOKUP(BC159,'CRUCE OPORTUNIDADES'!$C$10:$D$109,2,FALSE),"")</f>
        <v/>
      </c>
      <c r="BE159" s="14" t="n">
        <v>23.7600000000004</v>
      </c>
      <c r="BF159" s="14">
        <f>IFERROR(VLOOKUP(BE159,'CRUCE OPORTUNIDADES'!$C$10:$D$109,2,FALSE),"")</f>
        <v/>
      </c>
      <c r="BG159" s="14" t="n">
        <v>24.7600000000005</v>
      </c>
      <c r="BH159" s="14">
        <f>IFERROR(VLOOKUP(BG159,'CRUCE OPORTUNIDADES'!$C$10:$D$109,2,FALSE),"")</f>
        <v/>
      </c>
      <c r="BI159" s="14" t="n">
        <v>25.7600000000005</v>
      </c>
      <c r="BJ159" s="14">
        <f>IFERROR(VLOOKUP(BI159,'CRUCE OPORTUNIDADES'!$C$10:$D$109,2,FALSE),"")</f>
        <v/>
      </c>
    </row>
    <row r="160">
      <c r="N160" s="14">
        <f>IF(N161&lt;&gt;""," -O","")</f>
        <v/>
      </c>
      <c r="P160" s="14">
        <f>IF(P161&lt;&gt;""," -O","")</f>
        <v/>
      </c>
      <c r="R160" s="14">
        <f>IF(R161&lt;&gt;""," -O","")</f>
        <v/>
      </c>
      <c r="T160" s="14">
        <f>IF(T161&lt;&gt;""," -O","")</f>
        <v/>
      </c>
      <c r="V160" s="14">
        <f>IF(V161&lt;&gt;""," -O","")</f>
        <v/>
      </c>
      <c r="X160" s="14">
        <f>IF(X161&lt;&gt;""," -O","")</f>
        <v/>
      </c>
      <c r="Z160" s="14">
        <f>IF(Z161&lt;&gt;""," -O","")</f>
        <v/>
      </c>
      <c r="AB160" s="14">
        <f>IF(AB161&lt;&gt;""," -O","")</f>
        <v/>
      </c>
      <c r="AD160" s="14">
        <f>IF(AD161&lt;&gt;""," -O","")</f>
        <v/>
      </c>
      <c r="AF160" s="14">
        <f>IF(AF161&lt;&gt;""," -O","")</f>
        <v/>
      </c>
      <c r="AH160" s="14">
        <f>IF(AH161&lt;&gt;""," -O","")</f>
        <v/>
      </c>
      <c r="AJ160" s="14">
        <f>IF(AJ161&lt;&gt;""," -O","")</f>
        <v/>
      </c>
      <c r="AL160" s="14">
        <f>IF(AL161&lt;&gt;""," -O","")</f>
        <v/>
      </c>
      <c r="AN160" s="14">
        <f>IF(AN161&lt;&gt;""," -O","")</f>
        <v/>
      </c>
      <c r="AP160" s="14">
        <f>IF(AP161&lt;&gt;""," -O","")</f>
        <v/>
      </c>
      <c r="AR160" s="14">
        <f>IF(AR161&lt;&gt;""," -O","")</f>
        <v/>
      </c>
      <c r="AT160" s="14">
        <f>IF(AT161&lt;&gt;""," -O","")</f>
        <v/>
      </c>
      <c r="AV160" s="14">
        <f>IF(AV161&lt;&gt;""," -O","")</f>
        <v/>
      </c>
      <c r="AX160" s="14">
        <f>IF(AX161&lt;&gt;""," -O","")</f>
        <v/>
      </c>
      <c r="AZ160" s="14">
        <f>IF(AZ161&lt;&gt;""," -O","")</f>
        <v/>
      </c>
      <c r="BB160" s="14">
        <f>IF(BB161&lt;&gt;""," -O","")</f>
        <v/>
      </c>
      <c r="BD160" s="14">
        <f>IF(BD161&lt;&gt;""," -O","")</f>
        <v/>
      </c>
      <c r="BF160" s="14">
        <f>IF(BF161&lt;&gt;""," -O","")</f>
        <v/>
      </c>
      <c r="BH160" s="14">
        <f>IF(BH161&lt;&gt;""," -O","")</f>
        <v/>
      </c>
      <c r="BJ160" s="14">
        <f>IF(BJ161&lt;&gt;""," -O","")</f>
        <v/>
      </c>
    </row>
    <row r="161">
      <c r="M161" s="14" t="n">
        <v>1.77</v>
      </c>
      <c r="N161" s="14">
        <f>IFERROR(VLOOKUP(M161,'CRUCE OPORTUNIDADES'!$C$10:$D$109,2,FALSE),"")</f>
        <v/>
      </c>
      <c r="O161" s="14" t="n">
        <v>2.77000000000002</v>
      </c>
      <c r="P161" s="14">
        <f>IFERROR(VLOOKUP(O161,'CRUCE OPORTUNIDADES'!$C$10:$D$109,2,FALSE),"")</f>
        <v/>
      </c>
      <c r="Q161" s="14" t="n">
        <v>3.77000000000004</v>
      </c>
      <c r="R161" s="14">
        <f>IFERROR(VLOOKUP(Q161,'CRUCE OPORTUNIDADES'!$C$10:$D$109,2,FALSE),"")</f>
        <v/>
      </c>
      <c r="S161" s="14" t="n">
        <v>4.77000000000006</v>
      </c>
      <c r="T161" s="14">
        <f>IFERROR(VLOOKUP(S161,'CRUCE OPORTUNIDADES'!$C$10:$D$109,2,FALSE),"")</f>
        <v/>
      </c>
      <c r="U161" s="14" t="n">
        <v>5.77000000000008</v>
      </c>
      <c r="V161" s="14">
        <f>IFERROR(VLOOKUP(U161,'CRUCE OPORTUNIDADES'!$C$10:$D$109,2,FALSE),"")</f>
        <v/>
      </c>
      <c r="W161" s="14" t="n">
        <v>6.7700000000001</v>
      </c>
      <c r="X161" s="14">
        <f>IFERROR(VLOOKUP(W161,'CRUCE OPORTUNIDADES'!$C$10:$D$109,2,FALSE),"")</f>
        <v/>
      </c>
      <c r="Y161" s="14" t="n">
        <v>7.77000000000012</v>
      </c>
      <c r="Z161" s="14">
        <f>IFERROR(VLOOKUP(Y161,'CRUCE OPORTUNIDADES'!$C$10:$D$109,2,FALSE),"")</f>
        <v/>
      </c>
      <c r="AA161" s="14" t="n">
        <v>8.77000000000014</v>
      </c>
      <c r="AB161" s="14">
        <f>IFERROR(VLOOKUP(AA161,'CRUCE OPORTUNIDADES'!$C$10:$D$109,2,FALSE),"")</f>
        <v/>
      </c>
      <c r="AC161" s="14" t="n">
        <v>9.770000000000159</v>
      </c>
      <c r="AD161" s="14">
        <f>IFERROR(VLOOKUP(AC161,'CRUCE OPORTUNIDADES'!$C$10:$D$109,2,FALSE),"")</f>
        <v/>
      </c>
      <c r="AE161" s="14" t="n">
        <v>10.7700000000002</v>
      </c>
      <c r="AF161" s="14">
        <f>IFERROR(VLOOKUP(AE161,'CRUCE OPORTUNIDADES'!$C$10:$D$109,2,FALSE),"")</f>
        <v/>
      </c>
      <c r="AG161" s="14" t="n">
        <v>11.7700000000002</v>
      </c>
      <c r="AH161" s="14">
        <f>IFERROR(VLOOKUP(AG161,'CRUCE OPORTUNIDADES'!$C$10:$D$109,2,FALSE),"")</f>
        <v/>
      </c>
      <c r="AI161" s="14" t="n">
        <v>12.7700000000002</v>
      </c>
      <c r="AJ161" s="14">
        <f>IFERROR(VLOOKUP(AI161,'CRUCE OPORTUNIDADES'!$C$10:$D$109,2,FALSE),"")</f>
        <v/>
      </c>
      <c r="AK161" s="14" t="n">
        <v>13.7700000000002</v>
      </c>
      <c r="AL161" s="14">
        <f>IFERROR(VLOOKUP(AK161,'CRUCE OPORTUNIDADES'!$C$10:$D$109,2,FALSE),"")</f>
        <v/>
      </c>
      <c r="AM161" s="14" t="n">
        <v>14.7700000000003</v>
      </c>
      <c r="AN161" s="14">
        <f>IFERROR(VLOOKUP(AM161,'CRUCE OPORTUNIDADES'!$C$10:$D$109,2,FALSE),"")</f>
        <v/>
      </c>
      <c r="AO161" s="14" t="n">
        <v>15.7700000000003</v>
      </c>
      <c r="AP161" s="14">
        <f>IFERROR(VLOOKUP(AO161,'CRUCE OPORTUNIDADES'!$C$10:$D$109,2,FALSE),"")</f>
        <v/>
      </c>
      <c r="AQ161" s="14" t="n">
        <v>16.7700000000003</v>
      </c>
      <c r="AR161" s="14">
        <f>IFERROR(VLOOKUP(AQ161,'CRUCE OPORTUNIDADES'!$C$10:$D$109,2,FALSE),"")</f>
        <v/>
      </c>
      <c r="AS161" s="14" t="n">
        <v>17.7700000000003</v>
      </c>
      <c r="AT161" s="14">
        <f>IFERROR(VLOOKUP(AS161,'CRUCE OPORTUNIDADES'!$C$10:$D$109,2,FALSE),"")</f>
        <v/>
      </c>
      <c r="AU161" s="14" t="n">
        <v>18.7700000000003</v>
      </c>
      <c r="AV161" s="14">
        <f>IFERROR(VLOOKUP(AU161,'CRUCE OPORTUNIDADES'!$C$10:$D$109,2,FALSE),"")</f>
        <v/>
      </c>
      <c r="AW161" s="14" t="n">
        <v>19.7700000000004</v>
      </c>
      <c r="AX161" s="14">
        <f>IFERROR(VLOOKUP(AW161,'CRUCE OPORTUNIDADES'!$C$10:$D$109,2,FALSE),"")</f>
        <v/>
      </c>
      <c r="AY161" s="14" t="n">
        <v>20.7700000000004</v>
      </c>
      <c r="AZ161" s="14">
        <f>IFERROR(VLOOKUP(AY161,'CRUCE OPORTUNIDADES'!$C$10:$D$109,2,FALSE),"")</f>
        <v/>
      </c>
      <c r="BA161" s="14" t="n">
        <v>21.7700000000004</v>
      </c>
      <c r="BB161" s="14">
        <f>IFERROR(VLOOKUP(BA161,'CRUCE OPORTUNIDADES'!$C$10:$D$109,2,FALSE),"")</f>
        <v/>
      </c>
      <c r="BC161" s="14" t="n">
        <v>22.7700000000004</v>
      </c>
      <c r="BD161" s="14">
        <f>IFERROR(VLOOKUP(BC161,'CRUCE OPORTUNIDADES'!$C$10:$D$109,2,FALSE),"")</f>
        <v/>
      </c>
      <c r="BE161" s="14" t="n">
        <v>23.7700000000004</v>
      </c>
      <c r="BF161" s="14">
        <f>IFERROR(VLOOKUP(BE161,'CRUCE OPORTUNIDADES'!$C$10:$D$109,2,FALSE),"")</f>
        <v/>
      </c>
      <c r="BG161" s="14" t="n">
        <v>24.7700000000005</v>
      </c>
      <c r="BH161" s="14">
        <f>IFERROR(VLOOKUP(BG161,'CRUCE OPORTUNIDADES'!$C$10:$D$109,2,FALSE),"")</f>
        <v/>
      </c>
      <c r="BI161" s="14" t="n">
        <v>25.7700000000005</v>
      </c>
      <c r="BJ161" s="14">
        <f>IFERROR(VLOOKUP(BI161,'CRUCE OPORTUNIDADES'!$C$10:$D$109,2,FALSE),"")</f>
        <v/>
      </c>
    </row>
    <row r="162">
      <c r="N162" s="14">
        <f>IF(N163&lt;&gt;""," -O","")</f>
        <v/>
      </c>
      <c r="P162" s="14">
        <f>IF(P163&lt;&gt;""," -O","")</f>
        <v/>
      </c>
      <c r="R162" s="14">
        <f>IF(R163&lt;&gt;""," -O","")</f>
        <v/>
      </c>
      <c r="T162" s="14">
        <f>IF(T163&lt;&gt;""," -O","")</f>
        <v/>
      </c>
      <c r="V162" s="14">
        <f>IF(V163&lt;&gt;""," -O","")</f>
        <v/>
      </c>
      <c r="X162" s="14">
        <f>IF(X163&lt;&gt;""," -O","")</f>
        <v/>
      </c>
      <c r="Z162" s="14">
        <f>IF(Z163&lt;&gt;""," -O","")</f>
        <v/>
      </c>
      <c r="AB162" s="14">
        <f>IF(AB163&lt;&gt;""," -O","")</f>
        <v/>
      </c>
      <c r="AD162" s="14">
        <f>IF(AD163&lt;&gt;""," -O","")</f>
        <v/>
      </c>
      <c r="AF162" s="14">
        <f>IF(AF163&lt;&gt;""," -O","")</f>
        <v/>
      </c>
      <c r="AH162" s="14">
        <f>IF(AH163&lt;&gt;""," -O","")</f>
        <v/>
      </c>
      <c r="AJ162" s="14">
        <f>IF(AJ163&lt;&gt;""," -O","")</f>
        <v/>
      </c>
      <c r="AL162" s="14">
        <f>IF(AL163&lt;&gt;""," -O","")</f>
        <v/>
      </c>
      <c r="AN162" s="14">
        <f>IF(AN163&lt;&gt;""," -O","")</f>
        <v/>
      </c>
      <c r="AP162" s="14">
        <f>IF(AP163&lt;&gt;""," -O","")</f>
        <v/>
      </c>
      <c r="AR162" s="14">
        <f>IF(AR163&lt;&gt;""," -O","")</f>
        <v/>
      </c>
      <c r="AT162" s="14">
        <f>IF(AT163&lt;&gt;""," -O","")</f>
        <v/>
      </c>
      <c r="AV162" s="14">
        <f>IF(AV163&lt;&gt;""," -O","")</f>
        <v/>
      </c>
      <c r="AX162" s="14">
        <f>IF(AX163&lt;&gt;""," -O","")</f>
        <v/>
      </c>
      <c r="AZ162" s="14">
        <f>IF(AZ163&lt;&gt;""," -O","")</f>
        <v/>
      </c>
      <c r="BB162" s="14">
        <f>IF(BB163&lt;&gt;""," -O","")</f>
        <v/>
      </c>
      <c r="BD162" s="14">
        <f>IF(BD163&lt;&gt;""," -O","")</f>
        <v/>
      </c>
      <c r="BF162" s="14">
        <f>IF(BF163&lt;&gt;""," -O","")</f>
        <v/>
      </c>
      <c r="BH162" s="14">
        <f>IF(BH163&lt;&gt;""," -O","")</f>
        <v/>
      </c>
      <c r="BJ162" s="14">
        <f>IF(BJ163&lt;&gt;""," -O","")</f>
        <v/>
      </c>
    </row>
    <row r="163">
      <c r="M163" s="14" t="n">
        <v>1.78</v>
      </c>
      <c r="N163" s="14">
        <f>IFERROR(VLOOKUP(M163,'CRUCE OPORTUNIDADES'!$C$10:$D$109,2,FALSE),"")</f>
        <v/>
      </c>
      <c r="O163" s="14" t="n">
        <v>2.78000000000002</v>
      </c>
      <c r="P163" s="14">
        <f>IFERROR(VLOOKUP(O163,'CRUCE OPORTUNIDADES'!$C$10:$D$109,2,FALSE),"")</f>
        <v/>
      </c>
      <c r="Q163" s="14" t="n">
        <v>3.78000000000004</v>
      </c>
      <c r="R163" s="14">
        <f>IFERROR(VLOOKUP(Q163,'CRUCE OPORTUNIDADES'!$C$10:$D$109,2,FALSE),"")</f>
        <v/>
      </c>
      <c r="S163" s="14" t="n">
        <v>4.78000000000006</v>
      </c>
      <c r="T163" s="14">
        <f>IFERROR(VLOOKUP(S163,'CRUCE OPORTUNIDADES'!$C$10:$D$109,2,FALSE),"")</f>
        <v/>
      </c>
      <c r="U163" s="14" t="n">
        <v>5.78000000000008</v>
      </c>
      <c r="V163" s="14">
        <f>IFERROR(VLOOKUP(U163,'CRUCE OPORTUNIDADES'!$C$10:$D$109,2,FALSE),"")</f>
        <v/>
      </c>
      <c r="W163" s="14" t="n">
        <v>6.7800000000001</v>
      </c>
      <c r="X163" s="14">
        <f>IFERROR(VLOOKUP(W163,'CRUCE OPORTUNIDADES'!$C$10:$D$109,2,FALSE),"")</f>
        <v/>
      </c>
      <c r="Y163" s="14" t="n">
        <v>7.78000000000012</v>
      </c>
      <c r="Z163" s="14">
        <f>IFERROR(VLOOKUP(Y163,'CRUCE OPORTUNIDADES'!$C$10:$D$109,2,FALSE),"")</f>
        <v/>
      </c>
      <c r="AA163" s="14" t="n">
        <v>8.78000000000014</v>
      </c>
      <c r="AB163" s="14">
        <f>IFERROR(VLOOKUP(AA163,'CRUCE OPORTUNIDADES'!$C$10:$D$109,2,FALSE),"")</f>
        <v/>
      </c>
      <c r="AC163" s="14" t="n">
        <v>9.780000000000159</v>
      </c>
      <c r="AD163" s="14">
        <f>IFERROR(VLOOKUP(AC163,'CRUCE OPORTUNIDADES'!$C$10:$D$109,2,FALSE),"")</f>
        <v/>
      </c>
      <c r="AE163" s="14" t="n">
        <v>10.7800000000002</v>
      </c>
      <c r="AF163" s="14">
        <f>IFERROR(VLOOKUP(AE163,'CRUCE OPORTUNIDADES'!$C$10:$D$109,2,FALSE),"")</f>
        <v/>
      </c>
      <c r="AG163" s="14" t="n">
        <v>11.7800000000002</v>
      </c>
      <c r="AH163" s="14">
        <f>IFERROR(VLOOKUP(AG163,'CRUCE OPORTUNIDADES'!$C$10:$D$109,2,FALSE),"")</f>
        <v/>
      </c>
      <c r="AI163" s="14" t="n">
        <v>12.7800000000002</v>
      </c>
      <c r="AJ163" s="14">
        <f>IFERROR(VLOOKUP(AI163,'CRUCE OPORTUNIDADES'!$C$10:$D$109,2,FALSE),"")</f>
        <v/>
      </c>
      <c r="AK163" s="14" t="n">
        <v>13.7800000000002</v>
      </c>
      <c r="AL163" s="14">
        <f>IFERROR(VLOOKUP(AK163,'CRUCE OPORTUNIDADES'!$C$10:$D$109,2,FALSE),"")</f>
        <v/>
      </c>
      <c r="AM163" s="14" t="n">
        <v>14.7800000000003</v>
      </c>
      <c r="AN163" s="14">
        <f>IFERROR(VLOOKUP(AM163,'CRUCE OPORTUNIDADES'!$C$10:$D$109,2,FALSE),"")</f>
        <v/>
      </c>
      <c r="AO163" s="14" t="n">
        <v>15.7800000000003</v>
      </c>
      <c r="AP163" s="14">
        <f>IFERROR(VLOOKUP(AO163,'CRUCE OPORTUNIDADES'!$C$10:$D$109,2,FALSE),"")</f>
        <v/>
      </c>
      <c r="AQ163" s="14" t="n">
        <v>16.7800000000003</v>
      </c>
      <c r="AR163" s="14">
        <f>IFERROR(VLOOKUP(AQ163,'CRUCE OPORTUNIDADES'!$C$10:$D$109,2,FALSE),"")</f>
        <v/>
      </c>
      <c r="AS163" s="14" t="n">
        <v>17.7800000000003</v>
      </c>
      <c r="AT163" s="14">
        <f>IFERROR(VLOOKUP(AS163,'CRUCE OPORTUNIDADES'!$C$10:$D$109,2,FALSE),"")</f>
        <v/>
      </c>
      <c r="AU163" s="14" t="n">
        <v>18.7800000000003</v>
      </c>
      <c r="AV163" s="14">
        <f>IFERROR(VLOOKUP(AU163,'CRUCE OPORTUNIDADES'!$C$10:$D$109,2,FALSE),"")</f>
        <v/>
      </c>
      <c r="AW163" s="14" t="n">
        <v>19.7800000000004</v>
      </c>
      <c r="AX163" s="14">
        <f>IFERROR(VLOOKUP(AW163,'CRUCE OPORTUNIDADES'!$C$10:$D$109,2,FALSE),"")</f>
        <v/>
      </c>
      <c r="AY163" s="14" t="n">
        <v>20.7800000000004</v>
      </c>
      <c r="AZ163" s="14">
        <f>IFERROR(VLOOKUP(AY163,'CRUCE OPORTUNIDADES'!$C$10:$D$109,2,FALSE),"")</f>
        <v/>
      </c>
      <c r="BA163" s="14" t="n">
        <v>21.7800000000004</v>
      </c>
      <c r="BB163" s="14">
        <f>IFERROR(VLOOKUP(BA163,'CRUCE OPORTUNIDADES'!$C$10:$D$109,2,FALSE),"")</f>
        <v/>
      </c>
      <c r="BC163" s="14" t="n">
        <v>22.7800000000004</v>
      </c>
      <c r="BD163" s="14">
        <f>IFERROR(VLOOKUP(BC163,'CRUCE OPORTUNIDADES'!$C$10:$D$109,2,FALSE),"")</f>
        <v/>
      </c>
      <c r="BE163" s="14" t="n">
        <v>23.7800000000004</v>
      </c>
      <c r="BF163" s="14">
        <f>IFERROR(VLOOKUP(BE163,'CRUCE OPORTUNIDADES'!$C$10:$D$109,2,FALSE),"")</f>
        <v/>
      </c>
      <c r="BG163" s="14" t="n">
        <v>24.7800000000005</v>
      </c>
      <c r="BH163" s="14">
        <f>IFERROR(VLOOKUP(BG163,'CRUCE OPORTUNIDADES'!$C$10:$D$109,2,FALSE),"")</f>
        <v/>
      </c>
      <c r="BI163" s="14" t="n">
        <v>25.7800000000005</v>
      </c>
      <c r="BJ163" s="14">
        <f>IFERROR(VLOOKUP(BI163,'CRUCE OPORTUNIDADES'!$C$10:$D$109,2,FALSE),"")</f>
        <v/>
      </c>
    </row>
    <row r="164">
      <c r="N164" s="14">
        <f>IF(N165&lt;&gt;""," -O","")</f>
        <v/>
      </c>
      <c r="P164" s="14">
        <f>IF(P165&lt;&gt;""," -O","")</f>
        <v/>
      </c>
      <c r="R164" s="14">
        <f>IF(R165&lt;&gt;""," -O","")</f>
        <v/>
      </c>
      <c r="T164" s="14">
        <f>IF(T165&lt;&gt;""," -O","")</f>
        <v/>
      </c>
      <c r="V164" s="14">
        <f>IF(V165&lt;&gt;""," -O","")</f>
        <v/>
      </c>
      <c r="X164" s="14">
        <f>IF(X165&lt;&gt;""," -O","")</f>
        <v/>
      </c>
      <c r="Z164" s="14">
        <f>IF(Z165&lt;&gt;""," -O","")</f>
        <v/>
      </c>
      <c r="AB164" s="14">
        <f>IF(AB165&lt;&gt;""," -O","")</f>
        <v/>
      </c>
      <c r="AD164" s="14">
        <f>IF(AD165&lt;&gt;""," -O","")</f>
        <v/>
      </c>
      <c r="AF164" s="14">
        <f>IF(AF165&lt;&gt;""," -O","")</f>
        <v/>
      </c>
      <c r="AH164" s="14">
        <f>IF(AH165&lt;&gt;""," -O","")</f>
        <v/>
      </c>
      <c r="AJ164" s="14">
        <f>IF(AJ165&lt;&gt;""," -O","")</f>
        <v/>
      </c>
      <c r="AL164" s="14">
        <f>IF(AL165&lt;&gt;""," -O","")</f>
        <v/>
      </c>
      <c r="AN164" s="14">
        <f>IF(AN165&lt;&gt;""," -O","")</f>
        <v/>
      </c>
      <c r="AP164" s="14">
        <f>IF(AP165&lt;&gt;""," -O","")</f>
        <v/>
      </c>
      <c r="AR164" s="14">
        <f>IF(AR165&lt;&gt;""," -O","")</f>
        <v/>
      </c>
      <c r="AT164" s="14">
        <f>IF(AT165&lt;&gt;""," -O","")</f>
        <v/>
      </c>
      <c r="AV164" s="14">
        <f>IF(AV165&lt;&gt;""," -O","")</f>
        <v/>
      </c>
      <c r="AX164" s="14">
        <f>IF(AX165&lt;&gt;""," -O","")</f>
        <v/>
      </c>
      <c r="AZ164" s="14">
        <f>IF(AZ165&lt;&gt;""," -O","")</f>
        <v/>
      </c>
      <c r="BB164" s="14">
        <f>IF(BB165&lt;&gt;""," -O","")</f>
        <v/>
      </c>
      <c r="BD164" s="14">
        <f>IF(BD165&lt;&gt;""," -O","")</f>
        <v/>
      </c>
      <c r="BF164" s="14">
        <f>IF(BF165&lt;&gt;""," -O","")</f>
        <v/>
      </c>
      <c r="BH164" s="14">
        <f>IF(BH165&lt;&gt;""," -O","")</f>
        <v/>
      </c>
      <c r="BJ164" s="14">
        <f>IF(BJ165&lt;&gt;""," -O","")</f>
        <v/>
      </c>
    </row>
    <row r="165">
      <c r="M165" s="14" t="n">
        <v>1.79</v>
      </c>
      <c r="N165" s="14">
        <f>IFERROR(VLOOKUP(M165,'CRUCE OPORTUNIDADES'!$C$10:$D$109,2,FALSE),"")</f>
        <v/>
      </c>
      <c r="O165" s="14" t="n">
        <v>2.79000000000002</v>
      </c>
      <c r="P165" s="14">
        <f>IFERROR(VLOOKUP(O165,'CRUCE OPORTUNIDADES'!$C$10:$D$109,2,FALSE),"")</f>
        <v/>
      </c>
      <c r="Q165" s="14" t="n">
        <v>3.79000000000004</v>
      </c>
      <c r="R165" s="14">
        <f>IFERROR(VLOOKUP(Q165,'CRUCE OPORTUNIDADES'!$C$10:$D$109,2,FALSE),"")</f>
        <v/>
      </c>
      <c r="S165" s="14" t="n">
        <v>4.79000000000006</v>
      </c>
      <c r="T165" s="14">
        <f>IFERROR(VLOOKUP(S165,'CRUCE OPORTUNIDADES'!$C$10:$D$109,2,FALSE),"")</f>
        <v/>
      </c>
      <c r="U165" s="14" t="n">
        <v>5.79000000000008</v>
      </c>
      <c r="V165" s="14">
        <f>IFERROR(VLOOKUP(U165,'CRUCE OPORTUNIDADES'!$C$10:$D$109,2,FALSE),"")</f>
        <v/>
      </c>
      <c r="W165" s="14" t="n">
        <v>6.7900000000001</v>
      </c>
      <c r="X165" s="14">
        <f>IFERROR(VLOOKUP(W165,'CRUCE OPORTUNIDADES'!$C$10:$D$109,2,FALSE),"")</f>
        <v/>
      </c>
      <c r="Y165" s="14" t="n">
        <v>7.79000000000012</v>
      </c>
      <c r="Z165" s="14">
        <f>IFERROR(VLOOKUP(Y165,'CRUCE OPORTUNIDADES'!$C$10:$D$109,2,FALSE),"")</f>
        <v/>
      </c>
      <c r="AA165" s="14" t="n">
        <v>8.790000000000139</v>
      </c>
      <c r="AB165" s="14">
        <f>IFERROR(VLOOKUP(AA165,'CRUCE OPORTUNIDADES'!$C$10:$D$109,2,FALSE),"")</f>
        <v/>
      </c>
      <c r="AC165" s="14" t="n">
        <v>9.790000000000161</v>
      </c>
      <c r="AD165" s="14">
        <f>IFERROR(VLOOKUP(AC165,'CRUCE OPORTUNIDADES'!$C$10:$D$109,2,FALSE),"")</f>
        <v/>
      </c>
      <c r="AE165" s="14" t="n">
        <v>10.7900000000002</v>
      </c>
      <c r="AF165" s="14">
        <f>IFERROR(VLOOKUP(AE165,'CRUCE OPORTUNIDADES'!$C$10:$D$109,2,FALSE),"")</f>
        <v/>
      </c>
      <c r="AG165" s="14" t="n">
        <v>11.7900000000002</v>
      </c>
      <c r="AH165" s="14">
        <f>IFERROR(VLOOKUP(AG165,'CRUCE OPORTUNIDADES'!$C$10:$D$109,2,FALSE),"")</f>
        <v/>
      </c>
      <c r="AI165" s="14" t="n">
        <v>12.7900000000002</v>
      </c>
      <c r="AJ165" s="14">
        <f>IFERROR(VLOOKUP(AI165,'CRUCE OPORTUNIDADES'!$C$10:$D$109,2,FALSE),"")</f>
        <v/>
      </c>
      <c r="AK165" s="14" t="n">
        <v>13.7900000000002</v>
      </c>
      <c r="AL165" s="14">
        <f>IFERROR(VLOOKUP(AK165,'CRUCE OPORTUNIDADES'!$C$10:$D$109,2,FALSE),"")</f>
        <v/>
      </c>
      <c r="AM165" s="14" t="n">
        <v>14.7900000000003</v>
      </c>
      <c r="AN165" s="14">
        <f>IFERROR(VLOOKUP(AM165,'CRUCE OPORTUNIDADES'!$C$10:$D$109,2,FALSE),"")</f>
        <v/>
      </c>
      <c r="AO165" s="14" t="n">
        <v>15.7900000000003</v>
      </c>
      <c r="AP165" s="14">
        <f>IFERROR(VLOOKUP(AO165,'CRUCE OPORTUNIDADES'!$C$10:$D$109,2,FALSE),"")</f>
        <v/>
      </c>
      <c r="AQ165" s="14" t="n">
        <v>16.7900000000003</v>
      </c>
      <c r="AR165" s="14">
        <f>IFERROR(VLOOKUP(AQ165,'CRUCE OPORTUNIDADES'!$C$10:$D$109,2,FALSE),"")</f>
        <v/>
      </c>
      <c r="AS165" s="14" t="n">
        <v>17.7900000000003</v>
      </c>
      <c r="AT165" s="14">
        <f>IFERROR(VLOOKUP(AS165,'CRUCE OPORTUNIDADES'!$C$10:$D$109,2,FALSE),"")</f>
        <v/>
      </c>
      <c r="AU165" s="14" t="n">
        <v>18.7900000000003</v>
      </c>
      <c r="AV165" s="14">
        <f>IFERROR(VLOOKUP(AU165,'CRUCE OPORTUNIDADES'!$C$10:$D$109,2,FALSE),"")</f>
        <v/>
      </c>
      <c r="AW165" s="14" t="n">
        <v>19.7900000000004</v>
      </c>
      <c r="AX165" s="14">
        <f>IFERROR(VLOOKUP(AW165,'CRUCE OPORTUNIDADES'!$C$10:$D$109,2,FALSE),"")</f>
        <v/>
      </c>
      <c r="AY165" s="14" t="n">
        <v>20.7900000000004</v>
      </c>
      <c r="AZ165" s="14">
        <f>IFERROR(VLOOKUP(AY165,'CRUCE OPORTUNIDADES'!$C$10:$D$109,2,FALSE),"")</f>
        <v/>
      </c>
      <c r="BA165" s="14" t="n">
        <v>21.7900000000004</v>
      </c>
      <c r="BB165" s="14">
        <f>IFERROR(VLOOKUP(BA165,'CRUCE OPORTUNIDADES'!$C$10:$D$109,2,FALSE),"")</f>
        <v/>
      </c>
      <c r="BC165" s="14" t="n">
        <v>22.7900000000004</v>
      </c>
      <c r="BD165" s="14">
        <f>IFERROR(VLOOKUP(BC165,'CRUCE OPORTUNIDADES'!$C$10:$D$109,2,FALSE),"")</f>
        <v/>
      </c>
      <c r="BE165" s="14" t="n">
        <v>23.7900000000004</v>
      </c>
      <c r="BF165" s="14">
        <f>IFERROR(VLOOKUP(BE165,'CRUCE OPORTUNIDADES'!$C$10:$D$109,2,FALSE),"")</f>
        <v/>
      </c>
      <c r="BG165" s="14" t="n">
        <v>24.7900000000005</v>
      </c>
      <c r="BH165" s="14">
        <f>IFERROR(VLOOKUP(BG165,'CRUCE OPORTUNIDADES'!$C$10:$D$109,2,FALSE),"")</f>
        <v/>
      </c>
      <c r="BI165" s="14" t="n">
        <v>25.7900000000005</v>
      </c>
      <c r="BJ165" s="14">
        <f>IFERROR(VLOOKUP(BI165,'CRUCE OPORTUNIDADES'!$C$10:$D$109,2,FALSE),"")</f>
        <v/>
      </c>
    </row>
    <row r="166">
      <c r="N166" s="14">
        <f>IF(N167&lt;&gt;""," -O","")</f>
        <v/>
      </c>
      <c r="P166" s="14">
        <f>IF(P167&lt;&gt;""," -O","")</f>
        <v/>
      </c>
      <c r="R166" s="14">
        <f>IF(R167&lt;&gt;""," -O","")</f>
        <v/>
      </c>
      <c r="T166" s="14">
        <f>IF(T167&lt;&gt;""," -O","")</f>
        <v/>
      </c>
      <c r="V166" s="14">
        <f>IF(V167&lt;&gt;""," -O","")</f>
        <v/>
      </c>
      <c r="X166" s="14">
        <f>IF(X167&lt;&gt;""," -O","")</f>
        <v/>
      </c>
      <c r="Z166" s="14">
        <f>IF(Z167&lt;&gt;""," -O","")</f>
        <v/>
      </c>
      <c r="AB166" s="14">
        <f>IF(AB167&lt;&gt;""," -O","")</f>
        <v/>
      </c>
      <c r="AD166" s="14">
        <f>IF(AD167&lt;&gt;""," -O","")</f>
        <v/>
      </c>
      <c r="AF166" s="14">
        <f>IF(AF167&lt;&gt;""," -O","")</f>
        <v/>
      </c>
      <c r="AH166" s="14">
        <f>IF(AH167&lt;&gt;""," -O","")</f>
        <v/>
      </c>
      <c r="AJ166" s="14">
        <f>IF(AJ167&lt;&gt;""," -O","")</f>
        <v/>
      </c>
      <c r="AL166" s="14">
        <f>IF(AL167&lt;&gt;""," -O","")</f>
        <v/>
      </c>
      <c r="AN166" s="14">
        <f>IF(AN167&lt;&gt;""," -O","")</f>
        <v/>
      </c>
      <c r="AP166" s="14">
        <f>IF(AP167&lt;&gt;""," -O","")</f>
        <v/>
      </c>
      <c r="AR166" s="14">
        <f>IF(AR167&lt;&gt;""," -O","")</f>
        <v/>
      </c>
      <c r="AT166" s="14">
        <f>IF(AT167&lt;&gt;""," -O","")</f>
        <v/>
      </c>
      <c r="AV166" s="14">
        <f>IF(AV167&lt;&gt;""," -O","")</f>
        <v/>
      </c>
      <c r="AX166" s="14">
        <f>IF(AX167&lt;&gt;""," -O","")</f>
        <v/>
      </c>
      <c r="AZ166" s="14">
        <f>IF(AZ167&lt;&gt;""," -O","")</f>
        <v/>
      </c>
      <c r="BB166" s="14">
        <f>IF(BB167&lt;&gt;""," -O","")</f>
        <v/>
      </c>
      <c r="BD166" s="14">
        <f>IF(BD167&lt;&gt;""," -O","")</f>
        <v/>
      </c>
      <c r="BF166" s="14">
        <f>IF(BF167&lt;&gt;""," -O","")</f>
        <v/>
      </c>
      <c r="BH166" s="14">
        <f>IF(BH167&lt;&gt;""," -O","")</f>
        <v/>
      </c>
      <c r="BJ166" s="14">
        <f>IF(BJ167&lt;&gt;""," -O","")</f>
        <v/>
      </c>
    </row>
    <row r="167">
      <c r="M167" s="14" t="n">
        <v>1.8</v>
      </c>
      <c r="N167" s="14">
        <f>IFERROR(VLOOKUP(M167,'CRUCE OPORTUNIDADES'!$C$10:$D$109,2,FALSE),"")</f>
        <v/>
      </c>
      <c r="O167" s="14" t="n">
        <v>2.80000000000002</v>
      </c>
      <c r="P167" s="14">
        <f>IFERROR(VLOOKUP(O167,'CRUCE OPORTUNIDADES'!$C$10:$D$109,2,FALSE),"")</f>
        <v/>
      </c>
      <c r="Q167" s="14" t="n">
        <v>3.80000000000004</v>
      </c>
      <c r="R167" s="14">
        <f>IFERROR(VLOOKUP(Q167,'CRUCE OPORTUNIDADES'!$C$10:$D$109,2,FALSE),"")</f>
        <v/>
      </c>
      <c r="S167" s="14" t="n">
        <v>4.80000000000006</v>
      </c>
      <c r="T167" s="14">
        <f>IFERROR(VLOOKUP(S167,'CRUCE OPORTUNIDADES'!$C$10:$D$109,2,FALSE),"")</f>
        <v/>
      </c>
      <c r="U167" s="14" t="n">
        <v>5.80000000000008</v>
      </c>
      <c r="V167" s="14">
        <f>IFERROR(VLOOKUP(U167,'CRUCE OPORTUNIDADES'!$C$10:$D$109,2,FALSE),"")</f>
        <v/>
      </c>
      <c r="W167" s="14" t="n">
        <v>6.8000000000001</v>
      </c>
      <c r="X167" s="14">
        <f>IFERROR(VLOOKUP(W167,'CRUCE OPORTUNIDADES'!$C$10:$D$109,2,FALSE),"")</f>
        <v/>
      </c>
      <c r="Y167" s="14" t="n">
        <v>7.80000000000012</v>
      </c>
      <c r="Z167" s="14">
        <f>IFERROR(VLOOKUP(Y167,'CRUCE OPORTUNIDADES'!$C$10:$D$109,2,FALSE),"")</f>
        <v/>
      </c>
      <c r="AA167" s="14" t="n">
        <v>8.800000000000139</v>
      </c>
      <c r="AB167" s="14">
        <f>IFERROR(VLOOKUP(AA167,'CRUCE OPORTUNIDADES'!$C$10:$D$109,2,FALSE),"")</f>
        <v/>
      </c>
      <c r="AC167" s="14" t="n">
        <v>9.800000000000161</v>
      </c>
      <c r="AD167" s="14">
        <f>IFERROR(VLOOKUP(AC167,'CRUCE OPORTUNIDADES'!$C$10:$D$109,2,FALSE),"")</f>
        <v/>
      </c>
      <c r="AE167" s="14" t="n">
        <v>10.8000000000002</v>
      </c>
      <c r="AF167" s="14">
        <f>IFERROR(VLOOKUP(AE167,'CRUCE OPORTUNIDADES'!$C$10:$D$109,2,FALSE),"")</f>
        <v/>
      </c>
      <c r="AG167" s="14" t="n">
        <v>11.8000000000002</v>
      </c>
      <c r="AH167" s="14">
        <f>IFERROR(VLOOKUP(AG167,'CRUCE OPORTUNIDADES'!$C$10:$D$109,2,FALSE),"")</f>
        <v/>
      </c>
      <c r="AI167" s="14" t="n">
        <v>12.8000000000002</v>
      </c>
      <c r="AJ167" s="14">
        <f>IFERROR(VLOOKUP(AI167,'CRUCE OPORTUNIDADES'!$C$10:$D$109,2,FALSE),"")</f>
        <v/>
      </c>
      <c r="AK167" s="14" t="n">
        <v>13.8000000000002</v>
      </c>
      <c r="AL167" s="14">
        <f>IFERROR(VLOOKUP(AK167,'CRUCE OPORTUNIDADES'!$C$10:$D$109,2,FALSE),"")</f>
        <v/>
      </c>
      <c r="AM167" s="14" t="n">
        <v>14.8000000000003</v>
      </c>
      <c r="AN167" s="14">
        <f>IFERROR(VLOOKUP(AM167,'CRUCE OPORTUNIDADES'!$C$10:$D$109,2,FALSE),"")</f>
        <v/>
      </c>
      <c r="AO167" s="14" t="n">
        <v>15.8000000000003</v>
      </c>
      <c r="AP167" s="14">
        <f>IFERROR(VLOOKUP(AO167,'CRUCE OPORTUNIDADES'!$C$10:$D$109,2,FALSE),"")</f>
        <v/>
      </c>
      <c r="AQ167" s="14" t="n">
        <v>16.8000000000003</v>
      </c>
      <c r="AR167" s="14">
        <f>IFERROR(VLOOKUP(AQ167,'CRUCE OPORTUNIDADES'!$C$10:$D$109,2,FALSE),"")</f>
        <v/>
      </c>
      <c r="AS167" s="14" t="n">
        <v>17.8000000000003</v>
      </c>
      <c r="AT167" s="14">
        <f>IFERROR(VLOOKUP(AS167,'CRUCE OPORTUNIDADES'!$C$10:$D$109,2,FALSE),"")</f>
        <v/>
      </c>
      <c r="AU167" s="14" t="n">
        <v>18.8000000000003</v>
      </c>
      <c r="AV167" s="14">
        <f>IFERROR(VLOOKUP(AU167,'CRUCE OPORTUNIDADES'!$C$10:$D$109,2,FALSE),"")</f>
        <v/>
      </c>
      <c r="AW167" s="14" t="n">
        <v>19.8000000000004</v>
      </c>
      <c r="AX167" s="14">
        <f>IFERROR(VLOOKUP(AW167,'CRUCE OPORTUNIDADES'!$C$10:$D$109,2,FALSE),"")</f>
        <v/>
      </c>
      <c r="AY167" s="14" t="n">
        <v>20.8000000000004</v>
      </c>
      <c r="AZ167" s="14">
        <f>IFERROR(VLOOKUP(AY167,'CRUCE OPORTUNIDADES'!$C$10:$D$109,2,FALSE),"")</f>
        <v/>
      </c>
      <c r="BA167" s="14" t="n">
        <v>21.8000000000004</v>
      </c>
      <c r="BB167" s="14">
        <f>IFERROR(VLOOKUP(BA167,'CRUCE OPORTUNIDADES'!$C$10:$D$109,2,FALSE),"")</f>
        <v/>
      </c>
      <c r="BC167" s="14" t="n">
        <v>22.8000000000004</v>
      </c>
      <c r="BD167" s="14">
        <f>IFERROR(VLOOKUP(BC167,'CRUCE OPORTUNIDADES'!$C$10:$D$109,2,FALSE),"")</f>
        <v/>
      </c>
      <c r="BE167" s="14" t="n">
        <v>23.8000000000004</v>
      </c>
      <c r="BF167" s="14">
        <f>IFERROR(VLOOKUP(BE167,'CRUCE OPORTUNIDADES'!$C$10:$D$109,2,FALSE),"")</f>
        <v/>
      </c>
      <c r="BG167" s="14" t="n">
        <v>24.8000000000005</v>
      </c>
      <c r="BH167" s="14">
        <f>IFERROR(VLOOKUP(BG167,'CRUCE OPORTUNIDADES'!$C$10:$D$109,2,FALSE),"")</f>
        <v/>
      </c>
      <c r="BI167" s="14" t="n">
        <v>25.8000000000005</v>
      </c>
      <c r="BJ167" s="14">
        <f>IFERROR(VLOOKUP(BI167,'CRUCE OPORTUNIDADES'!$C$10:$D$109,2,FALSE),"")</f>
        <v/>
      </c>
    </row>
    <row r="168">
      <c r="N168" s="14">
        <f>IF(N169&lt;&gt;""," -O","")</f>
        <v/>
      </c>
      <c r="P168" s="14">
        <f>IF(P169&lt;&gt;""," -O","")</f>
        <v/>
      </c>
      <c r="R168" s="14">
        <f>IF(R169&lt;&gt;""," -O","")</f>
        <v/>
      </c>
      <c r="T168" s="14">
        <f>IF(T169&lt;&gt;""," -O","")</f>
        <v/>
      </c>
      <c r="V168" s="14">
        <f>IF(V169&lt;&gt;""," -O","")</f>
        <v/>
      </c>
      <c r="X168" s="14">
        <f>IF(X169&lt;&gt;""," -O","")</f>
        <v/>
      </c>
      <c r="Z168" s="14">
        <f>IF(Z169&lt;&gt;""," -O","")</f>
        <v/>
      </c>
      <c r="AB168" s="14">
        <f>IF(AB169&lt;&gt;""," -O","")</f>
        <v/>
      </c>
      <c r="AD168" s="14">
        <f>IF(AD169&lt;&gt;""," -O","")</f>
        <v/>
      </c>
      <c r="AF168" s="14">
        <f>IF(AF169&lt;&gt;""," -O","")</f>
        <v/>
      </c>
      <c r="AH168" s="14">
        <f>IF(AH169&lt;&gt;""," -O","")</f>
        <v/>
      </c>
      <c r="AJ168" s="14">
        <f>IF(AJ169&lt;&gt;""," -O","")</f>
        <v/>
      </c>
      <c r="AL168" s="14">
        <f>IF(AL169&lt;&gt;""," -O","")</f>
        <v/>
      </c>
      <c r="AN168" s="14">
        <f>IF(AN169&lt;&gt;""," -O","")</f>
        <v/>
      </c>
      <c r="AP168" s="14">
        <f>IF(AP169&lt;&gt;""," -O","")</f>
        <v/>
      </c>
      <c r="AR168" s="14">
        <f>IF(AR169&lt;&gt;""," -O","")</f>
        <v/>
      </c>
      <c r="AT168" s="14">
        <f>IF(AT169&lt;&gt;""," -O","")</f>
        <v/>
      </c>
      <c r="AV168" s="14">
        <f>IF(AV169&lt;&gt;""," -O","")</f>
        <v/>
      </c>
      <c r="AX168" s="14">
        <f>IF(AX169&lt;&gt;""," -O","")</f>
        <v/>
      </c>
      <c r="AZ168" s="14">
        <f>IF(AZ169&lt;&gt;""," -O","")</f>
        <v/>
      </c>
      <c r="BB168" s="14">
        <f>IF(BB169&lt;&gt;""," -O","")</f>
        <v/>
      </c>
      <c r="BD168" s="14">
        <f>IF(BD169&lt;&gt;""," -O","")</f>
        <v/>
      </c>
      <c r="BF168" s="14">
        <f>IF(BF169&lt;&gt;""," -O","")</f>
        <v/>
      </c>
      <c r="BH168" s="14">
        <f>IF(BH169&lt;&gt;""," -O","")</f>
        <v/>
      </c>
      <c r="BJ168" s="14">
        <f>IF(BJ169&lt;&gt;""," -O","")</f>
        <v/>
      </c>
    </row>
    <row r="169">
      <c r="M169" s="14" t="n">
        <v>1.81</v>
      </c>
      <c r="N169" s="14">
        <f>IFERROR(VLOOKUP(M169,'CRUCE OPORTUNIDADES'!$C$10:$D$109,2,FALSE),"")</f>
        <v/>
      </c>
      <c r="O169" s="14" t="n">
        <v>2.81000000000002</v>
      </c>
      <c r="P169" s="14">
        <f>IFERROR(VLOOKUP(O169,'CRUCE OPORTUNIDADES'!$C$10:$D$109,2,FALSE),"")</f>
        <v/>
      </c>
      <c r="Q169" s="14" t="n">
        <v>3.81000000000004</v>
      </c>
      <c r="R169" s="14">
        <f>IFERROR(VLOOKUP(Q169,'CRUCE OPORTUNIDADES'!$C$10:$D$109,2,FALSE),"")</f>
        <v/>
      </c>
      <c r="S169" s="14" t="n">
        <v>4.81000000000006</v>
      </c>
      <c r="T169" s="14">
        <f>IFERROR(VLOOKUP(S169,'CRUCE OPORTUNIDADES'!$C$10:$D$109,2,FALSE),"")</f>
        <v/>
      </c>
      <c r="U169" s="14" t="n">
        <v>5.81000000000008</v>
      </c>
      <c r="V169" s="14">
        <f>IFERROR(VLOOKUP(U169,'CRUCE OPORTUNIDADES'!$C$10:$D$109,2,FALSE),"")</f>
        <v/>
      </c>
      <c r="W169" s="14" t="n">
        <v>6.8100000000001</v>
      </c>
      <c r="X169" s="14">
        <f>IFERROR(VLOOKUP(W169,'CRUCE OPORTUNIDADES'!$C$10:$D$109,2,FALSE),"")</f>
        <v/>
      </c>
      <c r="Y169" s="14" t="n">
        <v>7.81000000000012</v>
      </c>
      <c r="Z169" s="14">
        <f>IFERROR(VLOOKUP(Y169,'CRUCE OPORTUNIDADES'!$C$10:$D$109,2,FALSE),"")</f>
        <v/>
      </c>
      <c r="AA169" s="14" t="n">
        <v>8.810000000000141</v>
      </c>
      <c r="AB169" s="14">
        <f>IFERROR(VLOOKUP(AA169,'CRUCE OPORTUNIDADES'!$C$10:$D$109,2,FALSE),"")</f>
        <v/>
      </c>
      <c r="AC169" s="14" t="n">
        <v>9.81000000000016</v>
      </c>
      <c r="AD169" s="14">
        <f>IFERROR(VLOOKUP(AC169,'CRUCE OPORTUNIDADES'!$C$10:$D$109,2,FALSE),"")</f>
        <v/>
      </c>
      <c r="AE169" s="14" t="n">
        <v>10.8100000000002</v>
      </c>
      <c r="AF169" s="14">
        <f>IFERROR(VLOOKUP(AE169,'CRUCE OPORTUNIDADES'!$C$10:$D$109,2,FALSE),"")</f>
        <v/>
      </c>
      <c r="AG169" s="14" t="n">
        <v>11.8100000000002</v>
      </c>
      <c r="AH169" s="14">
        <f>IFERROR(VLOOKUP(AG169,'CRUCE OPORTUNIDADES'!$C$10:$D$109,2,FALSE),"")</f>
        <v/>
      </c>
      <c r="AI169" s="14" t="n">
        <v>12.8100000000002</v>
      </c>
      <c r="AJ169" s="14">
        <f>IFERROR(VLOOKUP(AI169,'CRUCE OPORTUNIDADES'!$C$10:$D$109,2,FALSE),"")</f>
        <v/>
      </c>
      <c r="AK169" s="14" t="n">
        <v>13.8100000000002</v>
      </c>
      <c r="AL169" s="14">
        <f>IFERROR(VLOOKUP(AK169,'CRUCE OPORTUNIDADES'!$C$10:$D$109,2,FALSE),"")</f>
        <v/>
      </c>
      <c r="AM169" s="14" t="n">
        <v>14.8100000000003</v>
      </c>
      <c r="AN169" s="14">
        <f>IFERROR(VLOOKUP(AM169,'CRUCE OPORTUNIDADES'!$C$10:$D$109,2,FALSE),"")</f>
        <v/>
      </c>
      <c r="AO169" s="14" t="n">
        <v>15.8100000000003</v>
      </c>
      <c r="AP169" s="14">
        <f>IFERROR(VLOOKUP(AO169,'CRUCE OPORTUNIDADES'!$C$10:$D$109,2,FALSE),"")</f>
        <v/>
      </c>
      <c r="AQ169" s="14" t="n">
        <v>16.8100000000003</v>
      </c>
      <c r="AR169" s="14">
        <f>IFERROR(VLOOKUP(AQ169,'CRUCE OPORTUNIDADES'!$C$10:$D$109,2,FALSE),"")</f>
        <v/>
      </c>
      <c r="AS169" s="14" t="n">
        <v>17.8100000000003</v>
      </c>
      <c r="AT169" s="14">
        <f>IFERROR(VLOOKUP(AS169,'CRUCE OPORTUNIDADES'!$C$10:$D$109,2,FALSE),"")</f>
        <v/>
      </c>
      <c r="AU169" s="14" t="n">
        <v>18.8100000000003</v>
      </c>
      <c r="AV169" s="14">
        <f>IFERROR(VLOOKUP(AU169,'CRUCE OPORTUNIDADES'!$C$10:$D$109,2,FALSE),"")</f>
        <v/>
      </c>
      <c r="AW169" s="14" t="n">
        <v>19.8100000000004</v>
      </c>
      <c r="AX169" s="14">
        <f>IFERROR(VLOOKUP(AW169,'CRUCE OPORTUNIDADES'!$C$10:$D$109,2,FALSE),"")</f>
        <v/>
      </c>
      <c r="AY169" s="14" t="n">
        <v>20.8100000000004</v>
      </c>
      <c r="AZ169" s="14">
        <f>IFERROR(VLOOKUP(AY169,'CRUCE OPORTUNIDADES'!$C$10:$D$109,2,FALSE),"")</f>
        <v/>
      </c>
      <c r="BA169" s="14" t="n">
        <v>21.8100000000004</v>
      </c>
      <c r="BB169" s="14">
        <f>IFERROR(VLOOKUP(BA169,'CRUCE OPORTUNIDADES'!$C$10:$D$109,2,FALSE),"")</f>
        <v/>
      </c>
      <c r="BC169" s="14" t="n">
        <v>22.8100000000004</v>
      </c>
      <c r="BD169" s="14">
        <f>IFERROR(VLOOKUP(BC169,'CRUCE OPORTUNIDADES'!$C$10:$D$109,2,FALSE),"")</f>
        <v/>
      </c>
      <c r="BE169" s="14" t="n">
        <v>23.8100000000004</v>
      </c>
      <c r="BF169" s="14">
        <f>IFERROR(VLOOKUP(BE169,'CRUCE OPORTUNIDADES'!$C$10:$D$109,2,FALSE),"")</f>
        <v/>
      </c>
      <c r="BG169" s="14" t="n">
        <v>24.8100000000005</v>
      </c>
      <c r="BH169" s="14">
        <f>IFERROR(VLOOKUP(BG169,'CRUCE OPORTUNIDADES'!$C$10:$D$109,2,FALSE),"")</f>
        <v/>
      </c>
      <c r="BI169" s="14" t="n">
        <v>25.8100000000005</v>
      </c>
      <c r="BJ169" s="14">
        <f>IFERROR(VLOOKUP(BI169,'CRUCE OPORTUNIDADES'!$C$10:$D$109,2,FALSE),"")</f>
        <v/>
      </c>
    </row>
    <row r="170">
      <c r="N170" s="14">
        <f>IF(N171&lt;&gt;""," -O","")</f>
        <v/>
      </c>
      <c r="P170" s="14">
        <f>IF(P171&lt;&gt;""," -O","")</f>
        <v/>
      </c>
      <c r="R170" s="14">
        <f>IF(R171&lt;&gt;""," -O","")</f>
        <v/>
      </c>
      <c r="T170" s="14">
        <f>IF(T171&lt;&gt;""," -O","")</f>
        <v/>
      </c>
      <c r="V170" s="14">
        <f>IF(V171&lt;&gt;""," -O","")</f>
        <v/>
      </c>
      <c r="X170" s="14">
        <f>IF(X171&lt;&gt;""," -O","")</f>
        <v/>
      </c>
      <c r="Z170" s="14">
        <f>IF(Z171&lt;&gt;""," -O","")</f>
        <v/>
      </c>
      <c r="AB170" s="14">
        <f>IF(AB171&lt;&gt;""," -O","")</f>
        <v/>
      </c>
      <c r="AD170" s="14">
        <f>IF(AD171&lt;&gt;""," -O","")</f>
        <v/>
      </c>
      <c r="AF170" s="14">
        <f>IF(AF171&lt;&gt;""," -O","")</f>
        <v/>
      </c>
      <c r="AH170" s="14">
        <f>IF(AH171&lt;&gt;""," -O","")</f>
        <v/>
      </c>
      <c r="AJ170" s="14">
        <f>IF(AJ171&lt;&gt;""," -O","")</f>
        <v/>
      </c>
      <c r="AL170" s="14">
        <f>IF(AL171&lt;&gt;""," -O","")</f>
        <v/>
      </c>
      <c r="AN170" s="14">
        <f>IF(AN171&lt;&gt;""," -O","")</f>
        <v/>
      </c>
      <c r="AP170" s="14">
        <f>IF(AP171&lt;&gt;""," -O","")</f>
        <v/>
      </c>
      <c r="AR170" s="14">
        <f>IF(AR171&lt;&gt;""," -O","")</f>
        <v/>
      </c>
      <c r="AT170" s="14">
        <f>IF(AT171&lt;&gt;""," -O","")</f>
        <v/>
      </c>
      <c r="AV170" s="14">
        <f>IF(AV171&lt;&gt;""," -O","")</f>
        <v/>
      </c>
      <c r="AX170" s="14">
        <f>IF(AX171&lt;&gt;""," -O","")</f>
        <v/>
      </c>
      <c r="AZ170" s="14">
        <f>IF(AZ171&lt;&gt;""," -O","")</f>
        <v/>
      </c>
      <c r="BB170" s="14">
        <f>IF(BB171&lt;&gt;""," -O","")</f>
        <v/>
      </c>
      <c r="BD170" s="14">
        <f>IF(BD171&lt;&gt;""," -O","")</f>
        <v/>
      </c>
      <c r="BF170" s="14">
        <f>IF(BF171&lt;&gt;""," -O","")</f>
        <v/>
      </c>
      <c r="BH170" s="14">
        <f>IF(BH171&lt;&gt;""," -O","")</f>
        <v/>
      </c>
      <c r="BJ170" s="14">
        <f>IF(BJ171&lt;&gt;""," -O","")</f>
        <v/>
      </c>
    </row>
    <row r="171">
      <c r="M171" s="14" t="n">
        <v>1.82</v>
      </c>
      <c r="N171" s="14">
        <f>IFERROR(VLOOKUP(M171,'CRUCE OPORTUNIDADES'!$C$10:$D$109,2,FALSE),"")</f>
        <v/>
      </c>
      <c r="O171" s="14" t="n">
        <v>2.82000000000002</v>
      </c>
      <c r="P171" s="14">
        <f>IFERROR(VLOOKUP(O171,'CRUCE OPORTUNIDADES'!$C$10:$D$109,2,FALSE),"")</f>
        <v/>
      </c>
      <c r="Q171" s="14" t="n">
        <v>3.82000000000004</v>
      </c>
      <c r="R171" s="14">
        <f>IFERROR(VLOOKUP(Q171,'CRUCE OPORTUNIDADES'!$C$10:$D$109,2,FALSE),"")</f>
        <v/>
      </c>
      <c r="S171" s="14" t="n">
        <v>4.82000000000006</v>
      </c>
      <c r="T171" s="14">
        <f>IFERROR(VLOOKUP(S171,'CRUCE OPORTUNIDADES'!$C$10:$D$109,2,FALSE),"")</f>
        <v/>
      </c>
      <c r="U171" s="14" t="n">
        <v>5.82000000000008</v>
      </c>
      <c r="V171" s="14">
        <f>IFERROR(VLOOKUP(U171,'CRUCE OPORTUNIDADES'!$C$10:$D$109,2,FALSE),"")</f>
        <v/>
      </c>
      <c r="W171" s="14" t="n">
        <v>6.8200000000001</v>
      </c>
      <c r="X171" s="14">
        <f>IFERROR(VLOOKUP(W171,'CRUCE OPORTUNIDADES'!$C$10:$D$109,2,FALSE),"")</f>
        <v/>
      </c>
      <c r="Y171" s="14" t="n">
        <v>7.82000000000012</v>
      </c>
      <c r="Z171" s="14">
        <f>IFERROR(VLOOKUP(Y171,'CRUCE OPORTUNIDADES'!$C$10:$D$109,2,FALSE),"")</f>
        <v/>
      </c>
      <c r="AA171" s="14" t="n">
        <v>8.820000000000141</v>
      </c>
      <c r="AB171" s="14">
        <f>IFERROR(VLOOKUP(AA171,'CRUCE OPORTUNIDADES'!$C$10:$D$109,2,FALSE),"")</f>
        <v/>
      </c>
      <c r="AC171" s="14" t="n">
        <v>9.82000000000016</v>
      </c>
      <c r="AD171" s="14">
        <f>IFERROR(VLOOKUP(AC171,'CRUCE OPORTUNIDADES'!$C$10:$D$109,2,FALSE),"")</f>
        <v/>
      </c>
      <c r="AE171" s="14" t="n">
        <v>10.8200000000002</v>
      </c>
      <c r="AF171" s="14">
        <f>IFERROR(VLOOKUP(AE171,'CRUCE OPORTUNIDADES'!$C$10:$D$109,2,FALSE),"")</f>
        <v/>
      </c>
      <c r="AG171" s="14" t="n">
        <v>11.8200000000002</v>
      </c>
      <c r="AH171" s="14">
        <f>IFERROR(VLOOKUP(AG171,'CRUCE OPORTUNIDADES'!$C$10:$D$109,2,FALSE),"")</f>
        <v/>
      </c>
      <c r="AI171" s="14" t="n">
        <v>12.8200000000002</v>
      </c>
      <c r="AJ171" s="14">
        <f>IFERROR(VLOOKUP(AI171,'CRUCE OPORTUNIDADES'!$C$10:$D$109,2,FALSE),"")</f>
        <v/>
      </c>
      <c r="AK171" s="14" t="n">
        <v>13.8200000000002</v>
      </c>
      <c r="AL171" s="14">
        <f>IFERROR(VLOOKUP(AK171,'CRUCE OPORTUNIDADES'!$C$10:$D$109,2,FALSE),"")</f>
        <v/>
      </c>
      <c r="AM171" s="14" t="n">
        <v>14.8200000000003</v>
      </c>
      <c r="AN171" s="14">
        <f>IFERROR(VLOOKUP(AM171,'CRUCE OPORTUNIDADES'!$C$10:$D$109,2,FALSE),"")</f>
        <v/>
      </c>
      <c r="AO171" s="14" t="n">
        <v>15.8200000000003</v>
      </c>
      <c r="AP171" s="14">
        <f>IFERROR(VLOOKUP(AO171,'CRUCE OPORTUNIDADES'!$C$10:$D$109,2,FALSE),"")</f>
        <v/>
      </c>
      <c r="AQ171" s="14" t="n">
        <v>16.8200000000003</v>
      </c>
      <c r="AR171" s="14">
        <f>IFERROR(VLOOKUP(AQ171,'CRUCE OPORTUNIDADES'!$C$10:$D$109,2,FALSE),"")</f>
        <v/>
      </c>
      <c r="AS171" s="14" t="n">
        <v>17.8200000000003</v>
      </c>
      <c r="AT171" s="14">
        <f>IFERROR(VLOOKUP(AS171,'CRUCE OPORTUNIDADES'!$C$10:$D$109,2,FALSE),"")</f>
        <v/>
      </c>
      <c r="AU171" s="14" t="n">
        <v>18.8200000000003</v>
      </c>
      <c r="AV171" s="14">
        <f>IFERROR(VLOOKUP(AU171,'CRUCE OPORTUNIDADES'!$C$10:$D$109,2,FALSE),"")</f>
        <v/>
      </c>
      <c r="AW171" s="14" t="n">
        <v>19.8200000000004</v>
      </c>
      <c r="AX171" s="14">
        <f>IFERROR(VLOOKUP(AW171,'CRUCE OPORTUNIDADES'!$C$10:$D$109,2,FALSE),"")</f>
        <v/>
      </c>
      <c r="AY171" s="14" t="n">
        <v>20.8200000000004</v>
      </c>
      <c r="AZ171" s="14">
        <f>IFERROR(VLOOKUP(AY171,'CRUCE OPORTUNIDADES'!$C$10:$D$109,2,FALSE),"")</f>
        <v/>
      </c>
      <c r="BA171" s="14" t="n">
        <v>21.8200000000004</v>
      </c>
      <c r="BB171" s="14">
        <f>IFERROR(VLOOKUP(BA171,'CRUCE OPORTUNIDADES'!$C$10:$D$109,2,FALSE),"")</f>
        <v/>
      </c>
      <c r="BC171" s="14" t="n">
        <v>22.8200000000004</v>
      </c>
      <c r="BD171" s="14">
        <f>IFERROR(VLOOKUP(BC171,'CRUCE OPORTUNIDADES'!$C$10:$D$109,2,FALSE),"")</f>
        <v/>
      </c>
      <c r="BE171" s="14" t="n">
        <v>23.8200000000004</v>
      </c>
      <c r="BF171" s="14">
        <f>IFERROR(VLOOKUP(BE171,'CRUCE OPORTUNIDADES'!$C$10:$D$109,2,FALSE),"")</f>
        <v/>
      </c>
      <c r="BG171" s="14" t="n">
        <v>24.8200000000005</v>
      </c>
      <c r="BH171" s="14">
        <f>IFERROR(VLOOKUP(BG171,'CRUCE OPORTUNIDADES'!$C$10:$D$109,2,FALSE),"")</f>
        <v/>
      </c>
      <c r="BI171" s="14" t="n">
        <v>25.8200000000005</v>
      </c>
      <c r="BJ171" s="14">
        <f>IFERROR(VLOOKUP(BI171,'CRUCE OPORTUNIDADES'!$C$10:$D$109,2,FALSE),"")</f>
        <v/>
      </c>
    </row>
    <row r="172">
      <c r="N172" s="14">
        <f>IF(N173&lt;&gt;""," -O","")</f>
        <v/>
      </c>
      <c r="P172" s="14">
        <f>IF(P173&lt;&gt;""," -O","")</f>
        <v/>
      </c>
      <c r="R172" s="14">
        <f>IF(R173&lt;&gt;""," -O","")</f>
        <v/>
      </c>
      <c r="T172" s="14">
        <f>IF(T173&lt;&gt;""," -O","")</f>
        <v/>
      </c>
      <c r="V172" s="14">
        <f>IF(V173&lt;&gt;""," -O","")</f>
        <v/>
      </c>
      <c r="X172" s="14">
        <f>IF(X173&lt;&gt;""," -O","")</f>
        <v/>
      </c>
      <c r="Z172" s="14">
        <f>IF(Z173&lt;&gt;""," -O","")</f>
        <v/>
      </c>
      <c r="AB172" s="14">
        <f>IF(AB173&lt;&gt;""," -O","")</f>
        <v/>
      </c>
      <c r="AD172" s="14">
        <f>IF(AD173&lt;&gt;""," -O","")</f>
        <v/>
      </c>
      <c r="AF172" s="14">
        <f>IF(AF173&lt;&gt;""," -O","")</f>
        <v/>
      </c>
      <c r="AH172" s="14">
        <f>IF(AH173&lt;&gt;""," -O","")</f>
        <v/>
      </c>
      <c r="AJ172" s="14">
        <f>IF(AJ173&lt;&gt;""," -O","")</f>
        <v/>
      </c>
      <c r="AL172" s="14">
        <f>IF(AL173&lt;&gt;""," -O","")</f>
        <v/>
      </c>
      <c r="AN172" s="14">
        <f>IF(AN173&lt;&gt;""," -O","")</f>
        <v/>
      </c>
      <c r="AP172" s="14">
        <f>IF(AP173&lt;&gt;""," -O","")</f>
        <v/>
      </c>
      <c r="AR172" s="14">
        <f>IF(AR173&lt;&gt;""," -O","")</f>
        <v/>
      </c>
      <c r="AT172" s="14">
        <f>IF(AT173&lt;&gt;""," -O","")</f>
        <v/>
      </c>
      <c r="AV172" s="14">
        <f>IF(AV173&lt;&gt;""," -O","")</f>
        <v/>
      </c>
      <c r="AX172" s="14">
        <f>IF(AX173&lt;&gt;""," -O","")</f>
        <v/>
      </c>
      <c r="AZ172" s="14">
        <f>IF(AZ173&lt;&gt;""," -O","")</f>
        <v/>
      </c>
      <c r="BB172" s="14">
        <f>IF(BB173&lt;&gt;""," -O","")</f>
        <v/>
      </c>
      <c r="BD172" s="14">
        <f>IF(BD173&lt;&gt;""," -O","")</f>
        <v/>
      </c>
      <c r="BF172" s="14">
        <f>IF(BF173&lt;&gt;""," -O","")</f>
        <v/>
      </c>
      <c r="BH172" s="14">
        <f>IF(BH173&lt;&gt;""," -O","")</f>
        <v/>
      </c>
      <c r="BJ172" s="14">
        <f>IF(BJ173&lt;&gt;""," -O","")</f>
        <v/>
      </c>
    </row>
    <row r="173">
      <c r="M173" s="14" t="n">
        <v>1.83</v>
      </c>
      <c r="N173" s="14">
        <f>IFERROR(VLOOKUP(M173,'CRUCE OPORTUNIDADES'!$C$10:$D$109,2,FALSE),"")</f>
        <v/>
      </c>
      <c r="O173" s="14" t="n">
        <v>2.83000000000002</v>
      </c>
      <c r="P173" s="14">
        <f>IFERROR(VLOOKUP(O173,'CRUCE OPORTUNIDADES'!$C$10:$D$109,2,FALSE),"")</f>
        <v/>
      </c>
      <c r="Q173" s="14" t="n">
        <v>3.83000000000004</v>
      </c>
      <c r="R173" s="14">
        <f>IFERROR(VLOOKUP(Q173,'CRUCE OPORTUNIDADES'!$C$10:$D$109,2,FALSE),"")</f>
        <v/>
      </c>
      <c r="S173" s="14" t="n">
        <v>4.83000000000006</v>
      </c>
      <c r="T173" s="14">
        <f>IFERROR(VLOOKUP(S173,'CRUCE OPORTUNIDADES'!$C$10:$D$109,2,FALSE),"")</f>
        <v/>
      </c>
      <c r="U173" s="14" t="n">
        <v>5.83000000000008</v>
      </c>
      <c r="V173" s="14">
        <f>IFERROR(VLOOKUP(U173,'CRUCE OPORTUNIDADES'!$C$10:$D$109,2,FALSE),"")</f>
        <v/>
      </c>
      <c r="W173" s="14" t="n">
        <v>6.8300000000001</v>
      </c>
      <c r="X173" s="14">
        <f>IFERROR(VLOOKUP(W173,'CRUCE OPORTUNIDADES'!$C$10:$D$109,2,FALSE),"")</f>
        <v/>
      </c>
      <c r="Y173" s="14" t="n">
        <v>7.83000000000012</v>
      </c>
      <c r="Z173" s="14">
        <f>IFERROR(VLOOKUP(Y173,'CRUCE OPORTUNIDADES'!$C$10:$D$109,2,FALSE),"")</f>
        <v/>
      </c>
      <c r="AA173" s="14" t="n">
        <v>8.83000000000014</v>
      </c>
      <c r="AB173" s="14">
        <f>IFERROR(VLOOKUP(AA173,'CRUCE OPORTUNIDADES'!$C$10:$D$109,2,FALSE),"")</f>
        <v/>
      </c>
      <c r="AC173" s="14" t="n">
        <v>9.83000000000016</v>
      </c>
      <c r="AD173" s="14">
        <f>IFERROR(VLOOKUP(AC173,'CRUCE OPORTUNIDADES'!$C$10:$D$109,2,FALSE),"")</f>
        <v/>
      </c>
      <c r="AE173" s="14" t="n">
        <v>10.8300000000002</v>
      </c>
      <c r="AF173" s="14">
        <f>IFERROR(VLOOKUP(AE173,'CRUCE OPORTUNIDADES'!$C$10:$D$109,2,FALSE),"")</f>
        <v/>
      </c>
      <c r="AG173" s="14" t="n">
        <v>11.8300000000002</v>
      </c>
      <c r="AH173" s="14">
        <f>IFERROR(VLOOKUP(AG173,'CRUCE OPORTUNIDADES'!$C$10:$D$109,2,FALSE),"")</f>
        <v/>
      </c>
      <c r="AI173" s="14" t="n">
        <v>12.8300000000002</v>
      </c>
      <c r="AJ173" s="14">
        <f>IFERROR(VLOOKUP(AI173,'CRUCE OPORTUNIDADES'!$C$10:$D$109,2,FALSE),"")</f>
        <v/>
      </c>
      <c r="AK173" s="14" t="n">
        <v>13.8300000000002</v>
      </c>
      <c r="AL173" s="14">
        <f>IFERROR(VLOOKUP(AK173,'CRUCE OPORTUNIDADES'!$C$10:$D$109,2,FALSE),"")</f>
        <v/>
      </c>
      <c r="AM173" s="14" t="n">
        <v>14.8300000000003</v>
      </c>
      <c r="AN173" s="14">
        <f>IFERROR(VLOOKUP(AM173,'CRUCE OPORTUNIDADES'!$C$10:$D$109,2,FALSE),"")</f>
        <v/>
      </c>
      <c r="AO173" s="14" t="n">
        <v>15.8300000000003</v>
      </c>
      <c r="AP173" s="14">
        <f>IFERROR(VLOOKUP(AO173,'CRUCE OPORTUNIDADES'!$C$10:$D$109,2,FALSE),"")</f>
        <v/>
      </c>
      <c r="AQ173" s="14" t="n">
        <v>16.8300000000003</v>
      </c>
      <c r="AR173" s="14">
        <f>IFERROR(VLOOKUP(AQ173,'CRUCE OPORTUNIDADES'!$C$10:$D$109,2,FALSE),"")</f>
        <v/>
      </c>
      <c r="AS173" s="14" t="n">
        <v>17.8300000000003</v>
      </c>
      <c r="AT173" s="14">
        <f>IFERROR(VLOOKUP(AS173,'CRUCE OPORTUNIDADES'!$C$10:$D$109,2,FALSE),"")</f>
        <v/>
      </c>
      <c r="AU173" s="14" t="n">
        <v>18.8300000000003</v>
      </c>
      <c r="AV173" s="14">
        <f>IFERROR(VLOOKUP(AU173,'CRUCE OPORTUNIDADES'!$C$10:$D$109,2,FALSE),"")</f>
        <v/>
      </c>
      <c r="AW173" s="14" t="n">
        <v>19.8300000000004</v>
      </c>
      <c r="AX173" s="14">
        <f>IFERROR(VLOOKUP(AW173,'CRUCE OPORTUNIDADES'!$C$10:$D$109,2,FALSE),"")</f>
        <v/>
      </c>
      <c r="AY173" s="14" t="n">
        <v>20.8300000000004</v>
      </c>
      <c r="AZ173" s="14">
        <f>IFERROR(VLOOKUP(AY173,'CRUCE OPORTUNIDADES'!$C$10:$D$109,2,FALSE),"")</f>
        <v/>
      </c>
      <c r="BA173" s="14" t="n">
        <v>21.8300000000004</v>
      </c>
      <c r="BB173" s="14">
        <f>IFERROR(VLOOKUP(BA173,'CRUCE OPORTUNIDADES'!$C$10:$D$109,2,FALSE),"")</f>
        <v/>
      </c>
      <c r="BC173" s="14" t="n">
        <v>22.8300000000004</v>
      </c>
      <c r="BD173" s="14">
        <f>IFERROR(VLOOKUP(BC173,'CRUCE OPORTUNIDADES'!$C$10:$D$109,2,FALSE),"")</f>
        <v/>
      </c>
      <c r="BE173" s="14" t="n">
        <v>23.8300000000004</v>
      </c>
      <c r="BF173" s="14">
        <f>IFERROR(VLOOKUP(BE173,'CRUCE OPORTUNIDADES'!$C$10:$D$109,2,FALSE),"")</f>
        <v/>
      </c>
      <c r="BG173" s="14" t="n">
        <v>24.8300000000005</v>
      </c>
      <c r="BH173" s="14">
        <f>IFERROR(VLOOKUP(BG173,'CRUCE OPORTUNIDADES'!$C$10:$D$109,2,FALSE),"")</f>
        <v/>
      </c>
      <c r="BI173" s="14" t="n">
        <v>25.8300000000005</v>
      </c>
      <c r="BJ173" s="14">
        <f>IFERROR(VLOOKUP(BI173,'CRUCE OPORTUNIDADES'!$C$10:$D$109,2,FALSE),"")</f>
        <v/>
      </c>
    </row>
    <row r="174">
      <c r="N174" s="14">
        <f>IF(N175&lt;&gt;""," -O","")</f>
        <v/>
      </c>
      <c r="P174" s="14">
        <f>IF(P175&lt;&gt;""," -O","")</f>
        <v/>
      </c>
      <c r="R174" s="14">
        <f>IF(R175&lt;&gt;""," -O","")</f>
        <v/>
      </c>
      <c r="T174" s="14">
        <f>IF(T175&lt;&gt;""," -O","")</f>
        <v/>
      </c>
      <c r="V174" s="14">
        <f>IF(V175&lt;&gt;""," -O","")</f>
        <v/>
      </c>
      <c r="X174" s="14">
        <f>IF(X175&lt;&gt;""," -O","")</f>
        <v/>
      </c>
      <c r="Z174" s="14">
        <f>IF(Z175&lt;&gt;""," -O","")</f>
        <v/>
      </c>
      <c r="AB174" s="14">
        <f>IF(AB175&lt;&gt;""," -O","")</f>
        <v/>
      </c>
      <c r="AD174" s="14">
        <f>IF(AD175&lt;&gt;""," -O","")</f>
        <v/>
      </c>
      <c r="AF174" s="14">
        <f>IF(AF175&lt;&gt;""," -O","")</f>
        <v/>
      </c>
      <c r="AH174" s="14">
        <f>IF(AH175&lt;&gt;""," -O","")</f>
        <v/>
      </c>
      <c r="AJ174" s="14">
        <f>IF(AJ175&lt;&gt;""," -O","")</f>
        <v/>
      </c>
      <c r="AL174" s="14">
        <f>IF(AL175&lt;&gt;""," -O","")</f>
        <v/>
      </c>
      <c r="AN174" s="14">
        <f>IF(AN175&lt;&gt;""," -O","")</f>
        <v/>
      </c>
      <c r="AP174" s="14">
        <f>IF(AP175&lt;&gt;""," -O","")</f>
        <v/>
      </c>
      <c r="AR174" s="14">
        <f>IF(AR175&lt;&gt;""," -O","")</f>
        <v/>
      </c>
      <c r="AT174" s="14">
        <f>IF(AT175&lt;&gt;""," -O","")</f>
        <v/>
      </c>
      <c r="AV174" s="14">
        <f>IF(AV175&lt;&gt;""," -O","")</f>
        <v/>
      </c>
      <c r="AX174" s="14">
        <f>IF(AX175&lt;&gt;""," -O","")</f>
        <v/>
      </c>
      <c r="AZ174" s="14">
        <f>IF(AZ175&lt;&gt;""," -O","")</f>
        <v/>
      </c>
      <c r="BB174" s="14">
        <f>IF(BB175&lt;&gt;""," -O","")</f>
        <v/>
      </c>
      <c r="BD174" s="14">
        <f>IF(BD175&lt;&gt;""," -O","")</f>
        <v/>
      </c>
      <c r="BF174" s="14">
        <f>IF(BF175&lt;&gt;""," -O","")</f>
        <v/>
      </c>
      <c r="BH174" s="14">
        <f>IF(BH175&lt;&gt;""," -O","")</f>
        <v/>
      </c>
      <c r="BJ174" s="14">
        <f>IF(BJ175&lt;&gt;""," -O","")</f>
        <v/>
      </c>
    </row>
    <row r="175">
      <c r="M175" s="14" t="n">
        <v>1.84</v>
      </c>
      <c r="N175" s="14">
        <f>IFERROR(VLOOKUP(M175,'CRUCE OPORTUNIDADES'!$C$10:$D$109,2,FALSE),"")</f>
        <v/>
      </c>
      <c r="O175" s="14" t="n">
        <v>2.84000000000002</v>
      </c>
      <c r="P175" s="14">
        <f>IFERROR(VLOOKUP(O175,'CRUCE OPORTUNIDADES'!$C$10:$D$109,2,FALSE),"")</f>
        <v/>
      </c>
      <c r="Q175" s="14" t="n">
        <v>3.84000000000004</v>
      </c>
      <c r="R175" s="14">
        <f>IFERROR(VLOOKUP(Q175,'CRUCE OPORTUNIDADES'!$C$10:$D$109,2,FALSE),"")</f>
        <v/>
      </c>
      <c r="S175" s="14" t="n">
        <v>4.84000000000006</v>
      </c>
      <c r="T175" s="14">
        <f>IFERROR(VLOOKUP(S175,'CRUCE OPORTUNIDADES'!$C$10:$D$109,2,FALSE),"")</f>
        <v/>
      </c>
      <c r="U175" s="14" t="n">
        <v>5.84000000000008</v>
      </c>
      <c r="V175" s="14">
        <f>IFERROR(VLOOKUP(U175,'CRUCE OPORTUNIDADES'!$C$10:$D$109,2,FALSE),"")</f>
        <v/>
      </c>
      <c r="W175" s="14" t="n">
        <v>6.8400000000001</v>
      </c>
      <c r="X175" s="14">
        <f>IFERROR(VLOOKUP(W175,'CRUCE OPORTUNIDADES'!$C$10:$D$109,2,FALSE),"")</f>
        <v/>
      </c>
      <c r="Y175" s="14" t="n">
        <v>7.84000000000012</v>
      </c>
      <c r="Z175" s="14">
        <f>IFERROR(VLOOKUP(Y175,'CRUCE OPORTUNIDADES'!$C$10:$D$109,2,FALSE),"")</f>
        <v/>
      </c>
      <c r="AA175" s="14" t="n">
        <v>8.84000000000014</v>
      </c>
      <c r="AB175" s="14">
        <f>IFERROR(VLOOKUP(AA175,'CRUCE OPORTUNIDADES'!$C$10:$D$109,2,FALSE),"")</f>
        <v/>
      </c>
      <c r="AC175" s="14" t="n">
        <v>9.84000000000016</v>
      </c>
      <c r="AD175" s="14">
        <f>IFERROR(VLOOKUP(AC175,'CRUCE OPORTUNIDADES'!$C$10:$D$109,2,FALSE),"")</f>
        <v/>
      </c>
      <c r="AE175" s="14" t="n">
        <v>10.8400000000002</v>
      </c>
      <c r="AF175" s="14">
        <f>IFERROR(VLOOKUP(AE175,'CRUCE OPORTUNIDADES'!$C$10:$D$109,2,FALSE),"")</f>
        <v/>
      </c>
      <c r="AG175" s="14" t="n">
        <v>11.8400000000002</v>
      </c>
      <c r="AH175" s="14">
        <f>IFERROR(VLOOKUP(AG175,'CRUCE OPORTUNIDADES'!$C$10:$D$109,2,FALSE),"")</f>
        <v/>
      </c>
      <c r="AI175" s="14" t="n">
        <v>12.8400000000002</v>
      </c>
      <c r="AJ175" s="14">
        <f>IFERROR(VLOOKUP(AI175,'CRUCE OPORTUNIDADES'!$C$10:$D$109,2,FALSE),"")</f>
        <v/>
      </c>
      <c r="AK175" s="14" t="n">
        <v>13.8400000000002</v>
      </c>
      <c r="AL175" s="14">
        <f>IFERROR(VLOOKUP(AK175,'CRUCE OPORTUNIDADES'!$C$10:$D$109,2,FALSE),"")</f>
        <v/>
      </c>
      <c r="AM175" s="14" t="n">
        <v>14.8400000000003</v>
      </c>
      <c r="AN175" s="14">
        <f>IFERROR(VLOOKUP(AM175,'CRUCE OPORTUNIDADES'!$C$10:$D$109,2,FALSE),"")</f>
        <v/>
      </c>
      <c r="AO175" s="14" t="n">
        <v>15.8400000000003</v>
      </c>
      <c r="AP175" s="14">
        <f>IFERROR(VLOOKUP(AO175,'CRUCE OPORTUNIDADES'!$C$10:$D$109,2,FALSE),"")</f>
        <v/>
      </c>
      <c r="AQ175" s="14" t="n">
        <v>16.8400000000003</v>
      </c>
      <c r="AR175" s="14">
        <f>IFERROR(VLOOKUP(AQ175,'CRUCE OPORTUNIDADES'!$C$10:$D$109,2,FALSE),"")</f>
        <v/>
      </c>
      <c r="AS175" s="14" t="n">
        <v>17.8400000000003</v>
      </c>
      <c r="AT175" s="14">
        <f>IFERROR(VLOOKUP(AS175,'CRUCE OPORTUNIDADES'!$C$10:$D$109,2,FALSE),"")</f>
        <v/>
      </c>
      <c r="AU175" s="14" t="n">
        <v>18.8400000000003</v>
      </c>
      <c r="AV175" s="14">
        <f>IFERROR(VLOOKUP(AU175,'CRUCE OPORTUNIDADES'!$C$10:$D$109,2,FALSE),"")</f>
        <v/>
      </c>
      <c r="AW175" s="14" t="n">
        <v>19.8400000000004</v>
      </c>
      <c r="AX175" s="14">
        <f>IFERROR(VLOOKUP(AW175,'CRUCE OPORTUNIDADES'!$C$10:$D$109,2,FALSE),"")</f>
        <v/>
      </c>
      <c r="AY175" s="14" t="n">
        <v>20.8400000000004</v>
      </c>
      <c r="AZ175" s="14">
        <f>IFERROR(VLOOKUP(AY175,'CRUCE OPORTUNIDADES'!$C$10:$D$109,2,FALSE),"")</f>
        <v/>
      </c>
      <c r="BA175" s="14" t="n">
        <v>21.8400000000004</v>
      </c>
      <c r="BB175" s="14">
        <f>IFERROR(VLOOKUP(BA175,'CRUCE OPORTUNIDADES'!$C$10:$D$109,2,FALSE),"")</f>
        <v/>
      </c>
      <c r="BC175" s="14" t="n">
        <v>22.8400000000004</v>
      </c>
      <c r="BD175" s="14">
        <f>IFERROR(VLOOKUP(BC175,'CRUCE OPORTUNIDADES'!$C$10:$D$109,2,FALSE),"")</f>
        <v/>
      </c>
      <c r="BE175" s="14" t="n">
        <v>23.8400000000004</v>
      </c>
      <c r="BF175" s="14">
        <f>IFERROR(VLOOKUP(BE175,'CRUCE OPORTUNIDADES'!$C$10:$D$109,2,FALSE),"")</f>
        <v/>
      </c>
      <c r="BG175" s="14" t="n">
        <v>24.8400000000005</v>
      </c>
      <c r="BH175" s="14">
        <f>IFERROR(VLOOKUP(BG175,'CRUCE OPORTUNIDADES'!$C$10:$D$109,2,FALSE),"")</f>
        <v/>
      </c>
      <c r="BI175" s="14" t="n">
        <v>25.8400000000005</v>
      </c>
      <c r="BJ175" s="14">
        <f>IFERROR(VLOOKUP(BI175,'CRUCE OPORTUNIDADES'!$C$10:$D$109,2,FALSE),"")</f>
        <v/>
      </c>
    </row>
    <row r="176">
      <c r="N176" s="14">
        <f>IF(N177&lt;&gt;""," -O","")</f>
        <v/>
      </c>
      <c r="P176" s="14">
        <f>IF(P177&lt;&gt;""," -O","")</f>
        <v/>
      </c>
      <c r="R176" s="14">
        <f>IF(R177&lt;&gt;""," -O","")</f>
        <v/>
      </c>
      <c r="T176" s="14">
        <f>IF(T177&lt;&gt;""," -O","")</f>
        <v/>
      </c>
      <c r="V176" s="14">
        <f>IF(V177&lt;&gt;""," -O","")</f>
        <v/>
      </c>
      <c r="X176" s="14">
        <f>IF(X177&lt;&gt;""," -O","")</f>
        <v/>
      </c>
      <c r="Z176" s="14">
        <f>IF(Z177&lt;&gt;""," -O","")</f>
        <v/>
      </c>
      <c r="AB176" s="14">
        <f>IF(AB177&lt;&gt;""," -O","")</f>
        <v/>
      </c>
      <c r="AD176" s="14">
        <f>IF(AD177&lt;&gt;""," -O","")</f>
        <v/>
      </c>
      <c r="AF176" s="14">
        <f>IF(AF177&lt;&gt;""," -O","")</f>
        <v/>
      </c>
      <c r="AH176" s="14">
        <f>IF(AH177&lt;&gt;""," -O","")</f>
        <v/>
      </c>
      <c r="AJ176" s="14">
        <f>IF(AJ177&lt;&gt;""," -O","")</f>
        <v/>
      </c>
      <c r="AL176" s="14">
        <f>IF(AL177&lt;&gt;""," -O","")</f>
        <v/>
      </c>
      <c r="AN176" s="14">
        <f>IF(AN177&lt;&gt;""," -O","")</f>
        <v/>
      </c>
      <c r="AP176" s="14">
        <f>IF(AP177&lt;&gt;""," -O","")</f>
        <v/>
      </c>
      <c r="AR176" s="14">
        <f>IF(AR177&lt;&gt;""," -O","")</f>
        <v/>
      </c>
      <c r="AT176" s="14">
        <f>IF(AT177&lt;&gt;""," -O","")</f>
        <v/>
      </c>
      <c r="AV176" s="14">
        <f>IF(AV177&lt;&gt;""," -O","")</f>
        <v/>
      </c>
      <c r="AX176" s="14">
        <f>IF(AX177&lt;&gt;""," -O","")</f>
        <v/>
      </c>
      <c r="AZ176" s="14">
        <f>IF(AZ177&lt;&gt;""," -O","")</f>
        <v/>
      </c>
      <c r="BB176" s="14">
        <f>IF(BB177&lt;&gt;""," -O","")</f>
        <v/>
      </c>
      <c r="BD176" s="14">
        <f>IF(BD177&lt;&gt;""," -O","")</f>
        <v/>
      </c>
      <c r="BF176" s="14">
        <f>IF(BF177&lt;&gt;""," -O","")</f>
        <v/>
      </c>
      <c r="BH176" s="14">
        <f>IF(BH177&lt;&gt;""," -O","")</f>
        <v/>
      </c>
      <c r="BJ176" s="14">
        <f>IF(BJ177&lt;&gt;""," -O","")</f>
        <v/>
      </c>
    </row>
    <row r="177">
      <c r="M177" s="14" t="n">
        <v>1.85</v>
      </c>
      <c r="N177" s="14">
        <f>IFERROR(VLOOKUP(M177,'CRUCE OPORTUNIDADES'!$C$10:$D$109,2,FALSE),"")</f>
        <v/>
      </c>
      <c r="O177" s="14" t="n">
        <v>2.85000000000002</v>
      </c>
      <c r="P177" s="14">
        <f>IFERROR(VLOOKUP(O177,'CRUCE OPORTUNIDADES'!$C$10:$D$109,2,FALSE),"")</f>
        <v/>
      </c>
      <c r="Q177" s="14" t="n">
        <v>3.85000000000004</v>
      </c>
      <c r="R177" s="14">
        <f>IFERROR(VLOOKUP(Q177,'CRUCE OPORTUNIDADES'!$C$10:$D$109,2,FALSE),"")</f>
        <v/>
      </c>
      <c r="S177" s="14" t="n">
        <v>4.85000000000006</v>
      </c>
      <c r="T177" s="14">
        <f>IFERROR(VLOOKUP(S177,'CRUCE OPORTUNIDADES'!$C$10:$D$109,2,FALSE),"")</f>
        <v/>
      </c>
      <c r="U177" s="14" t="n">
        <v>5.85000000000008</v>
      </c>
      <c r="V177" s="14">
        <f>IFERROR(VLOOKUP(U177,'CRUCE OPORTUNIDADES'!$C$10:$D$109,2,FALSE),"")</f>
        <v/>
      </c>
      <c r="W177" s="14" t="n">
        <v>6.8500000000001</v>
      </c>
      <c r="X177" s="14">
        <f>IFERROR(VLOOKUP(W177,'CRUCE OPORTUNIDADES'!$C$10:$D$109,2,FALSE),"")</f>
        <v/>
      </c>
      <c r="Y177" s="14" t="n">
        <v>7.85000000000012</v>
      </c>
      <c r="Z177" s="14">
        <f>IFERROR(VLOOKUP(Y177,'CRUCE OPORTUNIDADES'!$C$10:$D$109,2,FALSE),"")</f>
        <v/>
      </c>
      <c r="AA177" s="14" t="n">
        <v>8.85000000000014</v>
      </c>
      <c r="AB177" s="14">
        <f>IFERROR(VLOOKUP(AA177,'CRUCE OPORTUNIDADES'!$C$10:$D$109,2,FALSE),"")</f>
        <v/>
      </c>
      <c r="AC177" s="14" t="n">
        <v>9.85000000000016</v>
      </c>
      <c r="AD177" s="14">
        <f>IFERROR(VLOOKUP(AC177,'CRUCE OPORTUNIDADES'!$C$10:$D$109,2,FALSE),"")</f>
        <v/>
      </c>
      <c r="AE177" s="14" t="n">
        <v>10.8500000000002</v>
      </c>
      <c r="AF177" s="14">
        <f>IFERROR(VLOOKUP(AE177,'CRUCE OPORTUNIDADES'!$C$10:$D$109,2,FALSE),"")</f>
        <v/>
      </c>
      <c r="AG177" s="14" t="n">
        <v>11.8500000000002</v>
      </c>
      <c r="AH177" s="14">
        <f>IFERROR(VLOOKUP(AG177,'CRUCE OPORTUNIDADES'!$C$10:$D$109,2,FALSE),"")</f>
        <v/>
      </c>
      <c r="AI177" s="14" t="n">
        <v>12.8500000000002</v>
      </c>
      <c r="AJ177" s="14">
        <f>IFERROR(VLOOKUP(AI177,'CRUCE OPORTUNIDADES'!$C$10:$D$109,2,FALSE),"")</f>
        <v/>
      </c>
      <c r="AK177" s="14" t="n">
        <v>13.8500000000002</v>
      </c>
      <c r="AL177" s="14">
        <f>IFERROR(VLOOKUP(AK177,'CRUCE OPORTUNIDADES'!$C$10:$D$109,2,FALSE),"")</f>
        <v/>
      </c>
      <c r="AM177" s="14" t="n">
        <v>14.8500000000003</v>
      </c>
      <c r="AN177" s="14">
        <f>IFERROR(VLOOKUP(AM177,'CRUCE OPORTUNIDADES'!$C$10:$D$109,2,FALSE),"")</f>
        <v/>
      </c>
      <c r="AO177" s="14" t="n">
        <v>15.8500000000003</v>
      </c>
      <c r="AP177" s="14">
        <f>IFERROR(VLOOKUP(AO177,'CRUCE OPORTUNIDADES'!$C$10:$D$109,2,FALSE),"")</f>
        <v/>
      </c>
      <c r="AQ177" s="14" t="n">
        <v>16.8500000000003</v>
      </c>
      <c r="AR177" s="14">
        <f>IFERROR(VLOOKUP(AQ177,'CRUCE OPORTUNIDADES'!$C$10:$D$109,2,FALSE),"")</f>
        <v/>
      </c>
      <c r="AS177" s="14" t="n">
        <v>17.8500000000003</v>
      </c>
      <c r="AT177" s="14">
        <f>IFERROR(VLOOKUP(AS177,'CRUCE OPORTUNIDADES'!$C$10:$D$109,2,FALSE),"")</f>
        <v/>
      </c>
      <c r="AU177" s="14" t="n">
        <v>18.8500000000003</v>
      </c>
      <c r="AV177" s="14">
        <f>IFERROR(VLOOKUP(AU177,'CRUCE OPORTUNIDADES'!$C$10:$D$109,2,FALSE),"")</f>
        <v/>
      </c>
      <c r="AW177" s="14" t="n">
        <v>19.8500000000004</v>
      </c>
      <c r="AX177" s="14">
        <f>IFERROR(VLOOKUP(AW177,'CRUCE OPORTUNIDADES'!$C$10:$D$109,2,FALSE),"")</f>
        <v/>
      </c>
      <c r="AY177" s="14" t="n">
        <v>20.8500000000004</v>
      </c>
      <c r="AZ177" s="14">
        <f>IFERROR(VLOOKUP(AY177,'CRUCE OPORTUNIDADES'!$C$10:$D$109,2,FALSE),"")</f>
        <v/>
      </c>
      <c r="BA177" s="14" t="n">
        <v>21.8500000000004</v>
      </c>
      <c r="BB177" s="14">
        <f>IFERROR(VLOOKUP(BA177,'CRUCE OPORTUNIDADES'!$C$10:$D$109,2,FALSE),"")</f>
        <v/>
      </c>
      <c r="BC177" s="14" t="n">
        <v>22.8500000000004</v>
      </c>
      <c r="BD177" s="14">
        <f>IFERROR(VLOOKUP(BC177,'CRUCE OPORTUNIDADES'!$C$10:$D$109,2,FALSE),"")</f>
        <v/>
      </c>
      <c r="BE177" s="14" t="n">
        <v>23.8500000000004</v>
      </c>
      <c r="BF177" s="14">
        <f>IFERROR(VLOOKUP(BE177,'CRUCE OPORTUNIDADES'!$C$10:$D$109,2,FALSE),"")</f>
        <v/>
      </c>
      <c r="BG177" s="14" t="n">
        <v>24.8500000000005</v>
      </c>
      <c r="BH177" s="14">
        <f>IFERROR(VLOOKUP(BG177,'CRUCE OPORTUNIDADES'!$C$10:$D$109,2,FALSE),"")</f>
        <v/>
      </c>
      <c r="BI177" s="14" t="n">
        <v>25.8500000000005</v>
      </c>
      <c r="BJ177" s="14">
        <f>IFERROR(VLOOKUP(BI177,'CRUCE OPORTUNIDADES'!$C$10:$D$109,2,FALSE),"")</f>
        <v/>
      </c>
    </row>
    <row r="178">
      <c r="N178" s="14">
        <f>IF(N179&lt;&gt;""," -O","")</f>
        <v/>
      </c>
      <c r="P178" s="14">
        <f>IF(P179&lt;&gt;""," -O","")</f>
        <v/>
      </c>
      <c r="R178" s="14">
        <f>IF(R179&lt;&gt;""," -O","")</f>
        <v/>
      </c>
      <c r="T178" s="14">
        <f>IF(T179&lt;&gt;""," -O","")</f>
        <v/>
      </c>
      <c r="V178" s="14">
        <f>IF(V179&lt;&gt;""," -O","")</f>
        <v/>
      </c>
      <c r="X178" s="14">
        <f>IF(X179&lt;&gt;""," -O","")</f>
        <v/>
      </c>
      <c r="Z178" s="14">
        <f>IF(Z179&lt;&gt;""," -O","")</f>
        <v/>
      </c>
      <c r="AB178" s="14">
        <f>IF(AB179&lt;&gt;""," -O","")</f>
        <v/>
      </c>
      <c r="AD178" s="14">
        <f>IF(AD179&lt;&gt;""," -O","")</f>
        <v/>
      </c>
      <c r="AF178" s="14">
        <f>IF(AF179&lt;&gt;""," -O","")</f>
        <v/>
      </c>
      <c r="AH178" s="14">
        <f>IF(AH179&lt;&gt;""," -O","")</f>
        <v/>
      </c>
      <c r="AJ178" s="14">
        <f>IF(AJ179&lt;&gt;""," -O","")</f>
        <v/>
      </c>
      <c r="AL178" s="14">
        <f>IF(AL179&lt;&gt;""," -O","")</f>
        <v/>
      </c>
      <c r="AN178" s="14">
        <f>IF(AN179&lt;&gt;""," -O","")</f>
        <v/>
      </c>
      <c r="AP178" s="14">
        <f>IF(AP179&lt;&gt;""," -O","")</f>
        <v/>
      </c>
      <c r="AR178" s="14">
        <f>IF(AR179&lt;&gt;""," -O","")</f>
        <v/>
      </c>
      <c r="AT178" s="14">
        <f>IF(AT179&lt;&gt;""," -O","")</f>
        <v/>
      </c>
      <c r="AV178" s="14">
        <f>IF(AV179&lt;&gt;""," -O","")</f>
        <v/>
      </c>
      <c r="AX178" s="14">
        <f>IF(AX179&lt;&gt;""," -O","")</f>
        <v/>
      </c>
      <c r="AZ178" s="14">
        <f>IF(AZ179&lt;&gt;""," -O","")</f>
        <v/>
      </c>
      <c r="BB178" s="14">
        <f>IF(BB179&lt;&gt;""," -O","")</f>
        <v/>
      </c>
      <c r="BD178" s="14">
        <f>IF(BD179&lt;&gt;""," -O","")</f>
        <v/>
      </c>
      <c r="BF178" s="14">
        <f>IF(BF179&lt;&gt;""," -O","")</f>
        <v/>
      </c>
      <c r="BH178" s="14">
        <f>IF(BH179&lt;&gt;""," -O","")</f>
        <v/>
      </c>
      <c r="BJ178" s="14">
        <f>IF(BJ179&lt;&gt;""," -O","")</f>
        <v/>
      </c>
    </row>
    <row r="179">
      <c r="M179" s="14" t="n">
        <v>1.86</v>
      </c>
      <c r="N179" s="14">
        <f>IFERROR(VLOOKUP(M179,'CRUCE OPORTUNIDADES'!$C$10:$D$109,2,FALSE),"")</f>
        <v/>
      </c>
      <c r="O179" s="14" t="n">
        <v>2.86000000000002</v>
      </c>
      <c r="P179" s="14">
        <f>IFERROR(VLOOKUP(O179,'CRUCE OPORTUNIDADES'!$C$10:$D$109,2,FALSE),"")</f>
        <v/>
      </c>
      <c r="Q179" s="14" t="n">
        <v>3.86000000000004</v>
      </c>
      <c r="R179" s="14">
        <f>IFERROR(VLOOKUP(Q179,'CRUCE OPORTUNIDADES'!$C$10:$D$109,2,FALSE),"")</f>
        <v/>
      </c>
      <c r="S179" s="14" t="n">
        <v>4.86000000000006</v>
      </c>
      <c r="T179" s="14">
        <f>IFERROR(VLOOKUP(S179,'CRUCE OPORTUNIDADES'!$C$10:$D$109,2,FALSE),"")</f>
        <v/>
      </c>
      <c r="U179" s="14" t="n">
        <v>5.86000000000008</v>
      </c>
      <c r="V179" s="14">
        <f>IFERROR(VLOOKUP(U179,'CRUCE OPORTUNIDADES'!$C$10:$D$109,2,FALSE),"")</f>
        <v/>
      </c>
      <c r="W179" s="14" t="n">
        <v>6.8600000000001</v>
      </c>
      <c r="X179" s="14">
        <f>IFERROR(VLOOKUP(W179,'CRUCE OPORTUNIDADES'!$C$10:$D$109,2,FALSE),"")</f>
        <v/>
      </c>
      <c r="Y179" s="14" t="n">
        <v>7.86000000000012</v>
      </c>
      <c r="Z179" s="14">
        <f>IFERROR(VLOOKUP(Y179,'CRUCE OPORTUNIDADES'!$C$10:$D$109,2,FALSE),"")</f>
        <v/>
      </c>
      <c r="AA179" s="14" t="n">
        <v>8.86000000000014</v>
      </c>
      <c r="AB179" s="14">
        <f>IFERROR(VLOOKUP(AA179,'CRUCE OPORTUNIDADES'!$C$10:$D$109,2,FALSE),"")</f>
        <v/>
      </c>
      <c r="AC179" s="14" t="n">
        <v>9.860000000000159</v>
      </c>
      <c r="AD179" s="14">
        <f>IFERROR(VLOOKUP(AC179,'CRUCE OPORTUNIDADES'!$C$10:$D$109,2,FALSE),"")</f>
        <v/>
      </c>
      <c r="AE179" s="14" t="n">
        <v>10.8600000000002</v>
      </c>
      <c r="AF179" s="14">
        <f>IFERROR(VLOOKUP(AE179,'CRUCE OPORTUNIDADES'!$C$10:$D$109,2,FALSE),"")</f>
        <v/>
      </c>
      <c r="AG179" s="14" t="n">
        <v>11.8600000000002</v>
      </c>
      <c r="AH179" s="14">
        <f>IFERROR(VLOOKUP(AG179,'CRUCE OPORTUNIDADES'!$C$10:$D$109,2,FALSE),"")</f>
        <v/>
      </c>
      <c r="AI179" s="14" t="n">
        <v>12.8600000000002</v>
      </c>
      <c r="AJ179" s="14">
        <f>IFERROR(VLOOKUP(AI179,'CRUCE OPORTUNIDADES'!$C$10:$D$109,2,FALSE),"")</f>
        <v/>
      </c>
      <c r="AK179" s="14" t="n">
        <v>13.8600000000002</v>
      </c>
      <c r="AL179" s="14">
        <f>IFERROR(VLOOKUP(AK179,'CRUCE OPORTUNIDADES'!$C$10:$D$109,2,FALSE),"")</f>
        <v/>
      </c>
      <c r="AM179" s="14" t="n">
        <v>14.8600000000003</v>
      </c>
      <c r="AN179" s="14">
        <f>IFERROR(VLOOKUP(AM179,'CRUCE OPORTUNIDADES'!$C$10:$D$109,2,FALSE),"")</f>
        <v/>
      </c>
      <c r="AO179" s="14" t="n">
        <v>15.8600000000003</v>
      </c>
      <c r="AP179" s="14">
        <f>IFERROR(VLOOKUP(AO179,'CRUCE OPORTUNIDADES'!$C$10:$D$109,2,FALSE),"")</f>
        <v/>
      </c>
      <c r="AQ179" s="14" t="n">
        <v>16.8600000000003</v>
      </c>
      <c r="AR179" s="14">
        <f>IFERROR(VLOOKUP(AQ179,'CRUCE OPORTUNIDADES'!$C$10:$D$109,2,FALSE),"")</f>
        <v/>
      </c>
      <c r="AS179" s="14" t="n">
        <v>17.8600000000003</v>
      </c>
      <c r="AT179" s="14">
        <f>IFERROR(VLOOKUP(AS179,'CRUCE OPORTUNIDADES'!$C$10:$D$109,2,FALSE),"")</f>
        <v/>
      </c>
      <c r="AU179" s="14" t="n">
        <v>18.8600000000003</v>
      </c>
      <c r="AV179" s="14">
        <f>IFERROR(VLOOKUP(AU179,'CRUCE OPORTUNIDADES'!$C$10:$D$109,2,FALSE),"")</f>
        <v/>
      </c>
      <c r="AW179" s="14" t="n">
        <v>19.8600000000004</v>
      </c>
      <c r="AX179" s="14">
        <f>IFERROR(VLOOKUP(AW179,'CRUCE OPORTUNIDADES'!$C$10:$D$109,2,FALSE),"")</f>
        <v/>
      </c>
      <c r="AY179" s="14" t="n">
        <v>20.8600000000004</v>
      </c>
      <c r="AZ179" s="14">
        <f>IFERROR(VLOOKUP(AY179,'CRUCE OPORTUNIDADES'!$C$10:$D$109,2,FALSE),"")</f>
        <v/>
      </c>
      <c r="BA179" s="14" t="n">
        <v>21.8600000000004</v>
      </c>
      <c r="BB179" s="14">
        <f>IFERROR(VLOOKUP(BA179,'CRUCE OPORTUNIDADES'!$C$10:$D$109,2,FALSE),"")</f>
        <v/>
      </c>
      <c r="BC179" s="14" t="n">
        <v>22.8600000000004</v>
      </c>
      <c r="BD179" s="14">
        <f>IFERROR(VLOOKUP(BC179,'CRUCE OPORTUNIDADES'!$C$10:$D$109,2,FALSE),"")</f>
        <v/>
      </c>
      <c r="BE179" s="14" t="n">
        <v>23.8600000000004</v>
      </c>
      <c r="BF179" s="14">
        <f>IFERROR(VLOOKUP(BE179,'CRUCE OPORTUNIDADES'!$C$10:$D$109,2,FALSE),"")</f>
        <v/>
      </c>
      <c r="BG179" s="14" t="n">
        <v>24.8600000000005</v>
      </c>
      <c r="BH179" s="14">
        <f>IFERROR(VLOOKUP(BG179,'CRUCE OPORTUNIDADES'!$C$10:$D$109,2,FALSE),"")</f>
        <v/>
      </c>
      <c r="BI179" s="14" t="n">
        <v>25.8600000000005</v>
      </c>
      <c r="BJ179" s="14">
        <f>IFERROR(VLOOKUP(BI179,'CRUCE OPORTUNIDADES'!$C$10:$D$109,2,FALSE),"")</f>
        <v/>
      </c>
    </row>
    <row r="180">
      <c r="N180" s="14">
        <f>IF(N181&lt;&gt;""," -O","")</f>
        <v/>
      </c>
      <c r="P180" s="14">
        <f>IF(P181&lt;&gt;""," -O","")</f>
        <v/>
      </c>
      <c r="R180" s="14">
        <f>IF(R181&lt;&gt;""," -O","")</f>
        <v/>
      </c>
      <c r="T180" s="14">
        <f>IF(T181&lt;&gt;""," -O","")</f>
        <v/>
      </c>
      <c r="V180" s="14">
        <f>IF(V181&lt;&gt;""," -O","")</f>
        <v/>
      </c>
      <c r="X180" s="14">
        <f>IF(X181&lt;&gt;""," -O","")</f>
        <v/>
      </c>
      <c r="Z180" s="14">
        <f>IF(Z181&lt;&gt;""," -O","")</f>
        <v/>
      </c>
      <c r="AB180" s="14">
        <f>IF(AB181&lt;&gt;""," -O","")</f>
        <v/>
      </c>
      <c r="AD180" s="14">
        <f>IF(AD181&lt;&gt;""," -O","")</f>
        <v/>
      </c>
      <c r="AF180" s="14">
        <f>IF(AF181&lt;&gt;""," -O","")</f>
        <v/>
      </c>
      <c r="AH180" s="14">
        <f>IF(AH181&lt;&gt;""," -O","")</f>
        <v/>
      </c>
      <c r="AJ180" s="14">
        <f>IF(AJ181&lt;&gt;""," -O","")</f>
        <v/>
      </c>
      <c r="AL180" s="14">
        <f>IF(AL181&lt;&gt;""," -O","")</f>
        <v/>
      </c>
      <c r="AN180" s="14">
        <f>IF(AN181&lt;&gt;""," -O","")</f>
        <v/>
      </c>
      <c r="AP180" s="14">
        <f>IF(AP181&lt;&gt;""," -O","")</f>
        <v/>
      </c>
      <c r="AR180" s="14">
        <f>IF(AR181&lt;&gt;""," -O","")</f>
        <v/>
      </c>
      <c r="AT180" s="14">
        <f>IF(AT181&lt;&gt;""," -O","")</f>
        <v/>
      </c>
      <c r="AV180" s="14">
        <f>IF(AV181&lt;&gt;""," -O","")</f>
        <v/>
      </c>
      <c r="AX180" s="14">
        <f>IF(AX181&lt;&gt;""," -O","")</f>
        <v/>
      </c>
      <c r="AZ180" s="14">
        <f>IF(AZ181&lt;&gt;""," -O","")</f>
        <v/>
      </c>
      <c r="BB180" s="14">
        <f>IF(BB181&lt;&gt;""," -O","")</f>
        <v/>
      </c>
      <c r="BD180" s="14">
        <f>IF(BD181&lt;&gt;""," -O","")</f>
        <v/>
      </c>
      <c r="BF180" s="14">
        <f>IF(BF181&lt;&gt;""," -O","")</f>
        <v/>
      </c>
      <c r="BH180" s="14">
        <f>IF(BH181&lt;&gt;""," -O","")</f>
        <v/>
      </c>
      <c r="BJ180" s="14">
        <f>IF(BJ181&lt;&gt;""," -O","")</f>
        <v/>
      </c>
    </row>
    <row r="181">
      <c r="M181" s="14" t="n">
        <v>1.87</v>
      </c>
      <c r="N181" s="14">
        <f>IFERROR(VLOOKUP(M181,'CRUCE OPORTUNIDADES'!$C$10:$D$109,2,FALSE),"")</f>
        <v/>
      </c>
      <c r="O181" s="14" t="n">
        <v>2.87000000000002</v>
      </c>
      <c r="P181" s="14">
        <f>IFERROR(VLOOKUP(O181,'CRUCE OPORTUNIDADES'!$C$10:$D$109,2,FALSE),"")</f>
        <v/>
      </c>
      <c r="Q181" s="14" t="n">
        <v>3.87000000000004</v>
      </c>
      <c r="R181" s="14">
        <f>IFERROR(VLOOKUP(Q181,'CRUCE OPORTUNIDADES'!$C$10:$D$109,2,FALSE),"")</f>
        <v/>
      </c>
      <c r="S181" s="14" t="n">
        <v>4.87000000000006</v>
      </c>
      <c r="T181" s="14">
        <f>IFERROR(VLOOKUP(S181,'CRUCE OPORTUNIDADES'!$C$10:$D$109,2,FALSE),"")</f>
        <v/>
      </c>
      <c r="U181" s="14" t="n">
        <v>5.87000000000008</v>
      </c>
      <c r="V181" s="14">
        <f>IFERROR(VLOOKUP(U181,'CRUCE OPORTUNIDADES'!$C$10:$D$109,2,FALSE),"")</f>
        <v/>
      </c>
      <c r="W181" s="14" t="n">
        <v>6.8700000000001</v>
      </c>
      <c r="X181" s="14">
        <f>IFERROR(VLOOKUP(W181,'CRUCE OPORTUNIDADES'!$C$10:$D$109,2,FALSE),"")</f>
        <v/>
      </c>
      <c r="Y181" s="14" t="n">
        <v>7.87000000000012</v>
      </c>
      <c r="Z181" s="14">
        <f>IFERROR(VLOOKUP(Y181,'CRUCE OPORTUNIDADES'!$C$10:$D$109,2,FALSE),"")</f>
        <v/>
      </c>
      <c r="AA181" s="14" t="n">
        <v>8.87000000000014</v>
      </c>
      <c r="AB181" s="14">
        <f>IFERROR(VLOOKUP(AA181,'CRUCE OPORTUNIDADES'!$C$10:$D$109,2,FALSE),"")</f>
        <v/>
      </c>
      <c r="AC181" s="14" t="n">
        <v>9.870000000000161</v>
      </c>
      <c r="AD181" s="14">
        <f>IFERROR(VLOOKUP(AC181,'CRUCE OPORTUNIDADES'!$C$10:$D$109,2,FALSE),"")</f>
        <v/>
      </c>
      <c r="AE181" s="14" t="n">
        <v>10.8700000000002</v>
      </c>
      <c r="AF181" s="14">
        <f>IFERROR(VLOOKUP(AE181,'CRUCE OPORTUNIDADES'!$C$10:$D$109,2,FALSE),"")</f>
        <v/>
      </c>
      <c r="AG181" s="14" t="n">
        <v>11.8700000000002</v>
      </c>
      <c r="AH181" s="14">
        <f>IFERROR(VLOOKUP(AG181,'CRUCE OPORTUNIDADES'!$C$10:$D$109,2,FALSE),"")</f>
        <v/>
      </c>
      <c r="AI181" s="14" t="n">
        <v>12.8700000000002</v>
      </c>
      <c r="AJ181" s="14">
        <f>IFERROR(VLOOKUP(AI181,'CRUCE OPORTUNIDADES'!$C$10:$D$109,2,FALSE),"")</f>
        <v/>
      </c>
      <c r="AK181" s="14" t="n">
        <v>13.8700000000002</v>
      </c>
      <c r="AL181" s="14">
        <f>IFERROR(VLOOKUP(AK181,'CRUCE OPORTUNIDADES'!$C$10:$D$109,2,FALSE),"")</f>
        <v/>
      </c>
      <c r="AM181" s="14" t="n">
        <v>14.8700000000003</v>
      </c>
      <c r="AN181" s="14">
        <f>IFERROR(VLOOKUP(AM181,'CRUCE OPORTUNIDADES'!$C$10:$D$109,2,FALSE),"")</f>
        <v/>
      </c>
      <c r="AO181" s="14" t="n">
        <v>15.8700000000003</v>
      </c>
      <c r="AP181" s="14">
        <f>IFERROR(VLOOKUP(AO181,'CRUCE OPORTUNIDADES'!$C$10:$D$109,2,FALSE),"")</f>
        <v/>
      </c>
      <c r="AQ181" s="14" t="n">
        <v>16.8700000000003</v>
      </c>
      <c r="AR181" s="14">
        <f>IFERROR(VLOOKUP(AQ181,'CRUCE OPORTUNIDADES'!$C$10:$D$109,2,FALSE),"")</f>
        <v/>
      </c>
      <c r="AS181" s="14" t="n">
        <v>17.8700000000003</v>
      </c>
      <c r="AT181" s="14">
        <f>IFERROR(VLOOKUP(AS181,'CRUCE OPORTUNIDADES'!$C$10:$D$109,2,FALSE),"")</f>
        <v/>
      </c>
      <c r="AU181" s="14" t="n">
        <v>18.8700000000003</v>
      </c>
      <c r="AV181" s="14">
        <f>IFERROR(VLOOKUP(AU181,'CRUCE OPORTUNIDADES'!$C$10:$D$109,2,FALSE),"")</f>
        <v/>
      </c>
      <c r="AW181" s="14" t="n">
        <v>19.8700000000004</v>
      </c>
      <c r="AX181" s="14">
        <f>IFERROR(VLOOKUP(AW181,'CRUCE OPORTUNIDADES'!$C$10:$D$109,2,FALSE),"")</f>
        <v/>
      </c>
      <c r="AY181" s="14" t="n">
        <v>20.8700000000004</v>
      </c>
      <c r="AZ181" s="14">
        <f>IFERROR(VLOOKUP(AY181,'CRUCE OPORTUNIDADES'!$C$10:$D$109,2,FALSE),"")</f>
        <v/>
      </c>
      <c r="BA181" s="14" t="n">
        <v>21.8700000000004</v>
      </c>
      <c r="BB181" s="14">
        <f>IFERROR(VLOOKUP(BA181,'CRUCE OPORTUNIDADES'!$C$10:$D$109,2,FALSE),"")</f>
        <v/>
      </c>
      <c r="BC181" s="14" t="n">
        <v>22.8700000000004</v>
      </c>
      <c r="BD181" s="14">
        <f>IFERROR(VLOOKUP(BC181,'CRUCE OPORTUNIDADES'!$C$10:$D$109,2,FALSE),"")</f>
        <v/>
      </c>
      <c r="BE181" s="14" t="n">
        <v>23.8700000000004</v>
      </c>
      <c r="BF181" s="14">
        <f>IFERROR(VLOOKUP(BE181,'CRUCE OPORTUNIDADES'!$C$10:$D$109,2,FALSE),"")</f>
        <v/>
      </c>
      <c r="BG181" s="14" t="n">
        <v>24.8700000000005</v>
      </c>
      <c r="BH181" s="14">
        <f>IFERROR(VLOOKUP(BG181,'CRUCE OPORTUNIDADES'!$C$10:$D$109,2,FALSE),"")</f>
        <v/>
      </c>
      <c r="BI181" s="14" t="n">
        <v>25.8700000000005</v>
      </c>
      <c r="BJ181" s="14">
        <f>IFERROR(VLOOKUP(BI181,'CRUCE OPORTUNIDADES'!$C$10:$D$109,2,FALSE),"")</f>
        <v/>
      </c>
    </row>
    <row r="182">
      <c r="N182" s="14">
        <f>IF(N183&lt;&gt;""," -O","")</f>
        <v/>
      </c>
      <c r="P182" s="14">
        <f>IF(P183&lt;&gt;""," -O","")</f>
        <v/>
      </c>
      <c r="R182" s="14">
        <f>IF(R183&lt;&gt;""," -O","")</f>
        <v/>
      </c>
      <c r="T182" s="14">
        <f>IF(T183&lt;&gt;""," -O","")</f>
        <v/>
      </c>
      <c r="V182" s="14">
        <f>IF(V183&lt;&gt;""," -O","")</f>
        <v/>
      </c>
      <c r="X182" s="14">
        <f>IF(X183&lt;&gt;""," -O","")</f>
        <v/>
      </c>
      <c r="Z182" s="14">
        <f>IF(Z183&lt;&gt;""," -O","")</f>
        <v/>
      </c>
      <c r="AB182" s="14">
        <f>IF(AB183&lt;&gt;""," -O","")</f>
        <v/>
      </c>
      <c r="AD182" s="14">
        <f>IF(AD183&lt;&gt;""," -O","")</f>
        <v/>
      </c>
      <c r="AF182" s="14">
        <f>IF(AF183&lt;&gt;""," -O","")</f>
        <v/>
      </c>
      <c r="AH182" s="14">
        <f>IF(AH183&lt;&gt;""," -O","")</f>
        <v/>
      </c>
      <c r="AJ182" s="14">
        <f>IF(AJ183&lt;&gt;""," -O","")</f>
        <v/>
      </c>
      <c r="AL182" s="14">
        <f>IF(AL183&lt;&gt;""," -O","")</f>
        <v/>
      </c>
      <c r="AN182" s="14">
        <f>IF(AN183&lt;&gt;""," -O","")</f>
        <v/>
      </c>
      <c r="AP182" s="14">
        <f>IF(AP183&lt;&gt;""," -O","")</f>
        <v/>
      </c>
      <c r="AR182" s="14">
        <f>IF(AR183&lt;&gt;""," -O","")</f>
        <v/>
      </c>
      <c r="AT182" s="14">
        <f>IF(AT183&lt;&gt;""," -O","")</f>
        <v/>
      </c>
      <c r="AV182" s="14">
        <f>IF(AV183&lt;&gt;""," -O","")</f>
        <v/>
      </c>
      <c r="AX182" s="14">
        <f>IF(AX183&lt;&gt;""," -O","")</f>
        <v/>
      </c>
      <c r="AZ182" s="14">
        <f>IF(AZ183&lt;&gt;""," -O","")</f>
        <v/>
      </c>
      <c r="BB182" s="14">
        <f>IF(BB183&lt;&gt;""," -O","")</f>
        <v/>
      </c>
      <c r="BD182" s="14">
        <f>IF(BD183&lt;&gt;""," -O","")</f>
        <v/>
      </c>
      <c r="BF182" s="14">
        <f>IF(BF183&lt;&gt;""," -O","")</f>
        <v/>
      </c>
      <c r="BH182" s="14">
        <f>IF(BH183&lt;&gt;""," -O","")</f>
        <v/>
      </c>
      <c r="BJ182" s="14">
        <f>IF(BJ183&lt;&gt;""," -O","")</f>
        <v/>
      </c>
    </row>
    <row r="183">
      <c r="M183" s="14" t="n">
        <v>1.88</v>
      </c>
      <c r="N183" s="14">
        <f>IFERROR(VLOOKUP(M183,'CRUCE OPORTUNIDADES'!$C$10:$D$109,2,FALSE),"")</f>
        <v/>
      </c>
      <c r="O183" s="14" t="n">
        <v>2.88000000000002</v>
      </c>
      <c r="P183" s="14">
        <f>IFERROR(VLOOKUP(O183,'CRUCE OPORTUNIDADES'!$C$10:$D$109,2,FALSE),"")</f>
        <v/>
      </c>
      <c r="Q183" s="14" t="n">
        <v>3.88000000000004</v>
      </c>
      <c r="R183" s="14">
        <f>IFERROR(VLOOKUP(Q183,'CRUCE OPORTUNIDADES'!$C$10:$D$109,2,FALSE),"")</f>
        <v/>
      </c>
      <c r="S183" s="14" t="n">
        <v>4.88000000000006</v>
      </c>
      <c r="T183" s="14">
        <f>IFERROR(VLOOKUP(S183,'CRUCE OPORTUNIDADES'!$C$10:$D$109,2,FALSE),"")</f>
        <v/>
      </c>
      <c r="U183" s="14" t="n">
        <v>5.88000000000008</v>
      </c>
      <c r="V183" s="14">
        <f>IFERROR(VLOOKUP(U183,'CRUCE OPORTUNIDADES'!$C$10:$D$109,2,FALSE),"")</f>
        <v/>
      </c>
      <c r="W183" s="14" t="n">
        <v>6.8800000000001</v>
      </c>
      <c r="X183" s="14">
        <f>IFERROR(VLOOKUP(W183,'CRUCE OPORTUNIDADES'!$C$10:$D$109,2,FALSE),"")</f>
        <v/>
      </c>
      <c r="Y183" s="14" t="n">
        <v>7.88000000000012</v>
      </c>
      <c r="Z183" s="14">
        <f>IFERROR(VLOOKUP(Y183,'CRUCE OPORTUNIDADES'!$C$10:$D$109,2,FALSE),"")</f>
        <v/>
      </c>
      <c r="AA183" s="14" t="n">
        <v>8.880000000000139</v>
      </c>
      <c r="AB183" s="14">
        <f>IFERROR(VLOOKUP(AA183,'CRUCE OPORTUNIDADES'!$C$10:$D$109,2,FALSE),"")</f>
        <v/>
      </c>
      <c r="AC183" s="14" t="n">
        <v>9.880000000000161</v>
      </c>
      <c r="AD183" s="14">
        <f>IFERROR(VLOOKUP(AC183,'CRUCE OPORTUNIDADES'!$C$10:$D$109,2,FALSE),"")</f>
        <v/>
      </c>
      <c r="AE183" s="14" t="n">
        <v>10.8800000000002</v>
      </c>
      <c r="AF183" s="14">
        <f>IFERROR(VLOOKUP(AE183,'CRUCE OPORTUNIDADES'!$C$10:$D$109,2,FALSE),"")</f>
        <v/>
      </c>
      <c r="AG183" s="14" t="n">
        <v>11.8800000000002</v>
      </c>
      <c r="AH183" s="14">
        <f>IFERROR(VLOOKUP(AG183,'CRUCE OPORTUNIDADES'!$C$10:$D$109,2,FALSE),"")</f>
        <v/>
      </c>
      <c r="AI183" s="14" t="n">
        <v>12.8800000000002</v>
      </c>
      <c r="AJ183" s="14">
        <f>IFERROR(VLOOKUP(AI183,'CRUCE OPORTUNIDADES'!$C$10:$D$109,2,FALSE),"")</f>
        <v/>
      </c>
      <c r="AK183" s="14" t="n">
        <v>13.8800000000002</v>
      </c>
      <c r="AL183" s="14">
        <f>IFERROR(VLOOKUP(AK183,'CRUCE OPORTUNIDADES'!$C$10:$D$109,2,FALSE),"")</f>
        <v/>
      </c>
      <c r="AM183" s="14" t="n">
        <v>14.8800000000003</v>
      </c>
      <c r="AN183" s="14">
        <f>IFERROR(VLOOKUP(AM183,'CRUCE OPORTUNIDADES'!$C$10:$D$109,2,FALSE),"")</f>
        <v/>
      </c>
      <c r="AO183" s="14" t="n">
        <v>15.8800000000003</v>
      </c>
      <c r="AP183" s="14">
        <f>IFERROR(VLOOKUP(AO183,'CRUCE OPORTUNIDADES'!$C$10:$D$109,2,FALSE),"")</f>
        <v/>
      </c>
      <c r="AQ183" s="14" t="n">
        <v>16.8800000000003</v>
      </c>
      <c r="AR183" s="14">
        <f>IFERROR(VLOOKUP(AQ183,'CRUCE OPORTUNIDADES'!$C$10:$D$109,2,FALSE),"")</f>
        <v/>
      </c>
      <c r="AS183" s="14" t="n">
        <v>17.8800000000003</v>
      </c>
      <c r="AT183" s="14">
        <f>IFERROR(VLOOKUP(AS183,'CRUCE OPORTUNIDADES'!$C$10:$D$109,2,FALSE),"")</f>
        <v/>
      </c>
      <c r="AU183" s="14" t="n">
        <v>18.8800000000003</v>
      </c>
      <c r="AV183" s="14">
        <f>IFERROR(VLOOKUP(AU183,'CRUCE OPORTUNIDADES'!$C$10:$D$109,2,FALSE),"")</f>
        <v/>
      </c>
      <c r="AW183" s="14" t="n">
        <v>19.8800000000004</v>
      </c>
      <c r="AX183" s="14">
        <f>IFERROR(VLOOKUP(AW183,'CRUCE OPORTUNIDADES'!$C$10:$D$109,2,FALSE),"")</f>
        <v/>
      </c>
      <c r="AY183" s="14" t="n">
        <v>20.8800000000004</v>
      </c>
      <c r="AZ183" s="14">
        <f>IFERROR(VLOOKUP(AY183,'CRUCE OPORTUNIDADES'!$C$10:$D$109,2,FALSE),"")</f>
        <v/>
      </c>
      <c r="BA183" s="14" t="n">
        <v>21.8800000000004</v>
      </c>
      <c r="BB183" s="14">
        <f>IFERROR(VLOOKUP(BA183,'CRUCE OPORTUNIDADES'!$C$10:$D$109,2,FALSE),"")</f>
        <v/>
      </c>
      <c r="BC183" s="14" t="n">
        <v>22.8800000000004</v>
      </c>
      <c r="BD183" s="14">
        <f>IFERROR(VLOOKUP(BC183,'CRUCE OPORTUNIDADES'!$C$10:$D$109,2,FALSE),"")</f>
        <v/>
      </c>
      <c r="BE183" s="14" t="n">
        <v>23.8800000000004</v>
      </c>
      <c r="BF183" s="14">
        <f>IFERROR(VLOOKUP(BE183,'CRUCE OPORTUNIDADES'!$C$10:$D$109,2,FALSE),"")</f>
        <v/>
      </c>
      <c r="BG183" s="14" t="n">
        <v>24.8800000000005</v>
      </c>
      <c r="BH183" s="14">
        <f>IFERROR(VLOOKUP(BG183,'CRUCE OPORTUNIDADES'!$C$10:$D$109,2,FALSE),"")</f>
        <v/>
      </c>
      <c r="BI183" s="14" t="n">
        <v>25.8800000000005</v>
      </c>
      <c r="BJ183" s="14">
        <f>IFERROR(VLOOKUP(BI183,'CRUCE OPORTUNIDADES'!$C$10:$D$109,2,FALSE),"")</f>
        <v/>
      </c>
    </row>
    <row r="184">
      <c r="N184" s="14">
        <f>IF(N185&lt;&gt;""," -O","")</f>
        <v/>
      </c>
      <c r="P184" s="14">
        <f>IF(P185&lt;&gt;""," -O","")</f>
        <v/>
      </c>
      <c r="R184" s="14">
        <f>IF(R185&lt;&gt;""," -O","")</f>
        <v/>
      </c>
      <c r="T184" s="14">
        <f>IF(T185&lt;&gt;""," -O","")</f>
        <v/>
      </c>
      <c r="V184" s="14">
        <f>IF(V185&lt;&gt;""," -O","")</f>
        <v/>
      </c>
      <c r="X184" s="14">
        <f>IF(X185&lt;&gt;""," -O","")</f>
        <v/>
      </c>
      <c r="Z184" s="14">
        <f>IF(Z185&lt;&gt;""," -O","")</f>
        <v/>
      </c>
      <c r="AB184" s="14">
        <f>IF(AB185&lt;&gt;""," -O","")</f>
        <v/>
      </c>
      <c r="AD184" s="14">
        <f>IF(AD185&lt;&gt;""," -O","")</f>
        <v/>
      </c>
      <c r="AF184" s="14">
        <f>IF(AF185&lt;&gt;""," -O","")</f>
        <v/>
      </c>
      <c r="AH184" s="14">
        <f>IF(AH185&lt;&gt;""," -O","")</f>
        <v/>
      </c>
      <c r="AJ184" s="14">
        <f>IF(AJ185&lt;&gt;""," -O","")</f>
        <v/>
      </c>
      <c r="AL184" s="14">
        <f>IF(AL185&lt;&gt;""," -O","")</f>
        <v/>
      </c>
      <c r="AN184" s="14">
        <f>IF(AN185&lt;&gt;""," -O","")</f>
        <v/>
      </c>
      <c r="AP184" s="14">
        <f>IF(AP185&lt;&gt;""," -O","")</f>
        <v/>
      </c>
      <c r="AR184" s="14">
        <f>IF(AR185&lt;&gt;""," -O","")</f>
        <v/>
      </c>
      <c r="AT184" s="14">
        <f>IF(AT185&lt;&gt;""," -O","")</f>
        <v/>
      </c>
      <c r="AV184" s="14">
        <f>IF(AV185&lt;&gt;""," -O","")</f>
        <v/>
      </c>
      <c r="AX184" s="14">
        <f>IF(AX185&lt;&gt;""," -O","")</f>
        <v/>
      </c>
      <c r="AZ184" s="14">
        <f>IF(AZ185&lt;&gt;""," -O","")</f>
        <v/>
      </c>
      <c r="BB184" s="14">
        <f>IF(BB185&lt;&gt;""," -O","")</f>
        <v/>
      </c>
      <c r="BD184" s="14">
        <f>IF(BD185&lt;&gt;""," -O","")</f>
        <v/>
      </c>
      <c r="BF184" s="14">
        <f>IF(BF185&lt;&gt;""," -O","")</f>
        <v/>
      </c>
      <c r="BH184" s="14">
        <f>IF(BH185&lt;&gt;""," -O","")</f>
        <v/>
      </c>
      <c r="BJ184" s="14">
        <f>IF(BJ185&lt;&gt;""," -O","")</f>
        <v/>
      </c>
    </row>
    <row r="185">
      <c r="M185" s="14" t="n">
        <v>1.89</v>
      </c>
      <c r="N185" s="14">
        <f>IFERROR(VLOOKUP(M185,'CRUCE OPORTUNIDADES'!$C$10:$D$109,2,FALSE),"")</f>
        <v/>
      </c>
      <c r="O185" s="14" t="n">
        <v>2.89000000000002</v>
      </c>
      <c r="P185" s="14">
        <f>IFERROR(VLOOKUP(O185,'CRUCE OPORTUNIDADES'!$C$10:$D$109,2,FALSE),"")</f>
        <v/>
      </c>
      <c r="Q185" s="14" t="n">
        <v>3.89000000000004</v>
      </c>
      <c r="R185" s="14">
        <f>IFERROR(VLOOKUP(Q185,'CRUCE OPORTUNIDADES'!$C$10:$D$109,2,FALSE),"")</f>
        <v/>
      </c>
      <c r="S185" s="14" t="n">
        <v>4.89000000000006</v>
      </c>
      <c r="T185" s="14">
        <f>IFERROR(VLOOKUP(S185,'CRUCE OPORTUNIDADES'!$C$10:$D$109,2,FALSE),"")</f>
        <v/>
      </c>
      <c r="U185" s="14" t="n">
        <v>5.89000000000008</v>
      </c>
      <c r="V185" s="14">
        <f>IFERROR(VLOOKUP(U185,'CRUCE OPORTUNIDADES'!$C$10:$D$109,2,FALSE),"")</f>
        <v/>
      </c>
      <c r="W185" s="14" t="n">
        <v>6.8900000000001</v>
      </c>
      <c r="X185" s="14">
        <f>IFERROR(VLOOKUP(W185,'CRUCE OPORTUNIDADES'!$C$10:$D$109,2,FALSE),"")</f>
        <v/>
      </c>
      <c r="Y185" s="14" t="n">
        <v>7.89000000000012</v>
      </c>
      <c r="Z185" s="14">
        <f>IFERROR(VLOOKUP(Y185,'CRUCE OPORTUNIDADES'!$C$10:$D$109,2,FALSE),"")</f>
        <v/>
      </c>
      <c r="AA185" s="14" t="n">
        <v>8.890000000000139</v>
      </c>
      <c r="AB185" s="14">
        <f>IFERROR(VLOOKUP(AA185,'CRUCE OPORTUNIDADES'!$C$10:$D$109,2,FALSE),"")</f>
        <v/>
      </c>
      <c r="AC185" s="14" t="n">
        <v>9.89000000000016</v>
      </c>
      <c r="AD185" s="14">
        <f>IFERROR(VLOOKUP(AC185,'CRUCE OPORTUNIDADES'!$C$10:$D$109,2,FALSE),"")</f>
        <v/>
      </c>
      <c r="AE185" s="14" t="n">
        <v>10.8900000000002</v>
      </c>
      <c r="AF185" s="14">
        <f>IFERROR(VLOOKUP(AE185,'CRUCE OPORTUNIDADES'!$C$10:$D$109,2,FALSE),"")</f>
        <v/>
      </c>
      <c r="AG185" s="14" t="n">
        <v>11.8900000000002</v>
      </c>
      <c r="AH185" s="14">
        <f>IFERROR(VLOOKUP(AG185,'CRUCE OPORTUNIDADES'!$C$10:$D$109,2,FALSE),"")</f>
        <v/>
      </c>
      <c r="AI185" s="14" t="n">
        <v>12.8900000000002</v>
      </c>
      <c r="AJ185" s="14">
        <f>IFERROR(VLOOKUP(AI185,'CRUCE OPORTUNIDADES'!$C$10:$D$109,2,FALSE),"")</f>
        <v/>
      </c>
      <c r="AK185" s="14" t="n">
        <v>13.8900000000002</v>
      </c>
      <c r="AL185" s="14">
        <f>IFERROR(VLOOKUP(AK185,'CRUCE OPORTUNIDADES'!$C$10:$D$109,2,FALSE),"")</f>
        <v/>
      </c>
      <c r="AM185" s="14" t="n">
        <v>14.8900000000003</v>
      </c>
      <c r="AN185" s="14">
        <f>IFERROR(VLOOKUP(AM185,'CRUCE OPORTUNIDADES'!$C$10:$D$109,2,FALSE),"")</f>
        <v/>
      </c>
      <c r="AO185" s="14" t="n">
        <v>15.8900000000003</v>
      </c>
      <c r="AP185" s="14">
        <f>IFERROR(VLOOKUP(AO185,'CRUCE OPORTUNIDADES'!$C$10:$D$109,2,FALSE),"")</f>
        <v/>
      </c>
      <c r="AQ185" s="14" t="n">
        <v>16.8900000000003</v>
      </c>
      <c r="AR185" s="14">
        <f>IFERROR(VLOOKUP(AQ185,'CRUCE OPORTUNIDADES'!$C$10:$D$109,2,FALSE),"")</f>
        <v/>
      </c>
      <c r="AS185" s="14" t="n">
        <v>17.8900000000003</v>
      </c>
      <c r="AT185" s="14">
        <f>IFERROR(VLOOKUP(AS185,'CRUCE OPORTUNIDADES'!$C$10:$D$109,2,FALSE),"")</f>
        <v/>
      </c>
      <c r="AU185" s="14" t="n">
        <v>18.8900000000003</v>
      </c>
      <c r="AV185" s="14">
        <f>IFERROR(VLOOKUP(AU185,'CRUCE OPORTUNIDADES'!$C$10:$D$109,2,FALSE),"")</f>
        <v/>
      </c>
      <c r="AW185" s="14" t="n">
        <v>19.8900000000004</v>
      </c>
      <c r="AX185" s="14">
        <f>IFERROR(VLOOKUP(AW185,'CRUCE OPORTUNIDADES'!$C$10:$D$109,2,FALSE),"")</f>
        <v/>
      </c>
      <c r="AY185" s="14" t="n">
        <v>20.8900000000004</v>
      </c>
      <c r="AZ185" s="14">
        <f>IFERROR(VLOOKUP(AY185,'CRUCE OPORTUNIDADES'!$C$10:$D$109,2,FALSE),"")</f>
        <v/>
      </c>
      <c r="BA185" s="14" t="n">
        <v>21.8900000000004</v>
      </c>
      <c r="BB185" s="14">
        <f>IFERROR(VLOOKUP(BA185,'CRUCE OPORTUNIDADES'!$C$10:$D$109,2,FALSE),"")</f>
        <v/>
      </c>
      <c r="BC185" s="14" t="n">
        <v>22.8900000000004</v>
      </c>
      <c r="BD185" s="14">
        <f>IFERROR(VLOOKUP(BC185,'CRUCE OPORTUNIDADES'!$C$10:$D$109,2,FALSE),"")</f>
        <v/>
      </c>
      <c r="BE185" s="14" t="n">
        <v>23.8900000000004</v>
      </c>
      <c r="BF185" s="14">
        <f>IFERROR(VLOOKUP(BE185,'CRUCE OPORTUNIDADES'!$C$10:$D$109,2,FALSE),"")</f>
        <v/>
      </c>
      <c r="BG185" s="14" t="n">
        <v>24.8900000000005</v>
      </c>
      <c r="BH185" s="14">
        <f>IFERROR(VLOOKUP(BG185,'CRUCE OPORTUNIDADES'!$C$10:$D$109,2,FALSE),"")</f>
        <v/>
      </c>
      <c r="BI185" s="14" t="n">
        <v>25.8900000000005</v>
      </c>
      <c r="BJ185" s="14">
        <f>IFERROR(VLOOKUP(BI185,'CRUCE OPORTUNIDADES'!$C$10:$D$109,2,FALSE),"")</f>
        <v/>
      </c>
    </row>
    <row r="186">
      <c r="N186" s="14">
        <f>IF(N187&lt;&gt;""," -O","")</f>
        <v/>
      </c>
      <c r="P186" s="14">
        <f>IF(P187&lt;&gt;""," -O","")</f>
        <v/>
      </c>
      <c r="R186" s="14">
        <f>IF(R187&lt;&gt;""," -O","")</f>
        <v/>
      </c>
      <c r="T186" s="14">
        <f>IF(T187&lt;&gt;""," -O","")</f>
        <v/>
      </c>
      <c r="V186" s="14">
        <f>IF(V187&lt;&gt;""," -O","")</f>
        <v/>
      </c>
      <c r="X186" s="14">
        <f>IF(X187&lt;&gt;""," -O","")</f>
        <v/>
      </c>
      <c r="Z186" s="14">
        <f>IF(Z187&lt;&gt;""," -O","")</f>
        <v/>
      </c>
      <c r="AB186" s="14">
        <f>IF(AB187&lt;&gt;""," -O","")</f>
        <v/>
      </c>
      <c r="AD186" s="14">
        <f>IF(AD187&lt;&gt;""," -O","")</f>
        <v/>
      </c>
      <c r="AF186" s="14">
        <f>IF(AF187&lt;&gt;""," -O","")</f>
        <v/>
      </c>
      <c r="AH186" s="14">
        <f>IF(AH187&lt;&gt;""," -O","")</f>
        <v/>
      </c>
      <c r="AJ186" s="14">
        <f>IF(AJ187&lt;&gt;""," -O","")</f>
        <v/>
      </c>
      <c r="AL186" s="14">
        <f>IF(AL187&lt;&gt;""," -O","")</f>
        <v/>
      </c>
      <c r="AN186" s="14">
        <f>IF(AN187&lt;&gt;""," -O","")</f>
        <v/>
      </c>
      <c r="AP186" s="14">
        <f>IF(AP187&lt;&gt;""," -O","")</f>
        <v/>
      </c>
      <c r="AR186" s="14">
        <f>IF(AR187&lt;&gt;""," -O","")</f>
        <v/>
      </c>
      <c r="AT186" s="14">
        <f>IF(AT187&lt;&gt;""," -O","")</f>
        <v/>
      </c>
      <c r="AV186" s="14">
        <f>IF(AV187&lt;&gt;""," -O","")</f>
        <v/>
      </c>
      <c r="AX186" s="14">
        <f>IF(AX187&lt;&gt;""," -O","")</f>
        <v/>
      </c>
      <c r="AZ186" s="14">
        <f>IF(AZ187&lt;&gt;""," -O","")</f>
        <v/>
      </c>
      <c r="BB186" s="14">
        <f>IF(BB187&lt;&gt;""," -O","")</f>
        <v/>
      </c>
      <c r="BD186" s="14">
        <f>IF(BD187&lt;&gt;""," -O","")</f>
        <v/>
      </c>
      <c r="BF186" s="14">
        <f>IF(BF187&lt;&gt;""," -O","")</f>
        <v/>
      </c>
      <c r="BH186" s="14">
        <f>IF(BH187&lt;&gt;""," -O","")</f>
        <v/>
      </c>
      <c r="BJ186" s="14">
        <f>IF(BJ187&lt;&gt;""," -O","")</f>
        <v/>
      </c>
    </row>
    <row r="187">
      <c r="M187" s="14" t="n">
        <v>1.9</v>
      </c>
      <c r="N187" s="14">
        <f>IFERROR(VLOOKUP(M187,'CRUCE OPORTUNIDADES'!$C$10:$D$109,2,FALSE),"")</f>
        <v/>
      </c>
      <c r="O187" s="14" t="n">
        <v>2.90000000000002</v>
      </c>
      <c r="P187" s="14">
        <f>IFERROR(VLOOKUP(O187,'CRUCE OPORTUNIDADES'!$C$10:$D$109,2,FALSE),"")</f>
        <v/>
      </c>
      <c r="Q187" s="14" t="n">
        <v>3.90000000000004</v>
      </c>
      <c r="R187" s="14">
        <f>IFERROR(VLOOKUP(Q187,'CRUCE OPORTUNIDADES'!$C$10:$D$109,2,FALSE),"")</f>
        <v/>
      </c>
      <c r="S187" s="14" t="n">
        <v>4.90000000000006</v>
      </c>
      <c r="T187" s="14">
        <f>IFERROR(VLOOKUP(S187,'CRUCE OPORTUNIDADES'!$C$10:$D$109,2,FALSE),"")</f>
        <v/>
      </c>
      <c r="U187" s="14" t="n">
        <v>5.90000000000008</v>
      </c>
      <c r="V187" s="14">
        <f>IFERROR(VLOOKUP(U187,'CRUCE OPORTUNIDADES'!$C$10:$D$109,2,FALSE),"")</f>
        <v/>
      </c>
      <c r="W187" s="14" t="n">
        <v>6.9000000000001</v>
      </c>
      <c r="X187" s="14">
        <f>IFERROR(VLOOKUP(W187,'CRUCE OPORTUNIDADES'!$C$10:$D$109,2,FALSE),"")</f>
        <v/>
      </c>
      <c r="Y187" s="14" t="n">
        <v>7.90000000000012</v>
      </c>
      <c r="Z187" s="14">
        <f>IFERROR(VLOOKUP(Y187,'CRUCE OPORTUNIDADES'!$C$10:$D$109,2,FALSE),"")</f>
        <v/>
      </c>
      <c r="AA187" s="14" t="n">
        <v>8.900000000000141</v>
      </c>
      <c r="AB187" s="14">
        <f>IFERROR(VLOOKUP(AA187,'CRUCE OPORTUNIDADES'!$C$10:$D$109,2,FALSE),"")</f>
        <v/>
      </c>
      <c r="AC187" s="14" t="n">
        <v>9.90000000000016</v>
      </c>
      <c r="AD187" s="14">
        <f>IFERROR(VLOOKUP(AC187,'CRUCE OPORTUNIDADES'!$C$10:$D$109,2,FALSE),"")</f>
        <v/>
      </c>
      <c r="AE187" s="14" t="n">
        <v>10.9000000000002</v>
      </c>
      <c r="AF187" s="14">
        <f>IFERROR(VLOOKUP(AE187,'CRUCE OPORTUNIDADES'!$C$10:$D$109,2,FALSE),"")</f>
        <v/>
      </c>
      <c r="AG187" s="14" t="n">
        <v>11.9000000000002</v>
      </c>
      <c r="AH187" s="14">
        <f>IFERROR(VLOOKUP(AG187,'CRUCE OPORTUNIDADES'!$C$10:$D$109,2,FALSE),"")</f>
        <v/>
      </c>
      <c r="AI187" s="14" t="n">
        <v>12.9000000000002</v>
      </c>
      <c r="AJ187" s="14">
        <f>IFERROR(VLOOKUP(AI187,'CRUCE OPORTUNIDADES'!$C$10:$D$109,2,FALSE),"")</f>
        <v/>
      </c>
      <c r="AK187" s="14" t="n">
        <v>13.9000000000002</v>
      </c>
      <c r="AL187" s="14">
        <f>IFERROR(VLOOKUP(AK187,'CRUCE OPORTUNIDADES'!$C$10:$D$109,2,FALSE),"")</f>
        <v/>
      </c>
      <c r="AM187" s="14" t="n">
        <v>14.9000000000003</v>
      </c>
      <c r="AN187" s="14">
        <f>IFERROR(VLOOKUP(AM187,'CRUCE OPORTUNIDADES'!$C$10:$D$109,2,FALSE),"")</f>
        <v/>
      </c>
      <c r="AO187" s="14" t="n">
        <v>15.9000000000003</v>
      </c>
      <c r="AP187" s="14">
        <f>IFERROR(VLOOKUP(AO187,'CRUCE OPORTUNIDADES'!$C$10:$D$109,2,FALSE),"")</f>
        <v/>
      </c>
      <c r="AQ187" s="14" t="n">
        <v>16.9000000000003</v>
      </c>
      <c r="AR187" s="14">
        <f>IFERROR(VLOOKUP(AQ187,'CRUCE OPORTUNIDADES'!$C$10:$D$109,2,FALSE),"")</f>
        <v/>
      </c>
      <c r="AS187" s="14" t="n">
        <v>17.9000000000003</v>
      </c>
      <c r="AT187" s="14">
        <f>IFERROR(VLOOKUP(AS187,'CRUCE OPORTUNIDADES'!$C$10:$D$109,2,FALSE),"")</f>
        <v/>
      </c>
      <c r="AU187" s="14" t="n">
        <v>18.9000000000003</v>
      </c>
      <c r="AV187" s="14">
        <f>IFERROR(VLOOKUP(AU187,'CRUCE OPORTUNIDADES'!$C$10:$D$109,2,FALSE),"")</f>
        <v/>
      </c>
      <c r="AW187" s="14" t="n">
        <v>19.9000000000004</v>
      </c>
      <c r="AX187" s="14">
        <f>IFERROR(VLOOKUP(AW187,'CRUCE OPORTUNIDADES'!$C$10:$D$109,2,FALSE),"")</f>
        <v/>
      </c>
      <c r="AY187" s="14" t="n">
        <v>20.9000000000004</v>
      </c>
      <c r="AZ187" s="14">
        <f>IFERROR(VLOOKUP(AY187,'CRUCE OPORTUNIDADES'!$C$10:$D$109,2,FALSE),"")</f>
        <v/>
      </c>
      <c r="BA187" s="14" t="n">
        <v>21.9000000000004</v>
      </c>
      <c r="BB187" s="14">
        <f>IFERROR(VLOOKUP(BA187,'CRUCE OPORTUNIDADES'!$C$10:$D$109,2,FALSE),"")</f>
        <v/>
      </c>
      <c r="BC187" s="14" t="n">
        <v>22.9000000000004</v>
      </c>
      <c r="BD187" s="14">
        <f>IFERROR(VLOOKUP(BC187,'CRUCE OPORTUNIDADES'!$C$10:$D$109,2,FALSE),"")</f>
        <v/>
      </c>
      <c r="BE187" s="14" t="n">
        <v>23.9000000000004</v>
      </c>
      <c r="BF187" s="14">
        <f>IFERROR(VLOOKUP(BE187,'CRUCE OPORTUNIDADES'!$C$10:$D$109,2,FALSE),"")</f>
        <v/>
      </c>
      <c r="BG187" s="14" t="n">
        <v>24.9000000000005</v>
      </c>
      <c r="BH187" s="14">
        <f>IFERROR(VLOOKUP(BG187,'CRUCE OPORTUNIDADES'!$C$10:$D$109,2,FALSE),"")</f>
        <v/>
      </c>
      <c r="BI187" s="14" t="n">
        <v>25.9000000000005</v>
      </c>
      <c r="BJ187" s="14">
        <f>IFERROR(VLOOKUP(BI187,'CRUCE OPORTUNIDADES'!$C$10:$D$109,2,FALSE),"")</f>
        <v/>
      </c>
    </row>
    <row r="188">
      <c r="N188" s="14">
        <f>IF(N189&lt;&gt;""," -O","")</f>
        <v/>
      </c>
      <c r="P188" s="14">
        <f>IF(P189&lt;&gt;""," -O","")</f>
        <v/>
      </c>
      <c r="R188" s="14">
        <f>IF(R189&lt;&gt;""," -O","")</f>
        <v/>
      </c>
      <c r="T188" s="14">
        <f>IF(T189&lt;&gt;""," -O","")</f>
        <v/>
      </c>
      <c r="V188" s="14">
        <f>IF(V189&lt;&gt;""," -O","")</f>
        <v/>
      </c>
      <c r="X188" s="14">
        <f>IF(X189&lt;&gt;""," -O","")</f>
        <v/>
      </c>
      <c r="Z188" s="14">
        <f>IF(Z189&lt;&gt;""," -O","")</f>
        <v/>
      </c>
      <c r="AB188" s="14">
        <f>IF(AB189&lt;&gt;""," -O","")</f>
        <v/>
      </c>
      <c r="AD188" s="14">
        <f>IF(AD189&lt;&gt;""," -O","")</f>
        <v/>
      </c>
      <c r="AF188" s="14">
        <f>IF(AF189&lt;&gt;""," -O","")</f>
        <v/>
      </c>
      <c r="AH188" s="14">
        <f>IF(AH189&lt;&gt;""," -O","")</f>
        <v/>
      </c>
      <c r="AJ188" s="14">
        <f>IF(AJ189&lt;&gt;""," -O","")</f>
        <v/>
      </c>
      <c r="AL188" s="14">
        <f>IF(AL189&lt;&gt;""," -O","")</f>
        <v/>
      </c>
      <c r="AN188" s="14">
        <f>IF(AN189&lt;&gt;""," -O","")</f>
        <v/>
      </c>
      <c r="AP188" s="14">
        <f>IF(AP189&lt;&gt;""," -O","")</f>
        <v/>
      </c>
      <c r="AR188" s="14">
        <f>IF(AR189&lt;&gt;""," -O","")</f>
        <v/>
      </c>
      <c r="AT188" s="14">
        <f>IF(AT189&lt;&gt;""," -O","")</f>
        <v/>
      </c>
      <c r="AV188" s="14">
        <f>IF(AV189&lt;&gt;""," -O","")</f>
        <v/>
      </c>
      <c r="AX188" s="14">
        <f>IF(AX189&lt;&gt;""," -O","")</f>
        <v/>
      </c>
      <c r="AZ188" s="14">
        <f>IF(AZ189&lt;&gt;""," -O","")</f>
        <v/>
      </c>
      <c r="BB188" s="14">
        <f>IF(BB189&lt;&gt;""," -O","")</f>
        <v/>
      </c>
      <c r="BD188" s="14">
        <f>IF(BD189&lt;&gt;""," -O","")</f>
        <v/>
      </c>
      <c r="BF188" s="14">
        <f>IF(BF189&lt;&gt;""," -O","")</f>
        <v/>
      </c>
      <c r="BH188" s="14">
        <f>IF(BH189&lt;&gt;""," -O","")</f>
        <v/>
      </c>
      <c r="BJ188" s="14">
        <f>IF(BJ189&lt;&gt;""," -O","")</f>
        <v/>
      </c>
    </row>
    <row r="189">
      <c r="M189" s="14" t="n">
        <v>1.91</v>
      </c>
      <c r="N189" s="14">
        <f>IFERROR(VLOOKUP(M189,'CRUCE OPORTUNIDADES'!$C$10:$D$109,2,FALSE),"")</f>
        <v/>
      </c>
      <c r="O189" s="14" t="n">
        <v>2.91000000000002</v>
      </c>
      <c r="P189" s="14">
        <f>IFERROR(VLOOKUP(O189,'CRUCE OPORTUNIDADES'!$C$10:$D$109,2,FALSE),"")</f>
        <v/>
      </c>
      <c r="Q189" s="14" t="n">
        <v>3.91000000000004</v>
      </c>
      <c r="R189" s="14">
        <f>IFERROR(VLOOKUP(Q189,'CRUCE OPORTUNIDADES'!$C$10:$D$109,2,FALSE),"")</f>
        <v/>
      </c>
      <c r="S189" s="14" t="n">
        <v>4.91000000000006</v>
      </c>
      <c r="T189" s="14">
        <f>IFERROR(VLOOKUP(S189,'CRUCE OPORTUNIDADES'!$C$10:$D$109,2,FALSE),"")</f>
        <v/>
      </c>
      <c r="U189" s="14" t="n">
        <v>5.91000000000008</v>
      </c>
      <c r="V189" s="14">
        <f>IFERROR(VLOOKUP(U189,'CRUCE OPORTUNIDADES'!$C$10:$D$109,2,FALSE),"")</f>
        <v/>
      </c>
      <c r="W189" s="14" t="n">
        <v>6.9100000000001</v>
      </c>
      <c r="X189" s="14">
        <f>IFERROR(VLOOKUP(W189,'CRUCE OPORTUNIDADES'!$C$10:$D$109,2,FALSE),"")</f>
        <v/>
      </c>
      <c r="Y189" s="14" t="n">
        <v>7.91000000000012</v>
      </c>
      <c r="Z189" s="14">
        <f>IFERROR(VLOOKUP(Y189,'CRUCE OPORTUNIDADES'!$C$10:$D$109,2,FALSE),"")</f>
        <v/>
      </c>
      <c r="AA189" s="14" t="n">
        <v>8.91000000000014</v>
      </c>
      <c r="AB189" s="14">
        <f>IFERROR(VLOOKUP(AA189,'CRUCE OPORTUNIDADES'!$C$10:$D$109,2,FALSE),"")</f>
        <v/>
      </c>
      <c r="AC189" s="14" t="n">
        <v>9.91000000000016</v>
      </c>
      <c r="AD189" s="14">
        <f>IFERROR(VLOOKUP(AC189,'CRUCE OPORTUNIDADES'!$C$10:$D$109,2,FALSE),"")</f>
        <v/>
      </c>
      <c r="AE189" s="14" t="n">
        <v>10.9100000000002</v>
      </c>
      <c r="AF189" s="14">
        <f>IFERROR(VLOOKUP(AE189,'CRUCE OPORTUNIDADES'!$C$10:$D$109,2,FALSE),"")</f>
        <v/>
      </c>
      <c r="AG189" s="14" t="n">
        <v>11.9100000000002</v>
      </c>
      <c r="AH189" s="14">
        <f>IFERROR(VLOOKUP(AG189,'CRUCE OPORTUNIDADES'!$C$10:$D$109,2,FALSE),"")</f>
        <v/>
      </c>
      <c r="AI189" s="14" t="n">
        <v>12.9100000000002</v>
      </c>
      <c r="AJ189" s="14">
        <f>IFERROR(VLOOKUP(AI189,'CRUCE OPORTUNIDADES'!$C$10:$D$109,2,FALSE),"")</f>
        <v/>
      </c>
      <c r="AK189" s="14" t="n">
        <v>13.9100000000002</v>
      </c>
      <c r="AL189" s="14">
        <f>IFERROR(VLOOKUP(AK189,'CRUCE OPORTUNIDADES'!$C$10:$D$109,2,FALSE),"")</f>
        <v/>
      </c>
      <c r="AM189" s="14" t="n">
        <v>14.9100000000003</v>
      </c>
      <c r="AN189" s="14">
        <f>IFERROR(VLOOKUP(AM189,'CRUCE OPORTUNIDADES'!$C$10:$D$109,2,FALSE),"")</f>
        <v/>
      </c>
      <c r="AO189" s="14" t="n">
        <v>15.9100000000003</v>
      </c>
      <c r="AP189" s="14">
        <f>IFERROR(VLOOKUP(AO189,'CRUCE OPORTUNIDADES'!$C$10:$D$109,2,FALSE),"")</f>
        <v/>
      </c>
      <c r="AQ189" s="14" t="n">
        <v>16.9100000000003</v>
      </c>
      <c r="AR189" s="14">
        <f>IFERROR(VLOOKUP(AQ189,'CRUCE OPORTUNIDADES'!$C$10:$D$109,2,FALSE),"")</f>
        <v/>
      </c>
      <c r="AS189" s="14" t="n">
        <v>17.9100000000003</v>
      </c>
      <c r="AT189" s="14">
        <f>IFERROR(VLOOKUP(AS189,'CRUCE OPORTUNIDADES'!$C$10:$D$109,2,FALSE),"")</f>
        <v/>
      </c>
      <c r="AU189" s="14" t="n">
        <v>18.9100000000003</v>
      </c>
      <c r="AV189" s="14">
        <f>IFERROR(VLOOKUP(AU189,'CRUCE OPORTUNIDADES'!$C$10:$D$109,2,FALSE),"")</f>
        <v/>
      </c>
      <c r="AW189" s="14" t="n">
        <v>19.9100000000004</v>
      </c>
      <c r="AX189" s="14">
        <f>IFERROR(VLOOKUP(AW189,'CRUCE OPORTUNIDADES'!$C$10:$D$109,2,FALSE),"")</f>
        <v/>
      </c>
      <c r="AY189" s="14" t="n">
        <v>20.9100000000004</v>
      </c>
      <c r="AZ189" s="14">
        <f>IFERROR(VLOOKUP(AY189,'CRUCE OPORTUNIDADES'!$C$10:$D$109,2,FALSE),"")</f>
        <v/>
      </c>
      <c r="BA189" s="14" t="n">
        <v>21.9100000000004</v>
      </c>
      <c r="BB189" s="14">
        <f>IFERROR(VLOOKUP(BA189,'CRUCE OPORTUNIDADES'!$C$10:$D$109,2,FALSE),"")</f>
        <v/>
      </c>
      <c r="BC189" s="14" t="n">
        <v>22.9100000000004</v>
      </c>
      <c r="BD189" s="14">
        <f>IFERROR(VLOOKUP(BC189,'CRUCE OPORTUNIDADES'!$C$10:$D$109,2,FALSE),"")</f>
        <v/>
      </c>
      <c r="BE189" s="14" t="n">
        <v>23.9100000000004</v>
      </c>
      <c r="BF189" s="14">
        <f>IFERROR(VLOOKUP(BE189,'CRUCE OPORTUNIDADES'!$C$10:$D$109,2,FALSE),"")</f>
        <v/>
      </c>
      <c r="BG189" s="14" t="n">
        <v>24.9100000000005</v>
      </c>
      <c r="BH189" s="14">
        <f>IFERROR(VLOOKUP(BG189,'CRUCE OPORTUNIDADES'!$C$10:$D$109,2,FALSE),"")</f>
        <v/>
      </c>
      <c r="BI189" s="14" t="n">
        <v>25.9100000000005</v>
      </c>
      <c r="BJ189" s="14">
        <f>IFERROR(VLOOKUP(BI189,'CRUCE OPORTUNIDADES'!$C$10:$D$109,2,FALSE),"")</f>
        <v/>
      </c>
    </row>
    <row r="190">
      <c r="N190" s="14">
        <f>IF(N191&lt;&gt;""," -O","")</f>
        <v/>
      </c>
      <c r="P190" s="14">
        <f>IF(P191&lt;&gt;""," -O","")</f>
        <v/>
      </c>
      <c r="R190" s="14">
        <f>IF(R191&lt;&gt;""," -O","")</f>
        <v/>
      </c>
      <c r="T190" s="14">
        <f>IF(T191&lt;&gt;""," -O","")</f>
        <v/>
      </c>
      <c r="V190" s="14">
        <f>IF(V191&lt;&gt;""," -O","")</f>
        <v/>
      </c>
      <c r="X190" s="14">
        <f>IF(X191&lt;&gt;""," -O","")</f>
        <v/>
      </c>
      <c r="Z190" s="14">
        <f>IF(Z191&lt;&gt;""," -O","")</f>
        <v/>
      </c>
      <c r="AB190" s="14">
        <f>IF(AB191&lt;&gt;""," -O","")</f>
        <v/>
      </c>
      <c r="AD190" s="14">
        <f>IF(AD191&lt;&gt;""," -O","")</f>
        <v/>
      </c>
      <c r="AF190" s="14">
        <f>IF(AF191&lt;&gt;""," -O","")</f>
        <v/>
      </c>
      <c r="AH190" s="14">
        <f>IF(AH191&lt;&gt;""," -O","")</f>
        <v/>
      </c>
      <c r="AJ190" s="14">
        <f>IF(AJ191&lt;&gt;""," -O","")</f>
        <v/>
      </c>
      <c r="AL190" s="14">
        <f>IF(AL191&lt;&gt;""," -O","")</f>
        <v/>
      </c>
      <c r="AN190" s="14">
        <f>IF(AN191&lt;&gt;""," -O","")</f>
        <v/>
      </c>
      <c r="AP190" s="14">
        <f>IF(AP191&lt;&gt;""," -O","")</f>
        <v/>
      </c>
      <c r="AR190" s="14">
        <f>IF(AR191&lt;&gt;""," -O","")</f>
        <v/>
      </c>
      <c r="AT190" s="14">
        <f>IF(AT191&lt;&gt;""," -O","")</f>
        <v/>
      </c>
      <c r="AV190" s="14">
        <f>IF(AV191&lt;&gt;""," -O","")</f>
        <v/>
      </c>
      <c r="AX190" s="14">
        <f>IF(AX191&lt;&gt;""," -O","")</f>
        <v/>
      </c>
      <c r="AZ190" s="14">
        <f>IF(AZ191&lt;&gt;""," -O","")</f>
        <v/>
      </c>
      <c r="BB190" s="14">
        <f>IF(BB191&lt;&gt;""," -O","")</f>
        <v/>
      </c>
      <c r="BD190" s="14">
        <f>IF(BD191&lt;&gt;""," -O","")</f>
        <v/>
      </c>
      <c r="BF190" s="14">
        <f>IF(BF191&lt;&gt;""," -O","")</f>
        <v/>
      </c>
      <c r="BH190" s="14">
        <f>IF(BH191&lt;&gt;""," -O","")</f>
        <v/>
      </c>
      <c r="BJ190" s="14">
        <f>IF(BJ191&lt;&gt;""," -O","")</f>
        <v/>
      </c>
    </row>
    <row r="191">
      <c r="M191" s="14" t="n">
        <v>1.92</v>
      </c>
      <c r="N191" s="14">
        <f>IFERROR(VLOOKUP(M191,'CRUCE OPORTUNIDADES'!$C$10:$D$109,2,FALSE),"")</f>
        <v/>
      </c>
      <c r="O191" s="14" t="n">
        <v>2.92000000000002</v>
      </c>
      <c r="P191" s="14">
        <f>IFERROR(VLOOKUP(O191,'CRUCE OPORTUNIDADES'!$C$10:$D$109,2,FALSE),"")</f>
        <v/>
      </c>
      <c r="Q191" s="14" t="n">
        <v>3.92000000000004</v>
      </c>
      <c r="R191" s="14">
        <f>IFERROR(VLOOKUP(Q191,'CRUCE OPORTUNIDADES'!$C$10:$D$109,2,FALSE),"")</f>
        <v/>
      </c>
      <c r="S191" s="14" t="n">
        <v>4.92000000000006</v>
      </c>
      <c r="T191" s="14">
        <f>IFERROR(VLOOKUP(S191,'CRUCE OPORTUNIDADES'!$C$10:$D$109,2,FALSE),"")</f>
        <v/>
      </c>
      <c r="U191" s="14" t="n">
        <v>5.92000000000008</v>
      </c>
      <c r="V191" s="14">
        <f>IFERROR(VLOOKUP(U191,'CRUCE OPORTUNIDADES'!$C$10:$D$109,2,FALSE),"")</f>
        <v/>
      </c>
      <c r="W191" s="14" t="n">
        <v>6.9200000000001</v>
      </c>
      <c r="X191" s="14">
        <f>IFERROR(VLOOKUP(W191,'CRUCE OPORTUNIDADES'!$C$10:$D$109,2,FALSE),"")</f>
        <v/>
      </c>
      <c r="Y191" s="14" t="n">
        <v>7.92000000000012</v>
      </c>
      <c r="Z191" s="14">
        <f>IFERROR(VLOOKUP(Y191,'CRUCE OPORTUNIDADES'!$C$10:$D$109,2,FALSE),"")</f>
        <v/>
      </c>
      <c r="AA191" s="14" t="n">
        <v>8.92000000000014</v>
      </c>
      <c r="AB191" s="14">
        <f>IFERROR(VLOOKUP(AA191,'CRUCE OPORTUNIDADES'!$C$10:$D$109,2,FALSE),"")</f>
        <v/>
      </c>
      <c r="AC191" s="14" t="n">
        <v>9.92000000000016</v>
      </c>
      <c r="AD191" s="14">
        <f>IFERROR(VLOOKUP(AC191,'CRUCE OPORTUNIDADES'!$C$10:$D$109,2,FALSE),"")</f>
        <v/>
      </c>
      <c r="AE191" s="14" t="n">
        <v>10.9200000000002</v>
      </c>
      <c r="AF191" s="14">
        <f>IFERROR(VLOOKUP(AE191,'CRUCE OPORTUNIDADES'!$C$10:$D$109,2,FALSE),"")</f>
        <v/>
      </c>
      <c r="AG191" s="14" t="n">
        <v>11.9200000000002</v>
      </c>
      <c r="AH191" s="14">
        <f>IFERROR(VLOOKUP(AG191,'CRUCE OPORTUNIDADES'!$C$10:$D$109,2,FALSE),"")</f>
        <v/>
      </c>
      <c r="AI191" s="14" t="n">
        <v>12.9200000000002</v>
      </c>
      <c r="AJ191" s="14">
        <f>IFERROR(VLOOKUP(AI191,'CRUCE OPORTUNIDADES'!$C$10:$D$109,2,FALSE),"")</f>
        <v/>
      </c>
      <c r="AK191" s="14" t="n">
        <v>13.9200000000002</v>
      </c>
      <c r="AL191" s="14">
        <f>IFERROR(VLOOKUP(AK191,'CRUCE OPORTUNIDADES'!$C$10:$D$109,2,FALSE),"")</f>
        <v/>
      </c>
      <c r="AM191" s="14" t="n">
        <v>14.9200000000003</v>
      </c>
      <c r="AN191" s="14">
        <f>IFERROR(VLOOKUP(AM191,'CRUCE OPORTUNIDADES'!$C$10:$D$109,2,FALSE),"")</f>
        <v/>
      </c>
      <c r="AO191" s="14" t="n">
        <v>15.9200000000003</v>
      </c>
      <c r="AP191" s="14">
        <f>IFERROR(VLOOKUP(AO191,'CRUCE OPORTUNIDADES'!$C$10:$D$109,2,FALSE),"")</f>
        <v/>
      </c>
      <c r="AQ191" s="14" t="n">
        <v>16.9200000000003</v>
      </c>
      <c r="AR191" s="14">
        <f>IFERROR(VLOOKUP(AQ191,'CRUCE OPORTUNIDADES'!$C$10:$D$109,2,FALSE),"")</f>
        <v/>
      </c>
      <c r="AS191" s="14" t="n">
        <v>17.9200000000003</v>
      </c>
      <c r="AT191" s="14">
        <f>IFERROR(VLOOKUP(AS191,'CRUCE OPORTUNIDADES'!$C$10:$D$109,2,FALSE),"")</f>
        <v/>
      </c>
      <c r="AU191" s="14" t="n">
        <v>18.9200000000003</v>
      </c>
      <c r="AV191" s="14">
        <f>IFERROR(VLOOKUP(AU191,'CRUCE OPORTUNIDADES'!$C$10:$D$109,2,FALSE),"")</f>
        <v/>
      </c>
      <c r="AW191" s="14" t="n">
        <v>19.9200000000004</v>
      </c>
      <c r="AX191" s="14">
        <f>IFERROR(VLOOKUP(AW191,'CRUCE OPORTUNIDADES'!$C$10:$D$109,2,FALSE),"")</f>
        <v/>
      </c>
      <c r="AY191" s="14" t="n">
        <v>20.9200000000004</v>
      </c>
      <c r="AZ191" s="14">
        <f>IFERROR(VLOOKUP(AY191,'CRUCE OPORTUNIDADES'!$C$10:$D$109,2,FALSE),"")</f>
        <v/>
      </c>
      <c r="BA191" s="14" t="n">
        <v>21.9200000000004</v>
      </c>
      <c r="BB191" s="14">
        <f>IFERROR(VLOOKUP(BA191,'CRUCE OPORTUNIDADES'!$C$10:$D$109,2,FALSE),"")</f>
        <v/>
      </c>
      <c r="BC191" s="14" t="n">
        <v>22.9200000000004</v>
      </c>
      <c r="BD191" s="14">
        <f>IFERROR(VLOOKUP(BC191,'CRUCE OPORTUNIDADES'!$C$10:$D$109,2,FALSE),"")</f>
        <v/>
      </c>
      <c r="BE191" s="14" t="n">
        <v>23.9200000000004</v>
      </c>
      <c r="BF191" s="14">
        <f>IFERROR(VLOOKUP(BE191,'CRUCE OPORTUNIDADES'!$C$10:$D$109,2,FALSE),"")</f>
        <v/>
      </c>
      <c r="BG191" s="14" t="n">
        <v>24.9200000000005</v>
      </c>
      <c r="BH191" s="14">
        <f>IFERROR(VLOOKUP(BG191,'CRUCE OPORTUNIDADES'!$C$10:$D$109,2,FALSE),"")</f>
        <v/>
      </c>
      <c r="BI191" s="14" t="n">
        <v>25.9200000000005</v>
      </c>
      <c r="BJ191" s="14">
        <f>IFERROR(VLOOKUP(BI191,'CRUCE OPORTUNIDADES'!$C$10:$D$109,2,FALSE),"")</f>
        <v/>
      </c>
    </row>
    <row r="192">
      <c r="N192" s="14">
        <f>IF(N193&lt;&gt;""," -O","")</f>
        <v/>
      </c>
      <c r="P192" s="14">
        <f>IF(P193&lt;&gt;""," -O","")</f>
        <v/>
      </c>
      <c r="R192" s="14">
        <f>IF(R193&lt;&gt;""," -O","")</f>
        <v/>
      </c>
      <c r="T192" s="14">
        <f>IF(T193&lt;&gt;""," -O","")</f>
        <v/>
      </c>
      <c r="V192" s="14">
        <f>IF(V193&lt;&gt;""," -O","")</f>
        <v/>
      </c>
      <c r="X192" s="14">
        <f>IF(X193&lt;&gt;""," -O","")</f>
        <v/>
      </c>
      <c r="Z192" s="14">
        <f>IF(Z193&lt;&gt;""," -O","")</f>
        <v/>
      </c>
      <c r="AB192" s="14">
        <f>IF(AB193&lt;&gt;""," -O","")</f>
        <v/>
      </c>
      <c r="AD192" s="14">
        <f>IF(AD193&lt;&gt;""," -O","")</f>
        <v/>
      </c>
      <c r="AF192" s="14">
        <f>IF(AF193&lt;&gt;""," -O","")</f>
        <v/>
      </c>
      <c r="AH192" s="14">
        <f>IF(AH193&lt;&gt;""," -O","")</f>
        <v/>
      </c>
      <c r="AJ192" s="14">
        <f>IF(AJ193&lt;&gt;""," -O","")</f>
        <v/>
      </c>
      <c r="AL192" s="14">
        <f>IF(AL193&lt;&gt;""," -O","")</f>
        <v/>
      </c>
      <c r="AN192" s="14">
        <f>IF(AN193&lt;&gt;""," -O","")</f>
        <v/>
      </c>
      <c r="AP192" s="14">
        <f>IF(AP193&lt;&gt;""," -O","")</f>
        <v/>
      </c>
      <c r="AR192" s="14">
        <f>IF(AR193&lt;&gt;""," -O","")</f>
        <v/>
      </c>
      <c r="AT192" s="14">
        <f>IF(AT193&lt;&gt;""," -O","")</f>
        <v/>
      </c>
      <c r="AV192" s="14">
        <f>IF(AV193&lt;&gt;""," -O","")</f>
        <v/>
      </c>
      <c r="AX192" s="14">
        <f>IF(AX193&lt;&gt;""," -O","")</f>
        <v/>
      </c>
      <c r="AZ192" s="14">
        <f>IF(AZ193&lt;&gt;""," -O","")</f>
        <v/>
      </c>
      <c r="BB192" s="14">
        <f>IF(BB193&lt;&gt;""," -O","")</f>
        <v/>
      </c>
      <c r="BD192" s="14">
        <f>IF(BD193&lt;&gt;""," -O","")</f>
        <v/>
      </c>
      <c r="BF192" s="14">
        <f>IF(BF193&lt;&gt;""," -O","")</f>
        <v/>
      </c>
      <c r="BH192" s="14">
        <f>IF(BH193&lt;&gt;""," -O","")</f>
        <v/>
      </c>
      <c r="BJ192" s="14">
        <f>IF(BJ193&lt;&gt;""," -O","")</f>
        <v/>
      </c>
    </row>
    <row r="193">
      <c r="M193" s="14" t="n">
        <v>1.93</v>
      </c>
      <c r="N193" s="14">
        <f>IFERROR(VLOOKUP(M193,'CRUCE OPORTUNIDADES'!$C$10:$D$109,2,FALSE),"")</f>
        <v/>
      </c>
      <c r="O193" s="14" t="n">
        <v>2.93000000000002</v>
      </c>
      <c r="P193" s="14">
        <f>IFERROR(VLOOKUP(O193,'CRUCE OPORTUNIDADES'!$C$10:$D$109,2,FALSE),"")</f>
        <v/>
      </c>
      <c r="Q193" s="14" t="n">
        <v>3.93000000000004</v>
      </c>
      <c r="R193" s="14">
        <f>IFERROR(VLOOKUP(Q193,'CRUCE OPORTUNIDADES'!$C$10:$D$109,2,FALSE),"")</f>
        <v/>
      </c>
      <c r="S193" s="14" t="n">
        <v>4.93000000000006</v>
      </c>
      <c r="T193" s="14">
        <f>IFERROR(VLOOKUP(S193,'CRUCE OPORTUNIDADES'!$C$10:$D$109,2,FALSE),"")</f>
        <v/>
      </c>
      <c r="U193" s="14" t="n">
        <v>5.93000000000008</v>
      </c>
      <c r="V193" s="14">
        <f>IFERROR(VLOOKUP(U193,'CRUCE OPORTUNIDADES'!$C$10:$D$109,2,FALSE),"")</f>
        <v/>
      </c>
      <c r="W193" s="14" t="n">
        <v>6.9300000000001</v>
      </c>
      <c r="X193" s="14">
        <f>IFERROR(VLOOKUP(W193,'CRUCE OPORTUNIDADES'!$C$10:$D$109,2,FALSE),"")</f>
        <v/>
      </c>
      <c r="Y193" s="14" t="n">
        <v>7.93000000000012</v>
      </c>
      <c r="Z193" s="14">
        <f>IFERROR(VLOOKUP(Y193,'CRUCE OPORTUNIDADES'!$C$10:$D$109,2,FALSE),"")</f>
        <v/>
      </c>
      <c r="AA193" s="14" t="n">
        <v>8.93000000000014</v>
      </c>
      <c r="AB193" s="14">
        <f>IFERROR(VLOOKUP(AA193,'CRUCE OPORTUNIDADES'!$C$10:$D$109,2,FALSE),"")</f>
        <v/>
      </c>
      <c r="AC193" s="14" t="n">
        <v>9.93000000000016</v>
      </c>
      <c r="AD193" s="14">
        <f>IFERROR(VLOOKUP(AC193,'CRUCE OPORTUNIDADES'!$C$10:$D$109,2,FALSE),"")</f>
        <v/>
      </c>
      <c r="AE193" s="14" t="n">
        <v>10.9300000000002</v>
      </c>
      <c r="AF193" s="14">
        <f>IFERROR(VLOOKUP(AE193,'CRUCE OPORTUNIDADES'!$C$10:$D$109,2,FALSE),"")</f>
        <v/>
      </c>
      <c r="AG193" s="14" t="n">
        <v>11.9300000000002</v>
      </c>
      <c r="AH193" s="14">
        <f>IFERROR(VLOOKUP(AG193,'CRUCE OPORTUNIDADES'!$C$10:$D$109,2,FALSE),"")</f>
        <v/>
      </c>
      <c r="AI193" s="14" t="n">
        <v>12.9300000000002</v>
      </c>
      <c r="AJ193" s="14">
        <f>IFERROR(VLOOKUP(AI193,'CRUCE OPORTUNIDADES'!$C$10:$D$109,2,FALSE),"")</f>
        <v/>
      </c>
      <c r="AK193" s="14" t="n">
        <v>13.9300000000002</v>
      </c>
      <c r="AL193" s="14">
        <f>IFERROR(VLOOKUP(AK193,'CRUCE OPORTUNIDADES'!$C$10:$D$109,2,FALSE),"")</f>
        <v/>
      </c>
      <c r="AM193" s="14" t="n">
        <v>14.9300000000003</v>
      </c>
      <c r="AN193" s="14">
        <f>IFERROR(VLOOKUP(AM193,'CRUCE OPORTUNIDADES'!$C$10:$D$109,2,FALSE),"")</f>
        <v/>
      </c>
      <c r="AO193" s="14" t="n">
        <v>15.9300000000003</v>
      </c>
      <c r="AP193" s="14">
        <f>IFERROR(VLOOKUP(AO193,'CRUCE OPORTUNIDADES'!$C$10:$D$109,2,FALSE),"")</f>
        <v/>
      </c>
      <c r="AQ193" s="14" t="n">
        <v>16.9300000000003</v>
      </c>
      <c r="AR193" s="14">
        <f>IFERROR(VLOOKUP(AQ193,'CRUCE OPORTUNIDADES'!$C$10:$D$109,2,FALSE),"")</f>
        <v/>
      </c>
      <c r="AS193" s="14" t="n">
        <v>17.9300000000003</v>
      </c>
      <c r="AT193" s="14">
        <f>IFERROR(VLOOKUP(AS193,'CRUCE OPORTUNIDADES'!$C$10:$D$109,2,FALSE),"")</f>
        <v/>
      </c>
      <c r="AU193" s="14" t="n">
        <v>18.9300000000003</v>
      </c>
      <c r="AV193" s="14">
        <f>IFERROR(VLOOKUP(AU193,'CRUCE OPORTUNIDADES'!$C$10:$D$109,2,FALSE),"")</f>
        <v/>
      </c>
      <c r="AW193" s="14" t="n">
        <v>19.9300000000004</v>
      </c>
      <c r="AX193" s="14">
        <f>IFERROR(VLOOKUP(AW193,'CRUCE OPORTUNIDADES'!$C$10:$D$109,2,FALSE),"")</f>
        <v/>
      </c>
      <c r="AY193" s="14" t="n">
        <v>20.9300000000004</v>
      </c>
      <c r="AZ193" s="14">
        <f>IFERROR(VLOOKUP(AY193,'CRUCE OPORTUNIDADES'!$C$10:$D$109,2,FALSE),"")</f>
        <v/>
      </c>
      <c r="BA193" s="14" t="n">
        <v>21.9300000000004</v>
      </c>
      <c r="BB193" s="14">
        <f>IFERROR(VLOOKUP(BA193,'CRUCE OPORTUNIDADES'!$C$10:$D$109,2,FALSE),"")</f>
        <v/>
      </c>
      <c r="BC193" s="14" t="n">
        <v>22.9300000000004</v>
      </c>
      <c r="BD193" s="14">
        <f>IFERROR(VLOOKUP(BC193,'CRUCE OPORTUNIDADES'!$C$10:$D$109,2,FALSE),"")</f>
        <v/>
      </c>
      <c r="BE193" s="14" t="n">
        <v>23.9300000000004</v>
      </c>
      <c r="BF193" s="14">
        <f>IFERROR(VLOOKUP(BE193,'CRUCE OPORTUNIDADES'!$C$10:$D$109,2,FALSE),"")</f>
        <v/>
      </c>
      <c r="BG193" s="14" t="n">
        <v>24.9300000000005</v>
      </c>
      <c r="BH193" s="14">
        <f>IFERROR(VLOOKUP(BG193,'CRUCE OPORTUNIDADES'!$C$10:$D$109,2,FALSE),"")</f>
        <v/>
      </c>
      <c r="BI193" s="14" t="n">
        <v>25.9300000000005</v>
      </c>
      <c r="BJ193" s="14">
        <f>IFERROR(VLOOKUP(BI193,'CRUCE OPORTUNIDADES'!$C$10:$D$109,2,FALSE),"")</f>
        <v/>
      </c>
    </row>
    <row r="194">
      <c r="N194" s="14">
        <f>IF(N195&lt;&gt;""," -O","")</f>
        <v/>
      </c>
      <c r="P194" s="14">
        <f>IF(P195&lt;&gt;""," -O","")</f>
        <v/>
      </c>
      <c r="R194" s="14">
        <f>IF(R195&lt;&gt;""," -O","")</f>
        <v/>
      </c>
      <c r="T194" s="14">
        <f>IF(T195&lt;&gt;""," -O","")</f>
        <v/>
      </c>
      <c r="V194" s="14">
        <f>IF(V195&lt;&gt;""," -O","")</f>
        <v/>
      </c>
      <c r="X194" s="14">
        <f>IF(X195&lt;&gt;""," -O","")</f>
        <v/>
      </c>
      <c r="Z194" s="14">
        <f>IF(Z195&lt;&gt;""," -O","")</f>
        <v/>
      </c>
      <c r="AB194" s="14">
        <f>IF(AB195&lt;&gt;""," -O","")</f>
        <v/>
      </c>
      <c r="AD194" s="14">
        <f>IF(AD195&lt;&gt;""," -O","")</f>
        <v/>
      </c>
      <c r="AF194" s="14">
        <f>IF(AF195&lt;&gt;""," -O","")</f>
        <v/>
      </c>
      <c r="AH194" s="14">
        <f>IF(AH195&lt;&gt;""," -O","")</f>
        <v/>
      </c>
      <c r="AJ194" s="14">
        <f>IF(AJ195&lt;&gt;""," -O","")</f>
        <v/>
      </c>
      <c r="AL194" s="14">
        <f>IF(AL195&lt;&gt;""," -O","")</f>
        <v/>
      </c>
      <c r="AN194" s="14">
        <f>IF(AN195&lt;&gt;""," -O","")</f>
        <v/>
      </c>
      <c r="AP194" s="14">
        <f>IF(AP195&lt;&gt;""," -O","")</f>
        <v/>
      </c>
      <c r="AR194" s="14">
        <f>IF(AR195&lt;&gt;""," -O","")</f>
        <v/>
      </c>
      <c r="AT194" s="14">
        <f>IF(AT195&lt;&gt;""," -O","")</f>
        <v/>
      </c>
      <c r="AV194" s="14">
        <f>IF(AV195&lt;&gt;""," -O","")</f>
        <v/>
      </c>
      <c r="AX194" s="14">
        <f>IF(AX195&lt;&gt;""," -O","")</f>
        <v/>
      </c>
      <c r="AZ194" s="14">
        <f>IF(AZ195&lt;&gt;""," -O","")</f>
        <v/>
      </c>
      <c r="BB194" s="14">
        <f>IF(BB195&lt;&gt;""," -O","")</f>
        <v/>
      </c>
      <c r="BD194" s="14">
        <f>IF(BD195&lt;&gt;""," -O","")</f>
        <v/>
      </c>
      <c r="BF194" s="14">
        <f>IF(BF195&lt;&gt;""," -O","")</f>
        <v/>
      </c>
      <c r="BH194" s="14">
        <f>IF(BH195&lt;&gt;""," -O","")</f>
        <v/>
      </c>
      <c r="BJ194" s="14">
        <f>IF(BJ195&lt;&gt;""," -O","")</f>
        <v/>
      </c>
    </row>
    <row r="195">
      <c r="M195" s="14" t="n">
        <v>1.94</v>
      </c>
      <c r="N195" s="14">
        <f>IFERROR(VLOOKUP(M195,'CRUCE OPORTUNIDADES'!$C$10:$D$109,2,FALSE),"")</f>
        <v/>
      </c>
      <c r="O195" s="14" t="n">
        <v>2.94000000000002</v>
      </c>
      <c r="P195" s="14">
        <f>IFERROR(VLOOKUP(O195,'CRUCE OPORTUNIDADES'!$C$10:$D$109,2,FALSE),"")</f>
        <v/>
      </c>
      <c r="Q195" s="14" t="n">
        <v>3.94000000000004</v>
      </c>
      <c r="R195" s="14">
        <f>IFERROR(VLOOKUP(Q195,'CRUCE OPORTUNIDADES'!$C$10:$D$109,2,FALSE),"")</f>
        <v/>
      </c>
      <c r="S195" s="14" t="n">
        <v>4.94000000000006</v>
      </c>
      <c r="T195" s="14">
        <f>IFERROR(VLOOKUP(S195,'CRUCE OPORTUNIDADES'!$C$10:$D$109,2,FALSE),"")</f>
        <v/>
      </c>
      <c r="U195" s="14" t="n">
        <v>5.94000000000008</v>
      </c>
      <c r="V195" s="14">
        <f>IFERROR(VLOOKUP(U195,'CRUCE OPORTUNIDADES'!$C$10:$D$109,2,FALSE),"")</f>
        <v/>
      </c>
      <c r="W195" s="14" t="n">
        <v>6.9400000000001</v>
      </c>
      <c r="X195" s="14">
        <f>IFERROR(VLOOKUP(W195,'CRUCE OPORTUNIDADES'!$C$10:$D$109,2,FALSE),"")</f>
        <v/>
      </c>
      <c r="Y195" s="14" t="n">
        <v>7.94000000000012</v>
      </c>
      <c r="Z195" s="14">
        <f>IFERROR(VLOOKUP(Y195,'CRUCE OPORTUNIDADES'!$C$10:$D$109,2,FALSE),"")</f>
        <v/>
      </c>
      <c r="AA195" s="14" t="n">
        <v>8.94000000000014</v>
      </c>
      <c r="AB195" s="14">
        <f>IFERROR(VLOOKUP(AA195,'CRUCE OPORTUNIDADES'!$C$10:$D$109,2,FALSE),"")</f>
        <v/>
      </c>
      <c r="AC195" s="14" t="n">
        <v>9.940000000000159</v>
      </c>
      <c r="AD195" s="14">
        <f>IFERROR(VLOOKUP(AC195,'CRUCE OPORTUNIDADES'!$C$10:$D$109,2,FALSE),"")</f>
        <v/>
      </c>
      <c r="AE195" s="14" t="n">
        <v>10.9400000000002</v>
      </c>
      <c r="AF195" s="14">
        <f>IFERROR(VLOOKUP(AE195,'CRUCE OPORTUNIDADES'!$C$10:$D$109,2,FALSE),"")</f>
        <v/>
      </c>
      <c r="AG195" s="14" t="n">
        <v>11.9400000000002</v>
      </c>
      <c r="AH195" s="14">
        <f>IFERROR(VLOOKUP(AG195,'CRUCE OPORTUNIDADES'!$C$10:$D$109,2,FALSE),"")</f>
        <v/>
      </c>
      <c r="AI195" s="14" t="n">
        <v>12.9400000000002</v>
      </c>
      <c r="AJ195" s="14">
        <f>IFERROR(VLOOKUP(AI195,'CRUCE OPORTUNIDADES'!$C$10:$D$109,2,FALSE),"")</f>
        <v/>
      </c>
      <c r="AK195" s="14" t="n">
        <v>13.9400000000002</v>
      </c>
      <c r="AL195" s="14">
        <f>IFERROR(VLOOKUP(AK195,'CRUCE OPORTUNIDADES'!$C$10:$D$109,2,FALSE),"")</f>
        <v/>
      </c>
      <c r="AM195" s="14" t="n">
        <v>14.9400000000003</v>
      </c>
      <c r="AN195" s="14">
        <f>IFERROR(VLOOKUP(AM195,'CRUCE OPORTUNIDADES'!$C$10:$D$109,2,FALSE),"")</f>
        <v/>
      </c>
      <c r="AO195" s="14" t="n">
        <v>15.9400000000003</v>
      </c>
      <c r="AP195" s="14">
        <f>IFERROR(VLOOKUP(AO195,'CRUCE OPORTUNIDADES'!$C$10:$D$109,2,FALSE),"")</f>
        <v/>
      </c>
      <c r="AQ195" s="14" t="n">
        <v>16.9400000000003</v>
      </c>
      <c r="AR195" s="14">
        <f>IFERROR(VLOOKUP(AQ195,'CRUCE OPORTUNIDADES'!$C$10:$D$109,2,FALSE),"")</f>
        <v/>
      </c>
      <c r="AS195" s="14" t="n">
        <v>17.9400000000003</v>
      </c>
      <c r="AT195" s="14">
        <f>IFERROR(VLOOKUP(AS195,'CRUCE OPORTUNIDADES'!$C$10:$D$109,2,FALSE),"")</f>
        <v/>
      </c>
      <c r="AU195" s="14" t="n">
        <v>18.9400000000003</v>
      </c>
      <c r="AV195" s="14">
        <f>IFERROR(VLOOKUP(AU195,'CRUCE OPORTUNIDADES'!$C$10:$D$109,2,FALSE),"")</f>
        <v/>
      </c>
      <c r="AW195" s="14" t="n">
        <v>19.9400000000004</v>
      </c>
      <c r="AX195" s="14">
        <f>IFERROR(VLOOKUP(AW195,'CRUCE OPORTUNIDADES'!$C$10:$D$109,2,FALSE),"")</f>
        <v/>
      </c>
      <c r="AY195" s="14" t="n">
        <v>20.9400000000004</v>
      </c>
      <c r="AZ195" s="14">
        <f>IFERROR(VLOOKUP(AY195,'CRUCE OPORTUNIDADES'!$C$10:$D$109,2,FALSE),"")</f>
        <v/>
      </c>
      <c r="BA195" s="14" t="n">
        <v>21.9400000000004</v>
      </c>
      <c r="BB195" s="14">
        <f>IFERROR(VLOOKUP(BA195,'CRUCE OPORTUNIDADES'!$C$10:$D$109,2,FALSE),"")</f>
        <v/>
      </c>
      <c r="BC195" s="14" t="n">
        <v>22.9400000000004</v>
      </c>
      <c r="BD195" s="14">
        <f>IFERROR(VLOOKUP(BC195,'CRUCE OPORTUNIDADES'!$C$10:$D$109,2,FALSE),"")</f>
        <v/>
      </c>
      <c r="BE195" s="14" t="n">
        <v>23.9400000000004</v>
      </c>
      <c r="BF195" s="14">
        <f>IFERROR(VLOOKUP(BE195,'CRUCE OPORTUNIDADES'!$C$10:$D$109,2,FALSE),"")</f>
        <v/>
      </c>
      <c r="BG195" s="14" t="n">
        <v>24.9400000000005</v>
      </c>
      <c r="BH195" s="14">
        <f>IFERROR(VLOOKUP(BG195,'CRUCE OPORTUNIDADES'!$C$10:$D$109,2,FALSE),"")</f>
        <v/>
      </c>
      <c r="BI195" s="14" t="n">
        <v>25.9400000000005</v>
      </c>
      <c r="BJ195" s="14">
        <f>IFERROR(VLOOKUP(BI195,'CRUCE OPORTUNIDADES'!$C$10:$D$109,2,FALSE),"")</f>
        <v/>
      </c>
    </row>
    <row r="196">
      <c r="N196" s="14">
        <f>IF(N197&lt;&gt;""," -O","")</f>
        <v/>
      </c>
      <c r="P196" s="14">
        <f>IF(P197&lt;&gt;""," -O","")</f>
        <v/>
      </c>
      <c r="R196" s="14">
        <f>IF(R197&lt;&gt;""," -O","")</f>
        <v/>
      </c>
      <c r="T196" s="14">
        <f>IF(T197&lt;&gt;""," -O","")</f>
        <v/>
      </c>
      <c r="V196" s="14">
        <f>IF(V197&lt;&gt;""," -O","")</f>
        <v/>
      </c>
      <c r="X196" s="14">
        <f>IF(X197&lt;&gt;""," -O","")</f>
        <v/>
      </c>
      <c r="Z196" s="14">
        <f>IF(Z197&lt;&gt;""," -O","")</f>
        <v/>
      </c>
      <c r="AB196" s="14">
        <f>IF(AB197&lt;&gt;""," -O","")</f>
        <v/>
      </c>
      <c r="AD196" s="14">
        <f>IF(AD197&lt;&gt;""," -O","")</f>
        <v/>
      </c>
      <c r="AF196" s="14">
        <f>IF(AF197&lt;&gt;""," -O","")</f>
        <v/>
      </c>
      <c r="AH196" s="14">
        <f>IF(AH197&lt;&gt;""," -O","")</f>
        <v/>
      </c>
      <c r="AJ196" s="14">
        <f>IF(AJ197&lt;&gt;""," -O","")</f>
        <v/>
      </c>
      <c r="AL196" s="14">
        <f>IF(AL197&lt;&gt;""," -O","")</f>
        <v/>
      </c>
      <c r="AN196" s="14">
        <f>IF(AN197&lt;&gt;""," -O","")</f>
        <v/>
      </c>
      <c r="AP196" s="14">
        <f>IF(AP197&lt;&gt;""," -O","")</f>
        <v/>
      </c>
      <c r="AR196" s="14">
        <f>IF(AR197&lt;&gt;""," -O","")</f>
        <v/>
      </c>
      <c r="AT196" s="14">
        <f>IF(AT197&lt;&gt;""," -O","")</f>
        <v/>
      </c>
      <c r="AV196" s="14">
        <f>IF(AV197&lt;&gt;""," -O","")</f>
        <v/>
      </c>
      <c r="AX196" s="14">
        <f>IF(AX197&lt;&gt;""," -O","")</f>
        <v/>
      </c>
      <c r="AZ196" s="14">
        <f>IF(AZ197&lt;&gt;""," -O","")</f>
        <v/>
      </c>
      <c r="BB196" s="14">
        <f>IF(BB197&lt;&gt;""," -O","")</f>
        <v/>
      </c>
      <c r="BD196" s="14">
        <f>IF(BD197&lt;&gt;""," -O","")</f>
        <v/>
      </c>
      <c r="BF196" s="14">
        <f>IF(BF197&lt;&gt;""," -O","")</f>
        <v/>
      </c>
      <c r="BH196" s="14">
        <f>IF(BH197&lt;&gt;""," -O","")</f>
        <v/>
      </c>
      <c r="BJ196" s="14">
        <f>IF(BJ197&lt;&gt;""," -O","")</f>
        <v/>
      </c>
    </row>
    <row r="197">
      <c r="M197" s="14" t="n">
        <v>1.95</v>
      </c>
      <c r="N197" s="14">
        <f>IFERROR(VLOOKUP(M197,'CRUCE OPORTUNIDADES'!$C$10:$D$109,2,FALSE),"")</f>
        <v/>
      </c>
      <c r="O197" s="14" t="n">
        <v>2.95000000000002</v>
      </c>
      <c r="P197" s="14">
        <f>IFERROR(VLOOKUP(O197,'CRUCE OPORTUNIDADES'!$C$10:$D$109,2,FALSE),"")</f>
        <v/>
      </c>
      <c r="Q197" s="14" t="n">
        <v>3.95000000000004</v>
      </c>
      <c r="R197" s="14">
        <f>IFERROR(VLOOKUP(Q197,'CRUCE OPORTUNIDADES'!$C$10:$D$109,2,FALSE),"")</f>
        <v/>
      </c>
      <c r="S197" s="14" t="n">
        <v>4.95000000000006</v>
      </c>
      <c r="T197" s="14">
        <f>IFERROR(VLOOKUP(S197,'CRUCE OPORTUNIDADES'!$C$10:$D$109,2,FALSE),"")</f>
        <v/>
      </c>
      <c r="U197" s="14" t="n">
        <v>5.95000000000008</v>
      </c>
      <c r="V197" s="14">
        <f>IFERROR(VLOOKUP(U197,'CRUCE OPORTUNIDADES'!$C$10:$D$109,2,FALSE),"")</f>
        <v/>
      </c>
      <c r="W197" s="14" t="n">
        <v>6.9500000000001</v>
      </c>
      <c r="X197" s="14">
        <f>IFERROR(VLOOKUP(W197,'CRUCE OPORTUNIDADES'!$C$10:$D$109,2,FALSE),"")</f>
        <v/>
      </c>
      <c r="Y197" s="14" t="n">
        <v>7.95000000000012</v>
      </c>
      <c r="Z197" s="14">
        <f>IFERROR(VLOOKUP(Y197,'CRUCE OPORTUNIDADES'!$C$10:$D$109,2,FALSE),"")</f>
        <v/>
      </c>
      <c r="AA197" s="14" t="n">
        <v>8.95000000000014</v>
      </c>
      <c r="AB197" s="14">
        <f>IFERROR(VLOOKUP(AA197,'CRUCE OPORTUNIDADES'!$C$10:$D$109,2,FALSE),"")</f>
        <v/>
      </c>
      <c r="AC197" s="14" t="n">
        <v>9.950000000000159</v>
      </c>
      <c r="AD197" s="14">
        <f>IFERROR(VLOOKUP(AC197,'CRUCE OPORTUNIDADES'!$C$10:$D$109,2,FALSE),"")</f>
        <v/>
      </c>
      <c r="AE197" s="14" t="n">
        <v>10.9500000000002</v>
      </c>
      <c r="AF197" s="14">
        <f>IFERROR(VLOOKUP(AE197,'CRUCE OPORTUNIDADES'!$C$10:$D$109,2,FALSE),"")</f>
        <v/>
      </c>
      <c r="AG197" s="14" t="n">
        <v>11.9500000000002</v>
      </c>
      <c r="AH197" s="14">
        <f>IFERROR(VLOOKUP(AG197,'CRUCE OPORTUNIDADES'!$C$10:$D$109,2,FALSE),"")</f>
        <v/>
      </c>
      <c r="AI197" s="14" t="n">
        <v>12.9500000000002</v>
      </c>
      <c r="AJ197" s="14">
        <f>IFERROR(VLOOKUP(AI197,'CRUCE OPORTUNIDADES'!$C$10:$D$109,2,FALSE),"")</f>
        <v/>
      </c>
      <c r="AK197" s="14" t="n">
        <v>13.9500000000002</v>
      </c>
      <c r="AL197" s="14">
        <f>IFERROR(VLOOKUP(AK197,'CRUCE OPORTUNIDADES'!$C$10:$D$109,2,FALSE),"")</f>
        <v/>
      </c>
      <c r="AM197" s="14" t="n">
        <v>14.9500000000003</v>
      </c>
      <c r="AN197" s="14">
        <f>IFERROR(VLOOKUP(AM197,'CRUCE OPORTUNIDADES'!$C$10:$D$109,2,FALSE),"")</f>
        <v/>
      </c>
      <c r="AO197" s="14" t="n">
        <v>15.9500000000003</v>
      </c>
      <c r="AP197" s="14">
        <f>IFERROR(VLOOKUP(AO197,'CRUCE OPORTUNIDADES'!$C$10:$D$109,2,FALSE),"")</f>
        <v/>
      </c>
      <c r="AQ197" s="14" t="n">
        <v>16.9500000000003</v>
      </c>
      <c r="AR197" s="14">
        <f>IFERROR(VLOOKUP(AQ197,'CRUCE OPORTUNIDADES'!$C$10:$D$109,2,FALSE),"")</f>
        <v/>
      </c>
      <c r="AS197" s="14" t="n">
        <v>17.9500000000003</v>
      </c>
      <c r="AT197" s="14">
        <f>IFERROR(VLOOKUP(AS197,'CRUCE OPORTUNIDADES'!$C$10:$D$109,2,FALSE),"")</f>
        <v/>
      </c>
      <c r="AU197" s="14" t="n">
        <v>18.9500000000003</v>
      </c>
      <c r="AV197" s="14">
        <f>IFERROR(VLOOKUP(AU197,'CRUCE OPORTUNIDADES'!$C$10:$D$109,2,FALSE),"")</f>
        <v/>
      </c>
      <c r="AW197" s="14" t="n">
        <v>19.9500000000004</v>
      </c>
      <c r="AX197" s="14">
        <f>IFERROR(VLOOKUP(AW197,'CRUCE OPORTUNIDADES'!$C$10:$D$109,2,FALSE),"")</f>
        <v/>
      </c>
      <c r="AY197" s="14" t="n">
        <v>20.9500000000004</v>
      </c>
      <c r="AZ197" s="14">
        <f>IFERROR(VLOOKUP(AY197,'CRUCE OPORTUNIDADES'!$C$10:$D$109,2,FALSE),"")</f>
        <v/>
      </c>
      <c r="BA197" s="14" t="n">
        <v>21.9500000000004</v>
      </c>
      <c r="BB197" s="14">
        <f>IFERROR(VLOOKUP(BA197,'CRUCE OPORTUNIDADES'!$C$10:$D$109,2,FALSE),"")</f>
        <v/>
      </c>
      <c r="BC197" s="14" t="n">
        <v>22.9500000000004</v>
      </c>
      <c r="BD197" s="14">
        <f>IFERROR(VLOOKUP(BC197,'CRUCE OPORTUNIDADES'!$C$10:$D$109,2,FALSE),"")</f>
        <v/>
      </c>
      <c r="BE197" s="14" t="n">
        <v>23.9500000000004</v>
      </c>
      <c r="BF197" s="14">
        <f>IFERROR(VLOOKUP(BE197,'CRUCE OPORTUNIDADES'!$C$10:$D$109,2,FALSE),"")</f>
        <v/>
      </c>
      <c r="BG197" s="14" t="n">
        <v>24.9500000000005</v>
      </c>
      <c r="BH197" s="14">
        <f>IFERROR(VLOOKUP(BG197,'CRUCE OPORTUNIDADES'!$C$10:$D$109,2,FALSE),"")</f>
        <v/>
      </c>
      <c r="BI197" s="14" t="n">
        <v>25.9500000000005</v>
      </c>
      <c r="BJ197" s="14">
        <f>IFERROR(VLOOKUP(BI197,'CRUCE OPORTUNIDADES'!$C$10:$D$109,2,FALSE),"")</f>
        <v/>
      </c>
    </row>
    <row r="198">
      <c r="N198" s="14">
        <f>IF(N199&lt;&gt;""," -O","")</f>
        <v/>
      </c>
      <c r="P198" s="14">
        <f>IF(P199&lt;&gt;""," -O","")</f>
        <v/>
      </c>
      <c r="R198" s="14">
        <f>IF(R199&lt;&gt;""," -O","")</f>
        <v/>
      </c>
      <c r="T198" s="14">
        <f>IF(T199&lt;&gt;""," -O","")</f>
        <v/>
      </c>
      <c r="V198" s="14">
        <f>IF(V199&lt;&gt;""," -O","")</f>
        <v/>
      </c>
      <c r="X198" s="14">
        <f>IF(X199&lt;&gt;""," -O","")</f>
        <v/>
      </c>
      <c r="Z198" s="14">
        <f>IF(Z199&lt;&gt;""," -O","")</f>
        <v/>
      </c>
      <c r="AB198" s="14">
        <f>IF(AB199&lt;&gt;""," -O","")</f>
        <v/>
      </c>
      <c r="AD198" s="14">
        <f>IF(AD199&lt;&gt;""," -O","")</f>
        <v/>
      </c>
      <c r="AF198" s="14">
        <f>IF(AF199&lt;&gt;""," -O","")</f>
        <v/>
      </c>
      <c r="AH198" s="14">
        <f>IF(AH199&lt;&gt;""," -O","")</f>
        <v/>
      </c>
      <c r="AJ198" s="14">
        <f>IF(AJ199&lt;&gt;""," -O","")</f>
        <v/>
      </c>
      <c r="AL198" s="14">
        <f>IF(AL199&lt;&gt;""," -O","")</f>
        <v/>
      </c>
      <c r="AN198" s="14">
        <f>IF(AN199&lt;&gt;""," -O","")</f>
        <v/>
      </c>
      <c r="AP198" s="14">
        <f>IF(AP199&lt;&gt;""," -O","")</f>
        <v/>
      </c>
      <c r="AR198" s="14">
        <f>IF(AR199&lt;&gt;""," -O","")</f>
        <v/>
      </c>
      <c r="AT198" s="14">
        <f>IF(AT199&lt;&gt;""," -O","")</f>
        <v/>
      </c>
      <c r="AV198" s="14">
        <f>IF(AV199&lt;&gt;""," -O","")</f>
        <v/>
      </c>
      <c r="AX198" s="14">
        <f>IF(AX199&lt;&gt;""," -O","")</f>
        <v/>
      </c>
      <c r="AZ198" s="14">
        <f>IF(AZ199&lt;&gt;""," -O","")</f>
        <v/>
      </c>
      <c r="BB198" s="14">
        <f>IF(BB199&lt;&gt;""," -O","")</f>
        <v/>
      </c>
      <c r="BD198" s="14">
        <f>IF(BD199&lt;&gt;""," -O","")</f>
        <v/>
      </c>
      <c r="BF198" s="14">
        <f>IF(BF199&lt;&gt;""," -O","")</f>
        <v/>
      </c>
      <c r="BH198" s="14">
        <f>IF(BH199&lt;&gt;""," -O","")</f>
        <v/>
      </c>
      <c r="BJ198" s="14">
        <f>IF(BJ199&lt;&gt;""," -O","")</f>
        <v/>
      </c>
    </row>
    <row r="199">
      <c r="M199" s="14" t="n">
        <v>1.96</v>
      </c>
      <c r="N199" s="14">
        <f>IFERROR(VLOOKUP(M199,'CRUCE OPORTUNIDADES'!$C$10:$D$109,2,FALSE),"")</f>
        <v/>
      </c>
      <c r="O199" s="14" t="n">
        <v>2.96000000000002</v>
      </c>
      <c r="P199" s="14">
        <f>IFERROR(VLOOKUP(O199,'CRUCE OPORTUNIDADES'!$C$10:$D$109,2,FALSE),"")</f>
        <v/>
      </c>
      <c r="Q199" s="14" t="n">
        <v>3.96000000000004</v>
      </c>
      <c r="R199" s="14">
        <f>IFERROR(VLOOKUP(Q199,'CRUCE OPORTUNIDADES'!$C$10:$D$109,2,FALSE),"")</f>
        <v/>
      </c>
      <c r="S199" s="14" t="n">
        <v>4.96000000000006</v>
      </c>
      <c r="T199" s="14">
        <f>IFERROR(VLOOKUP(S199,'CRUCE OPORTUNIDADES'!$C$10:$D$109,2,FALSE),"")</f>
        <v/>
      </c>
      <c r="U199" s="14" t="n">
        <v>5.96000000000008</v>
      </c>
      <c r="V199" s="14">
        <f>IFERROR(VLOOKUP(U199,'CRUCE OPORTUNIDADES'!$C$10:$D$109,2,FALSE),"")</f>
        <v/>
      </c>
      <c r="W199" s="14" t="n">
        <v>6.9600000000001</v>
      </c>
      <c r="X199" s="14">
        <f>IFERROR(VLOOKUP(W199,'CRUCE OPORTUNIDADES'!$C$10:$D$109,2,FALSE),"")</f>
        <v/>
      </c>
      <c r="Y199" s="14" t="n">
        <v>7.96000000000012</v>
      </c>
      <c r="Z199" s="14">
        <f>IFERROR(VLOOKUP(Y199,'CRUCE OPORTUNIDADES'!$C$10:$D$109,2,FALSE),"")</f>
        <v/>
      </c>
      <c r="AA199" s="14" t="n">
        <v>8.960000000000139</v>
      </c>
      <c r="AB199" s="14">
        <f>IFERROR(VLOOKUP(AA199,'CRUCE OPORTUNIDADES'!$C$10:$D$109,2,FALSE),"")</f>
        <v/>
      </c>
      <c r="AC199" s="14" t="n">
        <v>9.960000000000161</v>
      </c>
      <c r="AD199" s="14">
        <f>IFERROR(VLOOKUP(AC199,'CRUCE OPORTUNIDADES'!$C$10:$D$109,2,FALSE),"")</f>
        <v/>
      </c>
      <c r="AE199" s="14" t="n">
        <v>10.9600000000002</v>
      </c>
      <c r="AF199" s="14">
        <f>IFERROR(VLOOKUP(AE199,'CRUCE OPORTUNIDADES'!$C$10:$D$109,2,FALSE),"")</f>
        <v/>
      </c>
      <c r="AG199" s="14" t="n">
        <v>11.9600000000002</v>
      </c>
      <c r="AH199" s="14">
        <f>IFERROR(VLOOKUP(AG199,'CRUCE OPORTUNIDADES'!$C$10:$D$109,2,FALSE),"")</f>
        <v/>
      </c>
      <c r="AI199" s="14" t="n">
        <v>12.9600000000002</v>
      </c>
      <c r="AJ199" s="14">
        <f>IFERROR(VLOOKUP(AI199,'CRUCE OPORTUNIDADES'!$C$10:$D$109,2,FALSE),"")</f>
        <v/>
      </c>
      <c r="AK199" s="14" t="n">
        <v>13.9600000000002</v>
      </c>
      <c r="AL199" s="14">
        <f>IFERROR(VLOOKUP(AK199,'CRUCE OPORTUNIDADES'!$C$10:$D$109,2,FALSE),"")</f>
        <v/>
      </c>
      <c r="AM199" s="14" t="n">
        <v>14.9600000000003</v>
      </c>
      <c r="AN199" s="14">
        <f>IFERROR(VLOOKUP(AM199,'CRUCE OPORTUNIDADES'!$C$10:$D$109,2,FALSE),"")</f>
        <v/>
      </c>
      <c r="AO199" s="14" t="n">
        <v>15.9600000000003</v>
      </c>
      <c r="AP199" s="14">
        <f>IFERROR(VLOOKUP(AO199,'CRUCE OPORTUNIDADES'!$C$10:$D$109,2,FALSE),"")</f>
        <v/>
      </c>
      <c r="AQ199" s="14" t="n">
        <v>16.9600000000003</v>
      </c>
      <c r="AR199" s="14">
        <f>IFERROR(VLOOKUP(AQ199,'CRUCE OPORTUNIDADES'!$C$10:$D$109,2,FALSE),"")</f>
        <v/>
      </c>
      <c r="AS199" s="14" t="n">
        <v>17.9600000000003</v>
      </c>
      <c r="AT199" s="14">
        <f>IFERROR(VLOOKUP(AS199,'CRUCE OPORTUNIDADES'!$C$10:$D$109,2,FALSE),"")</f>
        <v/>
      </c>
      <c r="AU199" s="14" t="n">
        <v>18.9600000000003</v>
      </c>
      <c r="AV199" s="14">
        <f>IFERROR(VLOOKUP(AU199,'CRUCE OPORTUNIDADES'!$C$10:$D$109,2,FALSE),"")</f>
        <v/>
      </c>
      <c r="AW199" s="14" t="n">
        <v>19.9600000000004</v>
      </c>
      <c r="AX199" s="14">
        <f>IFERROR(VLOOKUP(AW199,'CRUCE OPORTUNIDADES'!$C$10:$D$109,2,FALSE),"")</f>
        <v/>
      </c>
      <c r="AY199" s="14" t="n">
        <v>20.9600000000004</v>
      </c>
      <c r="AZ199" s="14">
        <f>IFERROR(VLOOKUP(AY199,'CRUCE OPORTUNIDADES'!$C$10:$D$109,2,FALSE),"")</f>
        <v/>
      </c>
      <c r="BA199" s="14" t="n">
        <v>21.9600000000004</v>
      </c>
      <c r="BB199" s="14">
        <f>IFERROR(VLOOKUP(BA199,'CRUCE OPORTUNIDADES'!$C$10:$D$109,2,FALSE),"")</f>
        <v/>
      </c>
      <c r="BC199" s="14" t="n">
        <v>22.9600000000004</v>
      </c>
      <c r="BD199" s="14">
        <f>IFERROR(VLOOKUP(BC199,'CRUCE OPORTUNIDADES'!$C$10:$D$109,2,FALSE),"")</f>
        <v/>
      </c>
      <c r="BE199" s="14" t="n">
        <v>23.9600000000004</v>
      </c>
      <c r="BF199" s="14">
        <f>IFERROR(VLOOKUP(BE199,'CRUCE OPORTUNIDADES'!$C$10:$D$109,2,FALSE),"")</f>
        <v/>
      </c>
      <c r="BG199" s="14" t="n">
        <v>24.9600000000005</v>
      </c>
      <c r="BH199" s="14">
        <f>IFERROR(VLOOKUP(BG199,'CRUCE OPORTUNIDADES'!$C$10:$D$109,2,FALSE),"")</f>
        <v/>
      </c>
      <c r="BI199" s="14" t="n">
        <v>25.9600000000005</v>
      </c>
      <c r="BJ199" s="14">
        <f>IFERROR(VLOOKUP(BI199,'CRUCE OPORTUNIDADES'!$C$10:$D$109,2,FALSE),"")</f>
        <v/>
      </c>
    </row>
    <row r="200">
      <c r="N200" s="14">
        <f>IF(N201&lt;&gt;""," -O","")</f>
        <v/>
      </c>
      <c r="P200" s="14">
        <f>IF(P201&lt;&gt;""," -O","")</f>
        <v/>
      </c>
      <c r="R200" s="14">
        <f>IF(R201&lt;&gt;""," -O","")</f>
        <v/>
      </c>
      <c r="T200" s="14">
        <f>IF(T201&lt;&gt;""," -O","")</f>
        <v/>
      </c>
      <c r="V200" s="14">
        <f>IF(V201&lt;&gt;""," -O","")</f>
        <v/>
      </c>
      <c r="X200" s="14">
        <f>IF(X201&lt;&gt;""," -O","")</f>
        <v/>
      </c>
      <c r="Z200" s="14">
        <f>IF(Z201&lt;&gt;""," -O","")</f>
        <v/>
      </c>
      <c r="AB200" s="14">
        <f>IF(AB201&lt;&gt;""," -O","")</f>
        <v/>
      </c>
      <c r="AD200" s="14">
        <f>IF(AD201&lt;&gt;""," -O","")</f>
        <v/>
      </c>
      <c r="AF200" s="14">
        <f>IF(AF201&lt;&gt;""," -O","")</f>
        <v/>
      </c>
      <c r="AH200" s="14">
        <f>IF(AH201&lt;&gt;""," -O","")</f>
        <v/>
      </c>
      <c r="AJ200" s="14">
        <f>IF(AJ201&lt;&gt;""," -O","")</f>
        <v/>
      </c>
      <c r="AL200" s="14">
        <f>IF(AL201&lt;&gt;""," -O","")</f>
        <v/>
      </c>
      <c r="AN200" s="14">
        <f>IF(AN201&lt;&gt;""," -O","")</f>
        <v/>
      </c>
      <c r="AP200" s="14">
        <f>IF(AP201&lt;&gt;""," -O","")</f>
        <v/>
      </c>
      <c r="AR200" s="14">
        <f>IF(AR201&lt;&gt;""," -O","")</f>
        <v/>
      </c>
      <c r="AT200" s="14">
        <f>IF(AT201&lt;&gt;""," -O","")</f>
        <v/>
      </c>
      <c r="AV200" s="14">
        <f>IF(AV201&lt;&gt;""," -O","")</f>
        <v/>
      </c>
      <c r="AX200" s="14">
        <f>IF(AX201&lt;&gt;""," -O","")</f>
        <v/>
      </c>
      <c r="AZ200" s="14">
        <f>IF(AZ201&lt;&gt;""," -O","")</f>
        <v/>
      </c>
      <c r="BB200" s="14">
        <f>IF(BB201&lt;&gt;""," -O","")</f>
        <v/>
      </c>
      <c r="BD200" s="14">
        <f>IF(BD201&lt;&gt;""," -O","")</f>
        <v/>
      </c>
      <c r="BF200" s="14">
        <f>IF(BF201&lt;&gt;""," -O","")</f>
        <v/>
      </c>
      <c r="BH200" s="14">
        <f>IF(BH201&lt;&gt;""," -O","")</f>
        <v/>
      </c>
      <c r="BJ200" s="14">
        <f>IF(BJ201&lt;&gt;""," -O","")</f>
        <v/>
      </c>
    </row>
    <row r="201">
      <c r="M201" s="14" t="n">
        <v>1.97</v>
      </c>
      <c r="N201" s="14">
        <f>IFERROR(VLOOKUP(M201,'CRUCE OPORTUNIDADES'!$C$10:$D$109,2,FALSE),"")</f>
        <v/>
      </c>
      <c r="O201" s="14" t="n">
        <v>2.97000000000002</v>
      </c>
      <c r="P201" s="14">
        <f>IFERROR(VLOOKUP(O201,'CRUCE OPORTUNIDADES'!$C$10:$D$109,2,FALSE),"")</f>
        <v/>
      </c>
      <c r="Q201" s="14" t="n">
        <v>3.97000000000004</v>
      </c>
      <c r="R201" s="14">
        <f>IFERROR(VLOOKUP(Q201,'CRUCE OPORTUNIDADES'!$C$10:$D$109,2,FALSE),"")</f>
        <v/>
      </c>
      <c r="S201" s="14" t="n">
        <v>4.97000000000006</v>
      </c>
      <c r="T201" s="14">
        <f>IFERROR(VLOOKUP(S201,'CRUCE OPORTUNIDADES'!$C$10:$D$109,2,FALSE),"")</f>
        <v/>
      </c>
      <c r="U201" s="14" t="n">
        <v>5.97000000000008</v>
      </c>
      <c r="V201" s="14">
        <f>IFERROR(VLOOKUP(U201,'CRUCE OPORTUNIDADES'!$C$10:$D$109,2,FALSE),"")</f>
        <v/>
      </c>
      <c r="W201" s="14" t="n">
        <v>6.9700000000001</v>
      </c>
      <c r="X201" s="14">
        <f>IFERROR(VLOOKUP(W201,'CRUCE OPORTUNIDADES'!$C$10:$D$109,2,FALSE),"")</f>
        <v/>
      </c>
      <c r="Y201" s="14" t="n">
        <v>7.97000000000012</v>
      </c>
      <c r="Z201" s="14">
        <f>IFERROR(VLOOKUP(Y201,'CRUCE OPORTUNIDADES'!$C$10:$D$109,2,FALSE),"")</f>
        <v/>
      </c>
      <c r="AA201" s="14" t="n">
        <v>8.970000000000139</v>
      </c>
      <c r="AB201" s="14">
        <f>IFERROR(VLOOKUP(AA201,'CRUCE OPORTUNIDADES'!$C$10:$D$109,2,FALSE),"")</f>
        <v/>
      </c>
      <c r="AC201" s="14" t="n">
        <v>9.970000000000161</v>
      </c>
      <c r="AD201" s="14">
        <f>IFERROR(VLOOKUP(AC201,'CRUCE OPORTUNIDADES'!$C$10:$D$109,2,FALSE),"")</f>
        <v/>
      </c>
      <c r="AE201" s="14" t="n">
        <v>10.9700000000002</v>
      </c>
      <c r="AF201" s="14">
        <f>IFERROR(VLOOKUP(AE201,'CRUCE OPORTUNIDADES'!$C$10:$D$109,2,FALSE),"")</f>
        <v/>
      </c>
      <c r="AG201" s="14" t="n">
        <v>11.9700000000002</v>
      </c>
      <c r="AH201" s="14">
        <f>IFERROR(VLOOKUP(AG201,'CRUCE OPORTUNIDADES'!$C$10:$D$109,2,FALSE),"")</f>
        <v/>
      </c>
      <c r="AI201" s="14" t="n">
        <v>12.9700000000002</v>
      </c>
      <c r="AJ201" s="14">
        <f>IFERROR(VLOOKUP(AI201,'CRUCE OPORTUNIDADES'!$C$10:$D$109,2,FALSE),"")</f>
        <v/>
      </c>
      <c r="AK201" s="14" t="n">
        <v>13.9700000000002</v>
      </c>
      <c r="AL201" s="14">
        <f>IFERROR(VLOOKUP(AK201,'CRUCE OPORTUNIDADES'!$C$10:$D$109,2,FALSE),"")</f>
        <v/>
      </c>
      <c r="AM201" s="14" t="n">
        <v>14.9700000000003</v>
      </c>
      <c r="AN201" s="14">
        <f>IFERROR(VLOOKUP(AM201,'CRUCE OPORTUNIDADES'!$C$10:$D$109,2,FALSE),"")</f>
        <v/>
      </c>
      <c r="AO201" s="14" t="n">
        <v>15.9700000000003</v>
      </c>
      <c r="AP201" s="14">
        <f>IFERROR(VLOOKUP(AO201,'CRUCE OPORTUNIDADES'!$C$10:$D$109,2,FALSE),"")</f>
        <v/>
      </c>
      <c r="AQ201" s="14" t="n">
        <v>16.9700000000003</v>
      </c>
      <c r="AR201" s="14">
        <f>IFERROR(VLOOKUP(AQ201,'CRUCE OPORTUNIDADES'!$C$10:$D$109,2,FALSE),"")</f>
        <v/>
      </c>
      <c r="AS201" s="14" t="n">
        <v>17.9700000000003</v>
      </c>
      <c r="AT201" s="14">
        <f>IFERROR(VLOOKUP(AS201,'CRUCE OPORTUNIDADES'!$C$10:$D$109,2,FALSE),"")</f>
        <v/>
      </c>
      <c r="AU201" s="14" t="n">
        <v>18.9700000000003</v>
      </c>
      <c r="AV201" s="14">
        <f>IFERROR(VLOOKUP(AU201,'CRUCE OPORTUNIDADES'!$C$10:$D$109,2,FALSE),"")</f>
        <v/>
      </c>
      <c r="AW201" s="14" t="n">
        <v>19.9700000000004</v>
      </c>
      <c r="AX201" s="14">
        <f>IFERROR(VLOOKUP(AW201,'CRUCE OPORTUNIDADES'!$C$10:$D$109,2,FALSE),"")</f>
        <v/>
      </c>
      <c r="AY201" s="14" t="n">
        <v>20.9700000000004</v>
      </c>
      <c r="AZ201" s="14">
        <f>IFERROR(VLOOKUP(AY201,'CRUCE OPORTUNIDADES'!$C$10:$D$109,2,FALSE),"")</f>
        <v/>
      </c>
      <c r="BA201" s="14" t="n">
        <v>21.9700000000004</v>
      </c>
      <c r="BB201" s="14">
        <f>IFERROR(VLOOKUP(BA201,'CRUCE OPORTUNIDADES'!$C$10:$D$109,2,FALSE),"")</f>
        <v/>
      </c>
      <c r="BC201" s="14" t="n">
        <v>22.9700000000004</v>
      </c>
      <c r="BD201" s="14">
        <f>IFERROR(VLOOKUP(BC201,'CRUCE OPORTUNIDADES'!$C$10:$D$109,2,FALSE),"")</f>
        <v/>
      </c>
      <c r="BE201" s="14" t="n">
        <v>23.9700000000004</v>
      </c>
      <c r="BF201" s="14">
        <f>IFERROR(VLOOKUP(BE201,'CRUCE OPORTUNIDADES'!$C$10:$D$109,2,FALSE),"")</f>
        <v/>
      </c>
      <c r="BG201" s="14" t="n">
        <v>24.9700000000005</v>
      </c>
      <c r="BH201" s="14">
        <f>IFERROR(VLOOKUP(BG201,'CRUCE OPORTUNIDADES'!$C$10:$D$109,2,FALSE),"")</f>
        <v/>
      </c>
      <c r="BI201" s="14" t="n">
        <v>25.9700000000005</v>
      </c>
      <c r="BJ201" s="14">
        <f>IFERROR(VLOOKUP(BI201,'CRUCE OPORTUNIDADES'!$C$10:$D$109,2,FALSE),"")</f>
        <v/>
      </c>
    </row>
    <row r="202">
      <c r="N202" s="14">
        <f>IF(N203&lt;&gt;""," -O","")</f>
        <v/>
      </c>
      <c r="P202" s="14">
        <f>IF(P203&lt;&gt;""," -O","")</f>
        <v/>
      </c>
      <c r="R202" s="14">
        <f>IF(R203&lt;&gt;""," -O","")</f>
        <v/>
      </c>
      <c r="T202" s="14">
        <f>IF(T203&lt;&gt;""," -O","")</f>
        <v/>
      </c>
      <c r="V202" s="14">
        <f>IF(V203&lt;&gt;""," -O","")</f>
        <v/>
      </c>
      <c r="X202" s="14">
        <f>IF(X203&lt;&gt;""," -O","")</f>
        <v/>
      </c>
      <c r="Z202" s="14">
        <f>IF(Z203&lt;&gt;""," -O","")</f>
        <v/>
      </c>
      <c r="AB202" s="14">
        <f>IF(AB203&lt;&gt;""," -O","")</f>
        <v/>
      </c>
      <c r="AD202" s="14">
        <f>IF(AD203&lt;&gt;""," -O","")</f>
        <v/>
      </c>
      <c r="AF202" s="14">
        <f>IF(AF203&lt;&gt;""," -O","")</f>
        <v/>
      </c>
      <c r="AH202" s="14">
        <f>IF(AH203&lt;&gt;""," -O","")</f>
        <v/>
      </c>
      <c r="AJ202" s="14">
        <f>IF(AJ203&lt;&gt;""," -O","")</f>
        <v/>
      </c>
      <c r="AL202" s="14">
        <f>IF(AL203&lt;&gt;""," -O","")</f>
        <v/>
      </c>
      <c r="AN202" s="14">
        <f>IF(AN203&lt;&gt;""," -O","")</f>
        <v/>
      </c>
      <c r="AP202" s="14">
        <f>IF(AP203&lt;&gt;""," -O","")</f>
        <v/>
      </c>
      <c r="AR202" s="14">
        <f>IF(AR203&lt;&gt;""," -O","")</f>
        <v/>
      </c>
      <c r="AT202" s="14">
        <f>IF(AT203&lt;&gt;""," -O","")</f>
        <v/>
      </c>
      <c r="AV202" s="14">
        <f>IF(AV203&lt;&gt;""," -O","")</f>
        <v/>
      </c>
      <c r="AX202" s="14">
        <f>IF(AX203&lt;&gt;""," -O","")</f>
        <v/>
      </c>
      <c r="AZ202" s="14">
        <f>IF(AZ203&lt;&gt;""," -O","")</f>
        <v/>
      </c>
      <c r="BB202" s="14">
        <f>IF(BB203&lt;&gt;""," -O","")</f>
        <v/>
      </c>
      <c r="BD202" s="14">
        <f>IF(BD203&lt;&gt;""," -O","")</f>
        <v/>
      </c>
      <c r="BF202" s="14">
        <f>IF(BF203&lt;&gt;""," -O","")</f>
        <v/>
      </c>
      <c r="BH202" s="14">
        <f>IF(BH203&lt;&gt;""," -O","")</f>
        <v/>
      </c>
      <c r="BJ202" s="14">
        <f>IF(BJ203&lt;&gt;""," -O","")</f>
        <v/>
      </c>
    </row>
    <row r="203">
      <c r="M203" s="14" t="n">
        <v>1.98</v>
      </c>
      <c r="N203" s="14">
        <f>IFERROR(VLOOKUP(M203,'CRUCE OPORTUNIDADES'!$C$10:$D$109,2,FALSE),"")</f>
        <v/>
      </c>
      <c r="O203" s="14" t="n">
        <v>2.98000000000002</v>
      </c>
      <c r="P203" s="14">
        <f>IFERROR(VLOOKUP(O203,'CRUCE OPORTUNIDADES'!$C$10:$D$109,2,FALSE),"")</f>
        <v/>
      </c>
      <c r="Q203" s="14" t="n">
        <v>3.98000000000004</v>
      </c>
      <c r="R203" s="14">
        <f>IFERROR(VLOOKUP(Q203,'CRUCE OPORTUNIDADES'!$C$10:$D$109,2,FALSE),"")</f>
        <v/>
      </c>
      <c r="S203" s="14" t="n">
        <v>4.98000000000006</v>
      </c>
      <c r="T203" s="14">
        <f>IFERROR(VLOOKUP(S203,'CRUCE OPORTUNIDADES'!$C$10:$D$109,2,FALSE),"")</f>
        <v/>
      </c>
      <c r="U203" s="14" t="n">
        <v>5.98000000000008</v>
      </c>
      <c r="V203" s="14">
        <f>IFERROR(VLOOKUP(U203,'CRUCE OPORTUNIDADES'!$C$10:$D$109,2,FALSE),"")</f>
        <v/>
      </c>
      <c r="W203" s="14" t="n">
        <v>6.9800000000001</v>
      </c>
      <c r="X203" s="14">
        <f>IFERROR(VLOOKUP(W203,'CRUCE OPORTUNIDADES'!$C$10:$D$109,2,FALSE),"")</f>
        <v/>
      </c>
      <c r="Y203" s="14" t="n">
        <v>7.98000000000012</v>
      </c>
      <c r="Z203" s="14">
        <f>IFERROR(VLOOKUP(Y203,'CRUCE OPORTUNIDADES'!$C$10:$D$109,2,FALSE),"")</f>
        <v/>
      </c>
      <c r="AA203" s="14" t="n">
        <v>8.980000000000141</v>
      </c>
      <c r="AB203" s="14">
        <f>IFERROR(VLOOKUP(AA203,'CRUCE OPORTUNIDADES'!$C$10:$D$109,2,FALSE),"")</f>
        <v/>
      </c>
      <c r="AC203" s="14" t="n">
        <v>9.98000000000016</v>
      </c>
      <c r="AD203" s="14">
        <f>IFERROR(VLOOKUP(AC203,'CRUCE OPORTUNIDADES'!$C$10:$D$109,2,FALSE),"")</f>
        <v/>
      </c>
      <c r="AE203" s="14" t="n">
        <v>10.9800000000002</v>
      </c>
      <c r="AF203" s="14">
        <f>IFERROR(VLOOKUP(AE203,'CRUCE OPORTUNIDADES'!$C$10:$D$109,2,FALSE),"")</f>
        <v/>
      </c>
      <c r="AG203" s="14" t="n">
        <v>11.9800000000002</v>
      </c>
      <c r="AH203" s="14">
        <f>IFERROR(VLOOKUP(AG203,'CRUCE OPORTUNIDADES'!$C$10:$D$109,2,FALSE),"")</f>
        <v/>
      </c>
      <c r="AI203" s="14" t="n">
        <v>12.9800000000002</v>
      </c>
      <c r="AJ203" s="14">
        <f>IFERROR(VLOOKUP(AI203,'CRUCE OPORTUNIDADES'!$C$10:$D$109,2,FALSE),"")</f>
        <v/>
      </c>
      <c r="AK203" s="14" t="n">
        <v>13.9800000000002</v>
      </c>
      <c r="AL203" s="14">
        <f>IFERROR(VLOOKUP(AK203,'CRUCE OPORTUNIDADES'!$C$10:$D$109,2,FALSE),"")</f>
        <v/>
      </c>
      <c r="AM203" s="14" t="n">
        <v>14.9800000000003</v>
      </c>
      <c r="AN203" s="14">
        <f>IFERROR(VLOOKUP(AM203,'CRUCE OPORTUNIDADES'!$C$10:$D$109,2,FALSE),"")</f>
        <v/>
      </c>
      <c r="AO203" s="14" t="n">
        <v>15.9800000000003</v>
      </c>
      <c r="AP203" s="14">
        <f>IFERROR(VLOOKUP(AO203,'CRUCE OPORTUNIDADES'!$C$10:$D$109,2,FALSE),"")</f>
        <v/>
      </c>
      <c r="AQ203" s="14" t="n">
        <v>16.9800000000003</v>
      </c>
      <c r="AR203" s="14">
        <f>IFERROR(VLOOKUP(AQ203,'CRUCE OPORTUNIDADES'!$C$10:$D$109,2,FALSE),"")</f>
        <v/>
      </c>
      <c r="AS203" s="14" t="n">
        <v>17.9800000000003</v>
      </c>
      <c r="AT203" s="14">
        <f>IFERROR(VLOOKUP(AS203,'CRUCE OPORTUNIDADES'!$C$10:$D$109,2,FALSE),"")</f>
        <v/>
      </c>
      <c r="AU203" s="14" t="n">
        <v>18.9800000000003</v>
      </c>
      <c r="AV203" s="14">
        <f>IFERROR(VLOOKUP(AU203,'CRUCE OPORTUNIDADES'!$C$10:$D$109,2,FALSE),"")</f>
        <v/>
      </c>
      <c r="AW203" s="14" t="n">
        <v>19.9800000000004</v>
      </c>
      <c r="AX203" s="14">
        <f>IFERROR(VLOOKUP(AW203,'CRUCE OPORTUNIDADES'!$C$10:$D$109,2,FALSE),"")</f>
        <v/>
      </c>
      <c r="AY203" s="14" t="n">
        <v>20.9800000000004</v>
      </c>
      <c r="AZ203" s="14">
        <f>IFERROR(VLOOKUP(AY203,'CRUCE OPORTUNIDADES'!$C$10:$D$109,2,FALSE),"")</f>
        <v/>
      </c>
      <c r="BA203" s="14" t="n">
        <v>21.9800000000004</v>
      </c>
      <c r="BB203" s="14">
        <f>IFERROR(VLOOKUP(BA203,'CRUCE OPORTUNIDADES'!$C$10:$D$109,2,FALSE),"")</f>
        <v/>
      </c>
      <c r="BC203" s="14" t="n">
        <v>22.9800000000004</v>
      </c>
      <c r="BD203" s="14">
        <f>IFERROR(VLOOKUP(BC203,'CRUCE OPORTUNIDADES'!$C$10:$D$109,2,FALSE),"")</f>
        <v/>
      </c>
      <c r="BE203" s="14" t="n">
        <v>23.9800000000004</v>
      </c>
      <c r="BF203" s="14">
        <f>IFERROR(VLOOKUP(BE203,'CRUCE OPORTUNIDADES'!$C$10:$D$109,2,FALSE),"")</f>
        <v/>
      </c>
      <c r="BG203" s="14" t="n">
        <v>24.9800000000005</v>
      </c>
      <c r="BH203" s="14">
        <f>IFERROR(VLOOKUP(BG203,'CRUCE OPORTUNIDADES'!$C$10:$D$109,2,FALSE),"")</f>
        <v/>
      </c>
      <c r="BI203" s="14" t="n">
        <v>25.9800000000005</v>
      </c>
      <c r="BJ203" s="14">
        <f>IFERROR(VLOOKUP(BI203,'CRUCE OPORTUNIDADES'!$C$10:$D$109,2,FALSE),"")</f>
        <v/>
      </c>
    </row>
    <row r="204">
      <c r="N204" s="14">
        <f>IF(N205&lt;&gt;""," -O","")</f>
        <v/>
      </c>
      <c r="P204" s="14">
        <f>IF(P205&lt;&gt;""," -O","")</f>
        <v/>
      </c>
      <c r="R204" s="14">
        <f>IF(R205&lt;&gt;""," -O","")</f>
        <v/>
      </c>
      <c r="T204" s="14">
        <f>IF(T205&lt;&gt;""," -O","")</f>
        <v/>
      </c>
      <c r="V204" s="14">
        <f>IF(V205&lt;&gt;""," -O","")</f>
        <v/>
      </c>
      <c r="X204" s="14">
        <f>IF(X205&lt;&gt;""," -O","")</f>
        <v/>
      </c>
      <c r="Z204" s="14">
        <f>IF(Z205&lt;&gt;""," -O","")</f>
        <v/>
      </c>
      <c r="AB204" s="14">
        <f>IF(AB205&lt;&gt;""," -O","")</f>
        <v/>
      </c>
      <c r="AD204" s="14">
        <f>IF(AD205&lt;&gt;""," -O","")</f>
        <v/>
      </c>
      <c r="AF204" s="14">
        <f>IF(AF205&lt;&gt;""," -O","")</f>
        <v/>
      </c>
      <c r="AH204" s="14">
        <f>IF(AH205&lt;&gt;""," -O","")</f>
        <v/>
      </c>
      <c r="AJ204" s="14">
        <f>IF(AJ205&lt;&gt;""," -O","")</f>
        <v/>
      </c>
      <c r="AL204" s="14">
        <f>IF(AL205&lt;&gt;""," -O","")</f>
        <v/>
      </c>
      <c r="AN204" s="14">
        <f>IF(AN205&lt;&gt;""," -O","")</f>
        <v/>
      </c>
      <c r="AP204" s="14">
        <f>IF(AP205&lt;&gt;""," -O","")</f>
        <v/>
      </c>
      <c r="AR204" s="14">
        <f>IF(AR205&lt;&gt;""," -O","")</f>
        <v/>
      </c>
      <c r="AT204" s="14">
        <f>IF(AT205&lt;&gt;""," -O","")</f>
        <v/>
      </c>
      <c r="AV204" s="14">
        <f>IF(AV205&lt;&gt;""," -O","")</f>
        <v/>
      </c>
      <c r="AX204" s="14">
        <f>IF(AX205&lt;&gt;""," -O","")</f>
        <v/>
      </c>
      <c r="AZ204" s="14">
        <f>IF(AZ205&lt;&gt;""," -O","")</f>
        <v/>
      </c>
      <c r="BB204" s="14">
        <f>IF(BB205&lt;&gt;""," -O","")</f>
        <v/>
      </c>
      <c r="BD204" s="14">
        <f>IF(BD205&lt;&gt;""," -O","")</f>
        <v/>
      </c>
      <c r="BF204" s="14">
        <f>IF(BF205&lt;&gt;""," -O","")</f>
        <v/>
      </c>
      <c r="BH204" s="14">
        <f>IF(BH205&lt;&gt;""," -O","")</f>
        <v/>
      </c>
      <c r="BJ204" s="14">
        <f>IF(BJ205&lt;&gt;""," -O","")</f>
        <v/>
      </c>
    </row>
    <row r="205">
      <c r="M205" s="14" t="n">
        <v>1.99</v>
      </c>
      <c r="N205" s="14">
        <f>IFERROR(VLOOKUP(M205,'CRUCE OPORTUNIDADES'!$C$10:$D$109,2,FALSE),"")</f>
        <v/>
      </c>
      <c r="O205" s="14" t="n">
        <v>2.99000000000002</v>
      </c>
      <c r="P205" s="14">
        <f>IFERROR(VLOOKUP(O205,'CRUCE OPORTUNIDADES'!$C$10:$D$109,2,FALSE),"")</f>
        <v/>
      </c>
      <c r="Q205" s="14" t="n">
        <v>3.99000000000004</v>
      </c>
      <c r="R205" s="14">
        <f>IFERROR(VLOOKUP(Q205,'CRUCE OPORTUNIDADES'!$C$10:$D$109,2,FALSE),"")</f>
        <v/>
      </c>
      <c r="S205" s="14" t="n">
        <v>4.99000000000006</v>
      </c>
      <c r="T205" s="14">
        <f>IFERROR(VLOOKUP(S205,'CRUCE OPORTUNIDADES'!$C$10:$D$109,2,FALSE),"")</f>
        <v/>
      </c>
      <c r="U205" s="14" t="n">
        <v>5.99000000000008</v>
      </c>
      <c r="V205" s="14">
        <f>IFERROR(VLOOKUP(U205,'CRUCE OPORTUNIDADES'!$C$10:$D$109,2,FALSE),"")</f>
        <v/>
      </c>
      <c r="W205" s="14" t="n">
        <v>6.9900000000001</v>
      </c>
      <c r="X205" s="14">
        <f>IFERROR(VLOOKUP(W205,'CRUCE OPORTUNIDADES'!$C$10:$D$109,2,FALSE),"")</f>
        <v/>
      </c>
      <c r="Y205" s="14" t="n">
        <v>7.99000000000012</v>
      </c>
      <c r="Z205" s="14">
        <f>IFERROR(VLOOKUP(Y205,'CRUCE OPORTUNIDADES'!$C$10:$D$109,2,FALSE),"")</f>
        <v/>
      </c>
      <c r="AA205" s="14" t="n">
        <v>8.990000000000141</v>
      </c>
      <c r="AB205" s="14">
        <f>IFERROR(VLOOKUP(AA205,'CRUCE OPORTUNIDADES'!$C$10:$D$109,2,FALSE),"")</f>
        <v/>
      </c>
      <c r="AC205" s="14" t="n">
        <v>9.99000000000016</v>
      </c>
      <c r="AD205" s="14">
        <f>IFERROR(VLOOKUP(AC205,'CRUCE OPORTUNIDADES'!$C$10:$D$109,2,FALSE),"")</f>
        <v/>
      </c>
      <c r="AE205" s="14" t="n">
        <v>10.9900000000002</v>
      </c>
      <c r="AF205" s="14">
        <f>IFERROR(VLOOKUP(AE205,'CRUCE OPORTUNIDADES'!$C$10:$D$109,2,FALSE),"")</f>
        <v/>
      </c>
      <c r="AG205" s="14" t="n">
        <v>11.9900000000002</v>
      </c>
      <c r="AH205" s="14">
        <f>IFERROR(VLOOKUP(AG205,'CRUCE OPORTUNIDADES'!$C$10:$D$109,2,FALSE),"")</f>
        <v/>
      </c>
      <c r="AI205" s="14" t="n">
        <v>12.9900000000002</v>
      </c>
      <c r="AJ205" s="14">
        <f>IFERROR(VLOOKUP(AI205,'CRUCE OPORTUNIDADES'!$C$10:$D$109,2,FALSE),"")</f>
        <v/>
      </c>
      <c r="AK205" s="14" t="n">
        <v>13.9900000000002</v>
      </c>
      <c r="AL205" s="14">
        <f>IFERROR(VLOOKUP(AK205,'CRUCE OPORTUNIDADES'!$C$10:$D$109,2,FALSE),"")</f>
        <v/>
      </c>
      <c r="AM205" s="14" t="n">
        <v>14.9900000000003</v>
      </c>
      <c r="AN205" s="14">
        <f>IFERROR(VLOOKUP(AM205,'CRUCE OPORTUNIDADES'!$C$10:$D$109,2,FALSE),"")</f>
        <v/>
      </c>
      <c r="AO205" s="14" t="n">
        <v>15.9900000000003</v>
      </c>
      <c r="AP205" s="14">
        <f>IFERROR(VLOOKUP(AO205,'CRUCE OPORTUNIDADES'!$C$10:$D$109,2,FALSE),"")</f>
        <v/>
      </c>
      <c r="AQ205" s="14" t="n">
        <v>16.9900000000003</v>
      </c>
      <c r="AR205" s="14">
        <f>IFERROR(VLOOKUP(AQ205,'CRUCE OPORTUNIDADES'!$C$10:$D$109,2,FALSE),"")</f>
        <v/>
      </c>
      <c r="AS205" s="14" t="n">
        <v>17.9900000000003</v>
      </c>
      <c r="AT205" s="14">
        <f>IFERROR(VLOOKUP(AS205,'CRUCE OPORTUNIDADES'!$C$10:$D$109,2,FALSE),"")</f>
        <v/>
      </c>
      <c r="AU205" s="14" t="n">
        <v>18.9900000000003</v>
      </c>
      <c r="AV205" s="14">
        <f>IFERROR(VLOOKUP(AU205,'CRUCE OPORTUNIDADES'!$C$10:$D$109,2,FALSE),"")</f>
        <v/>
      </c>
      <c r="AW205" s="14" t="n">
        <v>19.9900000000004</v>
      </c>
      <c r="AX205" s="14">
        <f>IFERROR(VLOOKUP(AW205,'CRUCE OPORTUNIDADES'!$C$10:$D$109,2,FALSE),"")</f>
        <v/>
      </c>
      <c r="AY205" s="14" t="n">
        <v>20.9900000000004</v>
      </c>
      <c r="AZ205" s="14">
        <f>IFERROR(VLOOKUP(AY205,'CRUCE OPORTUNIDADES'!$C$10:$D$109,2,FALSE),"")</f>
        <v/>
      </c>
      <c r="BA205" s="14" t="n">
        <v>21.9900000000004</v>
      </c>
      <c r="BB205" s="14">
        <f>IFERROR(VLOOKUP(BA205,'CRUCE OPORTUNIDADES'!$C$10:$D$109,2,FALSE),"")</f>
        <v/>
      </c>
      <c r="BC205" s="14" t="n">
        <v>22.9900000000004</v>
      </c>
      <c r="BD205" s="14">
        <f>IFERROR(VLOOKUP(BC205,'CRUCE OPORTUNIDADES'!$C$10:$D$109,2,FALSE),"")</f>
        <v/>
      </c>
      <c r="BE205" s="14" t="n">
        <v>23.9900000000004</v>
      </c>
      <c r="BF205" s="14">
        <f>IFERROR(VLOOKUP(BE205,'CRUCE OPORTUNIDADES'!$C$10:$D$109,2,FALSE),"")</f>
        <v/>
      </c>
      <c r="BG205" s="14" t="n">
        <v>24.9900000000005</v>
      </c>
      <c r="BH205" s="14">
        <f>IFERROR(VLOOKUP(BG205,'CRUCE OPORTUNIDADES'!$C$10:$D$109,2,FALSE),"")</f>
        <v/>
      </c>
      <c r="BI205" s="14" t="n">
        <v>25.9900000000005</v>
      </c>
      <c r="BJ205" s="14">
        <f>IFERROR(VLOOKUP(BI205,'CRUCE OPORTUNIDADES'!$C$10:$D$109,2,FALSE),"")</f>
        <v/>
      </c>
    </row>
  </sheetData>
  <sheetProtection selectLockedCells="1" selectUnlockedCells="0" algorithmName="SHA-512" sheet="1" objects="0" insertRows="0" insertHyperlinks="0" autoFilter="0" scenarios="0" formatColumns="0" deleteColumns="0" insertColumns="0" pivotTables="0" deleteRows="0" formatCells="0" saltValue="Ye3ANTFkruMpXrcJMvdIEg==" formatRows="0" sort="0" spinCount="100000" hashValue="0FE/0khHo5Pgr+WOZg00/XgxBul8lE1FWLBdCr9Z9N3sz0XzPLsfwR6pneYP0egaNecTFX95Ey1UzcrhDOjnCQ=="/>
  <mergeCells count="43">
    <mergeCell ref="C16:E16"/>
    <mergeCell ref="G12:H12"/>
    <mergeCell ref="H17:H19"/>
    <mergeCell ref="E8:E9"/>
    <mergeCell ref="I2:J2"/>
    <mergeCell ref="G11:H11"/>
    <mergeCell ref="D1:H1"/>
    <mergeCell ref="D3:H4"/>
    <mergeCell ref="I11:J11"/>
    <mergeCell ref="B1:C4"/>
    <mergeCell ref="I8:J9"/>
    <mergeCell ref="B12:C12"/>
    <mergeCell ref="I16:J16"/>
    <mergeCell ref="F8:F9"/>
    <mergeCell ref="B11:C11"/>
    <mergeCell ref="D2:H2"/>
    <mergeCell ref="G10:H10"/>
    <mergeCell ref="C17:E17"/>
    <mergeCell ref="B14:C14"/>
    <mergeCell ref="G13:H13"/>
    <mergeCell ref="B8:C8"/>
    <mergeCell ref="I3:J3"/>
    <mergeCell ref="B13:C13"/>
    <mergeCell ref="I12:J12"/>
    <mergeCell ref="C19:E19"/>
    <mergeCell ref="G17:G19"/>
    <mergeCell ref="B10:C10"/>
    <mergeCell ref="C18:E18"/>
    <mergeCell ref="D8:D9"/>
    <mergeCell ref="G14:H14"/>
    <mergeCell ref="I14:J14"/>
    <mergeCell ref="B9:C9"/>
    <mergeCell ref="G8:H9"/>
    <mergeCell ref="C23:J23"/>
    <mergeCell ref="I1:J1"/>
    <mergeCell ref="C15:E15"/>
    <mergeCell ref="I17:J19"/>
    <mergeCell ref="I4:J4"/>
    <mergeCell ref="I10:J10"/>
    <mergeCell ref="B6:J7"/>
    <mergeCell ref="I13:J13"/>
    <mergeCell ref="G15:J15"/>
    <mergeCell ref="B21:J21"/>
  </mergeCells>
  <conditionalFormatting sqref="I16">
    <cfRule type="cellIs" priority="9" operator="equal" dxfId="3">
      <formula>"ALTO"</formula>
    </cfRule>
    <cfRule type="cellIs" priority="10" operator="equal" dxfId="2">
      <formula>"EXTREMO"</formula>
    </cfRule>
    <cfRule type="cellIs" priority="11" operator="equal" dxfId="1">
      <formula>"MODERADO"</formula>
    </cfRule>
    <cfRule type="cellIs" priority="12" operator="equal" dxfId="0">
      <formula>"BAJO"</formula>
    </cfRule>
  </conditionalFormatting>
  <conditionalFormatting sqref="I17">
    <cfRule type="expression" priority="1" dxfId="3">
      <formula>$J$17="MODERADO"</formula>
    </cfRule>
    <cfRule type="expression" priority="2" dxfId="2">
      <formula>$J$17="BAJO"</formula>
    </cfRule>
    <cfRule type="expression" priority="3" dxfId="1">
      <formula>$J$17="FAVORABLE"</formula>
    </cfRule>
    <cfRule type="expression" priority="4" dxfId="0">
      <formula>$J$17="ALTO"</formula>
    </cfRule>
  </conditionalFormatting>
  <hyperlinks>
    <hyperlink ref="A6" location="'IDENTIFICACIÓN DOFA'!A1" display="REGRESAR"/>
  </hyperlinks>
  <pageMargins left="0.7" right="0.7" top="0.75" bottom="0.75" header="0.3" footer="0.3"/>
  <drawing xmlns:r="http://schemas.openxmlformats.org/officeDocument/2006/relationships" r:id="rId1"/>
</worksheet>
</file>

<file path=xl/worksheets/sheet15.xml><?xml version="1.0" encoding="utf-8"?>
<worksheet xmlns="http://schemas.openxmlformats.org/spreadsheetml/2006/main">
  <sheetPr codeName="Hoja7">
    <tabColor rgb="FF0F3D38"/>
    <outlinePr summaryBelow="1" summaryRight="1"/>
    <pageSetUpPr/>
  </sheetPr>
  <dimension ref="A1:G44"/>
  <sheetViews>
    <sheetView showGridLines="0" showRowColHeaders="0" zoomScale="70" zoomScaleNormal="70" workbookViewId="0">
      <selection activeCell="C8" sqref="C8"/>
    </sheetView>
  </sheetViews>
  <sheetFormatPr baseColWidth="10" defaultColWidth="11.44140625" defaultRowHeight="14.4"/>
  <cols>
    <col width="7.33203125" customWidth="1" style="38" min="1" max="1"/>
    <col width="18.33203125" customWidth="1" style="38" min="2" max="2"/>
    <col width="120.21875" customWidth="1" style="38" min="3" max="3"/>
    <col width="24.6640625" customWidth="1" style="38" min="4" max="4"/>
    <col width="28.33203125" customWidth="1" style="38" min="5" max="5"/>
    <col width="11.44140625" customWidth="1" style="38" min="6" max="16384"/>
  </cols>
  <sheetData>
    <row r="1">
      <c r="A1" s="296" t="n"/>
      <c r="B1" s="296" t="n"/>
      <c r="C1" s="296" t="n"/>
      <c r="D1" s="296" t="n"/>
      <c r="E1" s="296" t="n"/>
      <c r="F1" s="296" t="n"/>
    </row>
    <row r="2" ht="15.75" customHeight="1">
      <c r="A2" s="296" t="n"/>
      <c r="B2" s="834" t="n"/>
      <c r="C2" s="959" t="inlineStr">
        <is>
          <t>MACROPROCESO ESTRATÉGICO</t>
        </is>
      </c>
      <c r="D2" s="876" t="n"/>
      <c r="E2" s="295" t="inlineStr">
        <is>
          <t>CÓDIGO: ESGr028</t>
        </is>
      </c>
      <c r="F2" s="42" t="n"/>
      <c r="G2" s="2" t="n"/>
    </row>
    <row r="3" ht="15.75" customHeight="1">
      <c r="A3" s="296" t="n"/>
      <c r="B3" s="862" t="n"/>
      <c r="C3" s="959" t="inlineStr">
        <is>
          <t>PROCESO GESTIÓN SISTEMAS INTEGRADOS - CALIDAD</t>
        </is>
      </c>
      <c r="D3" s="876" t="n"/>
      <c r="E3" s="295" t="inlineStr">
        <is>
          <t>VERSIÓN: 18</t>
        </is>
      </c>
      <c r="F3" s="42" t="n"/>
      <c r="G3" s="2" t="n"/>
    </row>
    <row r="4" ht="16.5" customHeight="1">
      <c r="A4" s="296" t="n"/>
      <c r="B4" s="862" t="n"/>
      <c r="C4" s="959" t="inlineStr">
        <is>
          <t>GESTIÓN DEL RIESGO Y LAS OPORTUNIDADES</t>
        </is>
      </c>
      <c r="D4" s="960" t="n"/>
      <c r="E4" s="295" t="inlineStr">
        <is>
          <t>VIGENCIA: 2025-04-11</t>
        </is>
      </c>
      <c r="F4" s="42" t="n"/>
      <c r="G4" s="2" t="n"/>
    </row>
    <row r="5" ht="15" customHeight="1">
      <c r="A5" s="296" t="n"/>
      <c r="B5" s="863" t="n"/>
      <c r="C5" s="961" t="n"/>
      <c r="D5" s="962" t="n"/>
      <c r="E5" s="295" t="inlineStr">
        <is>
          <t>PÁGINA: 11 de 11</t>
        </is>
      </c>
      <c r="F5" s="42" t="n"/>
      <c r="G5" s="2" t="n"/>
    </row>
    <row r="6">
      <c r="A6" s="296" t="n"/>
      <c r="B6" s="296" t="n"/>
      <c r="C6" s="296" t="n"/>
      <c r="D6" s="296" t="n"/>
      <c r="E6" s="296" t="n"/>
      <c r="F6" s="296" t="n"/>
    </row>
    <row r="7" ht="17.4" customHeight="1">
      <c r="A7" s="296" t="n"/>
      <c r="B7" s="123" t="inlineStr">
        <is>
          <t>FECHA</t>
        </is>
      </c>
      <c r="C7" s="124" t="inlineStr">
        <is>
          <t>DESCRIPCIÓN DE LA ACTUALIZACIÓN</t>
        </is>
      </c>
      <c r="D7" s="124" t="inlineStr">
        <is>
          <t>RESPONSABLE</t>
        </is>
      </c>
      <c r="E7" s="124" t="inlineStr">
        <is>
          <t>CARGO</t>
        </is>
      </c>
      <c r="F7" s="296" t="n"/>
    </row>
    <row r="8" ht="271.5" customHeight="1">
      <c r="A8" s="296" t="n"/>
      <c r="B8" s="224" t="n">
        <v>43216</v>
      </c>
      <c r="C8" s="225" t="inlineStr">
        <is>
          <t>DEBILIDADES: se trasladan de las amenazas a debilidades las siguientes: Dependencia significativa de otros procesos, que tardan la continuidad de las actividades de los diferentes procedimientos, Baja seguridad del archivo de hojas de vida, tanto de personal de termino fijo como de docentes, Falta compromiso del personal en la asistencia de los diferentes eventos programados por la oficina de Talento Humano y No cumplimiento de los parámetros indicados para la evaluación docente.
FORTALEZAS: se trasladan las oportunidades a las fortalezas las siguientes: Crecimiento de los funcionarios a nivel académico, Equipo de trabajo dedicado al desarrollo de software en la universidad de Cundinamarca,  Contar con espacios deportivos al servicio de los funcionarios de la Universidad que permiten generar bienestar y  Sistematización para procedimiento de Acuerdos de Gestión y diferentes software para el mejoramiento de la calidad del proceso.
Cambio de correlación de factores DOFA con los riesgos de acuerdo a la actualización del DOFA
Se incluyen criterios de evaluación del riesgo residual.
Se eliminaron dos oportunidades, contratar pasantes de apoyo a las actividades del proceso y mejorar el procesos de afiliación de seguridad social.</t>
        </is>
      </c>
      <c r="D8" s="226" t="inlineStr">
        <is>
          <t>Luz Etelvina Lozano Soto</t>
        </is>
      </c>
      <c r="E8" s="226" t="inlineStr">
        <is>
          <t>Directora de Talento Humano</t>
        </is>
      </c>
      <c r="F8" s="296" t="n"/>
    </row>
    <row r="9">
      <c r="A9" s="296" t="n"/>
      <c r="B9" s="227" t="n">
        <v>43298</v>
      </c>
      <c r="C9" s="228" t="inlineStr">
        <is>
          <t>Inclusión de control de cambios al documento.</t>
        </is>
      </c>
      <c r="D9" s="229" t="inlineStr">
        <is>
          <t>Carolina Gómez Fontecha</t>
        </is>
      </c>
      <c r="E9" s="229" t="inlineStr">
        <is>
          <t>Coordinadora De Calidad</t>
        </is>
      </c>
      <c r="F9" s="296" t="n"/>
    </row>
    <row r="10" ht="409.6" customHeight="1">
      <c r="A10" s="296" t="n"/>
      <c r="B10" s="230" t="n">
        <v>43588</v>
      </c>
      <c r="C10" s="25" t="inlineStr">
        <is>
          <t xml:space="preserve">DOFA:
DEBILIDADES: Se redefinió las debilidades D58   y D25                                                       
Se redefinió las debilidades 
Se elimina:  Falta de restricción del personal ajeno a la oficina de Talento Humano; Falta de presupuesto para realización de actividades de gestión de talento humano; Manejo de alto volumen de documentación en papel; Baja seguridad del archivo de hojas de vida, tanto de personal de termino fijo como de docentes..
Se agrega: Equipos de hardware y red inalámbrica no aptos para el desarrollo de las actividades del proceso; Incumplimiento de la normatividad legal vigente, relacionada con la afiliación del personal nuevo al sistema de seguridad social; No identificación oportuna de cambios en la legislación vigente; Falta de compromiso de los funcionarios contratados con la actualización de su historia laboral.
FORTALEZAS:
Se agrega: Roles, responsabilidades y autoridades establecidas dentro del proceso; Personal competente para el desarrollo de las actividades del proceso; Se cuenta con una estructura clara y definida del proceso de comunicación interna y externa; Elementos e insumos de trabajo suficientes y acordes para el desarrollo de actividades del proceso;  Implementación y aplicación de una política previamente establecida dentro del desarrollo del Proceso; Se cuenta con una planificación de actividades a realizar durante el semestre; Indicadores establecidos para medir los resultados de la  gestión.
RIESGOS:
Se implementa la nueva metodología del DAFP y por cada causa del riesgo se implementa un control. 
Cambio la correlación de factores DOFA con los riesgos. 
Se elimina el riesgo número 2: No liquidar oportunamente conforme a los cambios establecidos en la norma, factores salariales, prestacionales y de parafiscales. 
Se redefinen los riesgos.
Se reevaluó la calificación del riesgo número 3, pasando de nivel moderado a nivel alto; Se reevaluó la calificación del riesgo número 6 pasando de nivel extremo a nivel alto; Se reevaluó la calificación del riesgo número 7 pasando de nivel extremo a nivel alto.
Se agrega el riesgo número 9: Incumplimiento de la normatividad legal vigente, relacionada con la afiliación del personal nuevo al sistema de seguridad social.
OPORTUNIDADES: 
Cambio la correlación de factores DOFA con las Oportunidades.
</t>
        </is>
      </c>
      <c r="D10" s="39" t="inlineStr">
        <is>
          <t>Luz Etelvina Lozano Soto</t>
        </is>
      </c>
      <c r="E10" s="39" t="inlineStr">
        <is>
          <t>Directora de Talento Humano</t>
        </is>
      </c>
      <c r="F10" s="296" t="n"/>
    </row>
    <row r="11" ht="27.6" customHeight="1">
      <c r="A11" s="296" t="n"/>
      <c r="B11" s="224" t="n">
        <v>43585</v>
      </c>
      <c r="C11" s="231" t="inlineStr">
        <is>
          <t>Se anexan los riesgos de Seguridad de la Información y riesgos de Corrupción.</t>
        </is>
      </c>
      <c r="D11" s="226" t="inlineStr">
        <is>
          <t>Jaime Elder Acosta Ramírez</t>
        </is>
      </c>
      <c r="E11" s="226" t="inlineStr">
        <is>
          <t>Coordinador de Calidad</t>
        </is>
      </c>
      <c r="F11" s="296" t="n"/>
    </row>
    <row r="12" ht="55.2" customHeight="1">
      <c r="A12" s="296" t="n"/>
      <c r="B12" s="230" t="n">
        <v>43678</v>
      </c>
      <c r="C12" s="619" t="inlineStr">
        <is>
          <t xml:space="preserve">DOFA:
DEBILIDADES: Se Incluye la siguiente:
D21. No se garantiza la idoneidad en cuanto a educación, formación y experiencia, frente a los requisitos de los cargos,
RIESGOS: Se incluye el riesgo 10 </t>
        </is>
      </c>
      <c r="D12" s="39" t="inlineStr">
        <is>
          <t>Luz Etelvina Lozano Soto</t>
        </is>
      </c>
      <c r="E12" s="39" t="inlineStr">
        <is>
          <t>Directora de Talento Humano</t>
        </is>
      </c>
      <c r="F12" s="296" t="n"/>
    </row>
    <row r="13" ht="193.8" customHeight="1">
      <c r="A13" s="296" t="n"/>
      <c r="B13" s="963" t="n">
        <v>43747</v>
      </c>
      <c r="C13" s="232" t="inlineStr">
        <is>
          <t>DOFA:
DEBILIDADES: Se Incluyen las siguientes:  D14. Se incluye en la debilidad el componente de SST. 
D22. Falta evaluar la eficacia de las capacitaciones.
D23. No se evidencia la eficiencia en el recaudo del pago de las incapacidades 
D24. No se cumplen las fechas establecidas en procedimientos para recepción de novedades de nómina.
D25. Falta compromiso del personal frente a la realización y cumplimiento de las actividades relacionadas con Seguridad y Salud en el Trabajo (pausas activas, actividades de PyP)
26. No cumplimiento de la obligación de reporte de accidentes de trabajo en los tiempos establecidos.
D27. Falta de recursos para el desplazamiento a los centros de trabajo. 
D28. Riesgo público por desplazamientos 
D29. Incurrir en multas y/o sanciones derivados por incumplimientos a la normatividad legal vigente causadas por paros, los cuales evitan el funcionamiento normal de la oficina.
D30 Falta de continuidad en el contrato laboral; Generando deficiencia en la cobertura de personal responsable del SG-SST.</t>
        </is>
      </c>
      <c r="D13" s="964" t="inlineStr">
        <is>
          <t>Luz Etelvina Lozano Soto</t>
        </is>
      </c>
      <c r="E13" s="226" t="inlineStr">
        <is>
          <t>Directora de Talento Humano</t>
        </is>
      </c>
      <c r="F13" s="296" t="n"/>
    </row>
    <row r="14" ht="366.75" customHeight="1">
      <c r="A14" s="296" t="n"/>
      <c r="B14" s="961" t="n"/>
      <c r="C14" s="233" t="inlineStr">
        <is>
          <t>FORTALEZAS: Se Incluyen las siguientes:
F16. Implementación y aplicación de una política previamente establecida dentro del desarrollo del Proceso
F17. Se cuenta con una planificación de actividades a realizar durante el semestre
F18. Indicadores establecidos para medir los resultados de la  gestión 
F19. Sistematización de algunas actividades dentro de los procedimientos. (software para manejo de ausentismo, seguimiento a condiciones de salud e investigación de accidentes de trabajo.)
F20.Se cuenta con alianzas estratégicas de empresa y instituciones académicas para el desarrollo de las actividades del SG-SST.
F21 Trabajo en equipo con los programas educativos de la Universidad.
F22. Crecimiento de los funcionarios a nivel académico.
F23. Contar con un rubro presupuestal independiente 
F24. Cuenta Roles, responsabilidades y autoridades frente al SIG. establecidas en resolución rectoral 019 de 2018.
F25. Prerrequisito para la contratación del curso virtual de 50 horas
F26.Prerequisto para la contratación inducción del SG SST
F27. Implementación del SG-SST en un 95.5 según Resolución 0312 de 2019 dando cumplimiento al Decreto 1072 de 2015.
RIESGOS: Se complementa el riesgo 3 con el componente de SST
En el riesgo 5 se cambio la D7 por la D30 y se establece el control pertinente.                                                 
Para el riego 8 se actualiza D14                                                                                                                                              
También se identifican los Riesgos  3,5,8 y 9 con un color diferente, riesgos de la oficina de SST.</t>
        </is>
      </c>
      <c r="D14" s="962" t="n"/>
      <c r="E14" s="863" t="n"/>
      <c r="F14" s="296" t="n"/>
    </row>
    <row r="15" ht="318" customHeight="1">
      <c r="A15" s="296" t="n"/>
      <c r="B15" s="234" t="n">
        <v>43901</v>
      </c>
      <c r="C15" s="247" t="inlineStr">
        <is>
          <t>DOFA:
DEBILIDADES: Se redefinió las debilidades D58 y D25
Se eliminan las  debilidades
D2. Falta de restricción del personal ajeno a la oficina de Talento Humano.                                               
D7. Falta de continuidad en el contrato laboral, genera incertidumbre en los contratistas.                     
Se reorganizan de forma cronológica descendente  todas las debilidades .                                             
Se Incluyen las debilidades  D26,D27,D28,D29,D30,D31
FORTALEZAS:                                                                                                                                                            
Se elimina la fortaleza F                                                                                                                                         
Se reorganizan de forma cronológica descendente                                                                                        
Se incluyen las fortalezas  nuevas . F27,F28,F29,F30,F31.                                                             
AMENAZAS                                                                                                                                                                 
Se incluyen las amenazas nuevas : A7,A8.                                                                                                         
OPORTUNIDADES.                                                                                                                                                 
 Se incluyen las siguientes fortalezas nuevas: O12,O13,O14.
Se alinea la matriz al complimiento de requisitos del decreto 1072 del 2015, decreto 0312 de 2019,requisitos de la NTC ISO 45001:2018
RIESGOS:
Se identifican los riesgos 11 y 12 y se determinan controles
OPORTUNIDADES: 
Se realiza seguimiento a las acciones establecidas para lograrlo</t>
        </is>
      </c>
      <c r="D15" s="235" t="inlineStr">
        <is>
          <t>Luz Etelvina Lozano Soto</t>
        </is>
      </c>
      <c r="E15" s="235" t="inlineStr">
        <is>
          <t>Directora de Talento Humano</t>
        </is>
      </c>
      <c r="F15" s="296" t="n"/>
    </row>
    <row r="16" ht="82.8" customHeight="1">
      <c r="A16" s="296" t="n"/>
      <c r="B16" s="230" t="n">
        <v>44155</v>
      </c>
      <c r="C16" s="25" t="inlineStr">
        <is>
          <t>DOFA:
DEBILIDADES: Se Incluye las siguientes:
D32.D33.D34
RIESGOS: 
Se incluyó en los riesgos de talento humano la información documentada en la que está incluida o se incluirán los controles establecidos.</t>
        </is>
      </c>
      <c r="D16" s="39" t="inlineStr">
        <is>
          <t>Luz Etelvina Lozano Soto</t>
        </is>
      </c>
      <c r="E16" s="39" t="inlineStr">
        <is>
          <t>Directora de Talento Humano</t>
        </is>
      </c>
      <c r="F16" s="71" t="n"/>
    </row>
    <row r="17" ht="237.75" customHeight="1">
      <c r="A17" s="296" t="n"/>
      <c r="B17" s="230" t="n">
        <v>44349</v>
      </c>
      <c r="C17" s="25" t="inlineStr">
        <is>
          <t>DOFA: Se ajusta la numeración y se hace el cruce de los factores, haciendo eliminación de dos fortalezas.
DEBILIDADES: Se hace eliminación de las siguientes debilidades, D5, D12, D19, D20, D21, D22, D25, D27, D28, D30.
FORTALEZAS: Se hace eliminación de las siguientes fortalezas, F3, F4, F20, F21, F22, F23, F24, F25, F26, F30, F31.
AMENAZAS: Se hace eliminación de las siguientes amenazas, A8, A9 y se redacta la A11.
OPORTUNIDADES: Se hace eliminación de las siguientes oportunidades, O7, O8, O9, O10, O11, O12.
RIESGOS: Se inactivaron del proceso de Talento Humano para llevarlos al sistema de seguridad y salud en el trabajo los siguientes riesgos, R5, R8, R12.
OPORTUNIDADES: Se inactivaron del proceso de Talento Humano para llevarlos al sistema de seguridad y salud en el trabajo las siguientes oportunidades, O3, O4.</t>
        </is>
      </c>
      <c r="D17" s="39" t="inlineStr">
        <is>
          <t>Luz Etelvina Lozano Soto</t>
        </is>
      </c>
      <c r="E17" s="39" t="inlineStr">
        <is>
          <t>Directora de Talento Humano</t>
        </is>
      </c>
      <c r="F17" s="296" t="n"/>
    </row>
    <row r="18" ht="287.25" customHeight="1">
      <c r="A18" s="296" t="n"/>
      <c r="B18" s="230" t="n">
        <v>44511</v>
      </c>
      <c r="C18" s="25" t="inlineStr">
        <is>
          <t xml:space="preserve">DOFA:
DEBILIDADES: * No se tiene evidencia de la rendición de cuenta de los funcionarios de acuerdo con los roles y responsabilidades asignados para SST. *No se cuenta con el reglamento de trabajo interno formalizado y publicado.
Se identificaron las siguientes debilidades: 
OPORTUNIDADES 
Se eliminaron las siguientes oportunidades: *Estudiantes de último semestre de carreras afines al Proceso que puedan realizar sus pasantías y funcionarios que puedan apoyar el desarrollo de las actividades programadas por la Dirección de Talento Humano. *Contar con la colaboración de empresas aliadas comercialmente con la Universidad que dentro de sus actividades proporciones su colaboración en actividades plasmadas por la oficina EPS, ARL cajas de compensación. *Trabajo articulado con la Oficina de Atención al Ciudadano en pro del servicio al cliente interno. *Trabajo articulado con la Oficina Asesora de Comunicaciones para trabajar temas de Clima y Cultura Organizacional.
RIESGOS:
Se actualizó la redacción del riesgo * Posibilidad de pérdida de la Información de la Oficina según los lineamientos de la guía de riesgos del DAFP versión 2020 y lo establecido en el procedimiento ESGP05. </t>
        </is>
      </c>
      <c r="D18" s="39" t="inlineStr">
        <is>
          <t>LUZ ETELVINA LOZANO SOTO</t>
        </is>
      </c>
      <c r="E18" s="39" t="inlineStr">
        <is>
          <t>DIRECTORA DE TALENTO HUMANO</t>
        </is>
      </c>
      <c r="F18" s="296" t="n"/>
    </row>
    <row r="19" ht="15" customHeight="1">
      <c r="A19" s="296" t="n"/>
      <c r="B19" s="224" t="n">
        <v>44707</v>
      </c>
      <c r="C19" s="225" t="inlineStr">
        <is>
          <t>DOFA:
Las interpretaciones de D8, D10, D14, A1,   cambiaron de (Bajo impacto a Medio impacto recomendable evaluarlo en el riesgo).
La interpretación de  F1 cambio de (Medio impacto recomendable evaluarlo en el riesgo a Bajo impacto).
Se añade la D26 "Falta espacios de socialización sobre la Evaluación Docente para los Coordinadores de nuevo ingreso".
RIESGOS:
Se inactivó del proceso de Talento Humano para llevarlos al Sistema de Gestión de Seguridad y Salud en el Trabajo el Riesgo 11.
En el R1 se añade la D26.
En el R4 se añade la A4.
En el R6 se añade la A1.
Se añade la siguiente clasificación del R6 (FALLAS TECNOLÓGICAS: Errores en hardware, software, telecomunicaciones, interrupción de servicios básicos), correspondiente al A1 .
Se realizan cambios en el argumento y descripción de la actividad del R1 quedando de la siguiente manera "Se realiza 1  evaluación anual (consolidadas de 2 evaluaciones semestrales), en las que participan personal docente de planta, TCO y hora cátedra, es decir alrededor de 1000 docentes por Periodo Académico".
Se realizan cambios en el argumento y descripción de la actividad del R3 quedando de la siguiente manera: "Personal programado para la participación de las actividades de bienestar social laboral durante la vigencia".
Se realizan cambios en el argumento y descripción de la actividad del R4 quedando de la siguiente manera: "Se realiza la solicitud para la actualización de hojas de vida a través de correo electrónico al personal vinculado al año".
Se realizan cambios en el argumento y descripción de la actividad del R6 quedando de la siguiente manera: "Almacenamiento y digitalización de las hojas de vida, del personal vigente y del archivo de hojas de vida de vigencias anteriores".
Se realizan cambios en el argumento y descripción de la actividad del R7 quedando de la siguiente manera:  "Se realiza cargue de información a los entes de control SECOP Y SIA OBSERVA del personal contratado en cada vigencia".
Se realizan cambios de redacción en el argumento y descripción de la actividad del R9 quedando de la siguiente manera: "Se realiza la afiliación de la totalidad del personal vinculado a la institución durante la vigencia para cada proceso de contratación".
Se realizan cambios de redacción en el argumento y descripción de la actividad del R10 quedando de la siguiente manera: "Se realiza el proceso de contratación toda el personal vinculado durante la vigencia".
La Probabilidad Inherente del R1, R3  y R9 paso de (Media a Alta).
La Probabilidad Inherente del R4, R6 y R7 paso de (Baja a Alta).
La magnitud del impacto del R3 se modifica quedando de la siguiente manera: "El riesgo afecta la imagen de la entidad internamente, deconocimiento general nivel interno, de junta directiva y accionistas y/o de proveedores".
La magnitud del impacto del R4 se modifica quedando de la siguiente manera: "El riesgo afecta la imagen de la entidad con algunos usuarios de relevancia frente al logro de los objetivos".
La magnitud del impacto del R6 se modifica quedando de la siguiente manera: "Entre 100 y 500 SMLMV".
Se presentan cambios en el Impacto Inherente de el R3 el cual paso de (Leve a Menor)
Se presentan cambios en el Impacto Inherente de el R4 el cual paso de (Menor a moderado)
Se presentan cambios en el Impacto Inherente de el R6 el cual paso de (Leve a Mayor)
Se añade el control aplicable correspondiente al D26 del R1: "El profesional encargado verifica que el Coordinador y/o Director de Programa nuevo cuente en la inducción sobre el procedimiento de Evaluación Docente".
Se realiza un cambio en la redacción del Control Aplicable del  R3 D7 quedando de la siguiente manera: "El profesional encargado comprueba que se realice la Inscripción y se confirma la asistencia a las actividades de bienestar social laboral, a través de formulario Forms y por Plataforma el registro de asistencia y/o formatos físicos".
Se añade el control aplicable correspondiente al A4 del R4: "El Profesional encargado verifica el personal pendiente por allegar los documentos correspondientes a la hoja de vida, recordando el compromiso de entregar la información completa en los tiempos requeridos a través una circular enviada por la Vicerrectoría Administrativa".
Se realiza una modificación en la redacción del Control Aplicable del  R6 D4 quedando de la siguiente manera: "El profesional encargado realiza la validación de los documentos que serán objeto de archivo en el inventario documental de hojas de vida".
Se añade el control aplicable correspondiente al A1 del R6:El profesional encargado y la oficina de Archivo Central asegura la digitalización de los hojas de vida y los Acuerdos de Gestión de acuerdo con las leyes archivísticas.
Se realiza una modificación en la redacción del Control Aplicable del  R9 D10 quedando de la siguiente manera: "El profesional encargado realiza el seguimiento al proceso de afiliación ARL en la tabla de afiliaciones en Seguridad Social"
Se realiza una modificación en la redacción del Control Aplicable del  R10 D13quedando de la siguiente manera: "El Profesional encargado revisa, analiza y actualiza los perfiles de cargo acordes a las necesidades de educación, formación, y experiencia identificados en la UDEC"
El Nivel de Riesgo Inherente del R4 paso de (Moderado a Alta).
El Nivel de Riesgo Inherente del R6 paso de (Bajo a Alta).
Se realizo la anotación que la periodicidad correspondiente al D26 R1 y A1 R6 se harán: Cada vez que se presente la necesidad.
La periodicidad del R3 paso de ser (Trimestral a Anual)
La documentación requerida para R1 D26 será la siguiente: Inducción General e inclusión del tema sobre Evaluación Docente.
La documentación requerida para R6 A1 será la siguiente: TRD entregadas por la Oficina de Archivo Central.
La probabilidad residual de los R1, R3, R4, R6, R7, R9 paso de (Baja a Media).
El Impacto Residual del R3 paso de (Leve a Menor)
El Impacto Residual del R4 paso de (Menor a Moderado)
El Impacto Residual del R6 paso de (Leve a Mayor)
La Zona de Riesgo Residual del R3 paso de (bajo a Moderado).
La Zona de Riesgo Residual del R4 y R6 paso de (Bajo a Alto).</t>
        </is>
      </c>
      <c r="D19" s="226" t="inlineStr">
        <is>
          <t>Luz Etelvina Lozano Soto</t>
        </is>
      </c>
      <c r="E19" s="226" t="inlineStr">
        <is>
          <t>Directora de Talento Humano</t>
        </is>
      </c>
      <c r="F19" s="296" t="n"/>
    </row>
    <row r="20" ht="408.75" customHeight="1">
      <c r="A20" s="296" t="n"/>
      <c r="B20" s="862" t="n"/>
      <c r="C20" s="862" t="n"/>
      <c r="D20" s="862" t="n"/>
      <c r="E20" s="862" t="n"/>
      <c r="F20" s="296" t="n"/>
    </row>
    <row r="21" ht="408.75" customHeight="1">
      <c r="A21" s="296" t="n"/>
      <c r="B21" s="862" t="n"/>
      <c r="C21" s="862" t="n"/>
      <c r="D21" s="862" t="n"/>
      <c r="E21" s="862" t="n"/>
      <c r="F21" s="296" t="n"/>
    </row>
    <row r="22" ht="408.75" customHeight="1">
      <c r="A22" s="296" t="n"/>
      <c r="B22" s="862" t="n"/>
      <c r="C22" s="862" t="n"/>
      <c r="D22" s="862" t="n"/>
      <c r="E22" s="862" t="n"/>
      <c r="F22" s="296" t="n"/>
    </row>
    <row r="23">
      <c r="A23" s="296" t="n"/>
      <c r="B23" s="863" t="n"/>
      <c r="C23" s="863" t="n"/>
      <c r="D23" s="863" t="n"/>
      <c r="E23" s="863" t="n"/>
      <c r="F23" s="296" t="n"/>
    </row>
    <row r="24" ht="55.5" customHeight="1">
      <c r="A24" s="296" t="n"/>
      <c r="B24" s="236" t="n">
        <v>44817</v>
      </c>
      <c r="C24" s="248" t="inlineStr">
        <is>
          <t>Se realiza revisión por parte de la tercera línea de defensa mediante control interno.</t>
        </is>
      </c>
      <c r="D24" s="538" t="inlineStr">
        <is>
          <t>Jaime Elder Acosta Ramírez</t>
        </is>
      </c>
      <c r="E24" s="537" t="inlineStr">
        <is>
          <t>Coordinador de Calidad</t>
        </is>
      </c>
      <c r="F24" s="296" t="n"/>
    </row>
    <row r="25" ht="28.8" customHeight="1">
      <c r="A25" s="296" t="n"/>
      <c r="B25" s="254" t="n">
        <v>44861</v>
      </c>
      <c r="C25" s="253" t="inlineStr">
        <is>
          <t>Se realiza actualización de Matriz DOFA especificamente en partes interesadas "Comunidad en general" con un 5% de importancia en su proces para hacer referencia a Personal Retirado.</t>
        </is>
      </c>
      <c r="D25" s="538" t="inlineStr">
        <is>
          <t>Jaime Elder Acosta Ramírez</t>
        </is>
      </c>
      <c r="E25" s="537" t="inlineStr">
        <is>
          <t>Coordinador de Calidad</t>
        </is>
      </c>
      <c r="F25" s="296" t="n"/>
    </row>
    <row r="26" ht="409.5" customHeight="1">
      <c r="A26" s="296" t="n"/>
      <c r="B26" s="822" t="n">
        <v>45079</v>
      </c>
      <c r="C26" s="263" t="inlineStr">
        <is>
          <t xml:space="preserve">CONTEXTO DOFA
Modificación
D4. "Ubicación del archivo de hojas de vida del personal de término fijo muy retirado de la oficina de Talento Humano. Baja seguridad del archivo de hojas de vida, tanto de personal de término fijo como de docentes." a "Ubicación del archivo de historias laborales del personal de término fijo muy retirado de la oficina de Talento Humano. Baja seguridad del archivo de historias laborales, tanto de personal de término fijo como de docentes.
D26. "Falta de espacios de socialización sobre la Evaluación Docente para los Coordinadores de nuevo ingreso" a "Falta de espacios de para socialización sobre la Evaluación Docente para los Coordinadores de nuevo ingreso"
F7. "Equipo de trabajo dedicado al desarrollo de software en la universidad de Cundinamarca." a "Equipo de trabajo que apoya a Sistemas en la gestión de desarrollo de Software aplicable a la Dirección de Talento Humano"
Se eliminan:
D12. No se evidencia como aportan los indicadores al frente estratégico al cual está articulado el proceso
D15. No se evidencia la eficiencia en el recaudo del pago de las incapacidades.
D17. Incurrir en multas y/o sancionaes derivados por incumplimientos a la normatividad legal vigente casusadas por paros, los cuales evitan el funcionamiento normal de la oficina.
D22. No realizar análisis apropiado a los resultados de los indicadores.
D24. No se tiene evidencia de la rendición de cuenta de los funcionarios de acuerdo con los roles y responsabilidades asignados para SST
F13. Elementos e insumos de trabajo suficientes y acordes para el desarrollo de actividades del proceso
F16. Indicadores establecidos para medir los resultados de la gestión
F20. Cumplimiento en el 100% de las inducciones y reinducciones al personal.
A4. Falsedad en documentos entregados por parte de los funcionarios, como requisitos de contratación.
Se agregan:
D27. Diligenciamiento incorrecto y entrega inoportuna por parte del jefe inmediato de las áreas responsables, de la información de personal extranjero a fin de reportar en la plataforma RUTEC </t>
        </is>
      </c>
      <c r="D26" s="823" t="inlineStr">
        <is>
          <t>Luz Etelvina Lozano Soto</t>
        </is>
      </c>
      <c r="E26" s="824" t="inlineStr">
        <is>
          <t>Directora de Talento Humano</t>
        </is>
      </c>
      <c r="F26" s="296" t="n"/>
    </row>
    <row r="27" ht="327" customHeight="1">
      <c r="A27" s="296" t="n"/>
      <c r="B27" s="884" t="n"/>
      <c r="C27" s="260" t="inlineStr">
        <is>
          <t>RIESGOS
Se agregó la causa "D5. Falta de verificación de la veracidad de los documentos soportes de contratación." al R4.
Se removió la relación de la causa "A4. Falsedad en documentos entregados por parte de los funcionarios, como requisitos de contratación" del R4 al identificarse que la causa no tiene relación con el riesgo en mención.
Controles:
Se ajusta el control referente al riesgo R10 de "El Profesional encargado revisa, analiza y actualiza los perfiles de cargo acordes a las necesidades de educación, formación, y experiencia identificados en la UDEC" a "El Profesional encargado revisa, analiza y verifica el cumplimiento de los requisitos acorde con los perfiles de cargo que respondan a las necesidades de educación, formación y experiencia identificados en la UCundinamarca".
El control "El profesional encargado reportará al comité del profesor o a la Vicerrectoría Académica la ejecución de las actividades de la evaluación docente" asociado a la causa D8. No cumplimiento de los parámetros indicados para la evaluación docente." se elimina teniendo en cuenta que será ejecutado desde otro proceso. El control de reemplazo es "El profesional encargado reportará al comité del profesor o a la Vicerrectoría Académica la ejecución de las actividades de la evaluación docente"
Se incorporó:
R13. Posibilidad de incumplimiento por no reportar en la plataforma RUTEC las personas extranjeras que presten sus servicios y/o se encuentren vinculadas a la Universidad</t>
        </is>
      </c>
      <c r="D27" s="884" t="n"/>
      <c r="E27" s="884" t="n"/>
      <c r="F27" s="296" t="n"/>
    </row>
    <row r="28" ht="36" customHeight="1">
      <c r="A28" s="296" t="n"/>
      <c r="B28" s="822" t="n">
        <v>45152</v>
      </c>
      <c r="C28" s="274" t="inlineStr">
        <is>
          <t>Se realiza seguimiento de tercera línea de defensa</t>
        </is>
      </c>
      <c r="D28" s="823" t="inlineStr">
        <is>
          <t>Carolina Gómez Fontecha</t>
        </is>
      </c>
      <c r="E28" s="824" t="inlineStr">
        <is>
          <t>Directora de Control Interno</t>
        </is>
      </c>
      <c r="F28" s="296" t="n"/>
    </row>
    <row r="29" ht="36" customHeight="1">
      <c r="A29" s="296" t="n"/>
      <c r="B29" s="822" t="n">
        <v>45429</v>
      </c>
      <c r="C29" s="274" t="inlineStr">
        <is>
          <t>Se realiza seguimiento de tercera línea de defensa a los riesgos</t>
        </is>
      </c>
      <c r="D29" s="823" t="inlineStr">
        <is>
          <t>Carolina Gómez Fontecha</t>
        </is>
      </c>
      <c r="E29" s="824" t="inlineStr">
        <is>
          <t>Directora de Control Interno</t>
        </is>
      </c>
      <c r="F29" s="296" t="n"/>
    </row>
    <row r="30" ht="409.5" customHeight="1">
      <c r="A30" s="296" t="n"/>
      <c r="B30" s="822" t="n">
        <v>45439</v>
      </c>
      <c r="C30" s="820" t="inlineStr">
        <is>
          <t>CONTEXTO DOFA
Modificación
D2. "Falta de sistematización de las diferentes actividades, que tardan el curso normal de los procesos. (Acuerdos de gestión, retenciones, impuestos, e indicadores)" a "Falta de sistematización y/o digitalización de las diferentes actividades, que tardan el curso normal de los procesos".
D6. "Falta de restricción del personal ajeno a la oficina Dirección de Talento Humano y Dependencias significativas de otros procesos, que tardan la continuidad de las actividades de los diferentes procedimientos" a "Falta de restricción del personal ajeno a la Dirección de Talento Humano y Dependencias significativas de otros procesos, que tardan la continuidad de las actividades de los diferentes procedimientos".
D9. "Equipos de hardware y red inalámbrica no aptos para el desarrollo de las actividades del proceso" a "Equipos de hardware e infraestructura tecnológica no aptos para el desarrollo de las actividades del proceso".
D25. "No se cuenta con el reglamento de trabajo interno formalizado y publicado" a  "No se cuenta con el reglamento de trabajo interno formalizado".
F7. "Equipo de trabajo que apoya a Sistemas en la gestión del desarrollo de software aplicable a la Dirección de Talento Humano" a "Equipo de trabajo que apoya a la Dirección de Sistemas en la gestión del desarrollo de software aplicable a la Dirección de Talento Humano"
Se eliminan:
D20. "Modalidad de contratación afecta la prestación del servicio y la continuidad de proyectos de investigación". Esta debilidad está cubierta por la D18. 
D21. "No evidencian las  acciones de planificación para el logro de los objetivos". Se elimina teniendo en cuenta que se están cumpliendo los objetivos como base se cargan las actividades a realizar en el calendario general.
Se agregan:
D28.  Demoras en la ejecución de acciones planificadas por demoras en la aprobación por parte de la Alta Dirección.
F22. Cumplimiento de la normatividad legal vigente en relación con el proceso de Gestión de Talento Humano.
O5. Oferta en el mercado de plataformas virtuales para capacitación, formación y eduación para el trabajo y el desarrollo humano.</t>
        </is>
      </c>
      <c r="D30" s="823" t="inlineStr">
        <is>
          <t>Luz Etelvina Lozano Soto</t>
        </is>
      </c>
      <c r="E30" s="824" t="inlineStr">
        <is>
          <t>Directora de Talento Humano</t>
        </is>
      </c>
      <c r="F30" s="296" t="n"/>
    </row>
    <row r="31" ht="120" customHeight="1">
      <c r="A31" s="296" t="n"/>
      <c r="B31" s="884" t="n"/>
      <c r="C31" s="810" t="inlineStr">
        <is>
          <t>RIESGOS
Controles:
Se ajusta el control referente al riesgo R6 de "El profesional encargado y la oficina de Archivo Central asegura la  digitalización de los hojas de vida y los Acuerdos de Gestión de acuerdo a las leyes archivísticas " a "El profesional encargado y la oficina de Archivo Central asegura el escaneo de las historias laborales y la conservación documental de los Acuerdos de Gestión conforme a la normatividad archivística vigente".</t>
        </is>
      </c>
      <c r="D31" s="884" t="n"/>
      <c r="E31" s="884" t="n"/>
      <c r="F31" s="296" t="n"/>
    </row>
    <row r="32" ht="288.75" customHeight="1">
      <c r="A32" s="296" t="n"/>
      <c r="B32" s="822" t="n">
        <v>45513</v>
      </c>
      <c r="C32" s="810" t="inlineStr">
        <is>
          <t>RIESGOS
Se ajusta la redacción del R6 de la siguiente manera: de "Posibilidad de destrucción, pérdida o robo parcial o total del archivo de hojas de vida y del archivo de acuerdos de gestión, por no contar con un espacio seguro para mantener el archivo. a "Posibilidad de destrucción, pérdida o robo parcial o total del archivo de historias laborales, por no contar con un espacio seguro para el resguardo de la información." 
Así mismo, se ajusta la redacción de la Consecuencia del R6 de la siguiente manera: de "Destrucción, pérdida o robo, parcial o total del archivo de historias laborales y del archivo de acuerdos de gestión, al no contar con un espacio seguro para mantener el archivo." a "Destrucción, pérdida, robo parcial o total del archivo de historias laborales, al no contar con un espacio seguro para el resguardo de la información."
Controles:
Se ajusta el control 2 asociado al riesgo R1 de "El profesional encargado verifica que el Coordinador y/o Director de Programa de nuevo ingreso, cuente en la inducción sobre el procedimiento de Evaluación Docente." a "El profesional encargado verifica que el Docente TCO con funciones administrativas y/o Director de Programa de nuevo ingreso, cuente en la inducción sobre el procedimiento de Evaluación Docente."
Se ajusta el control asociado al R3 de la siguiente manera: de "El profesional encargado comprueba que se realice la Inscripción y se confirma la asistencia a las actividades de bienestar social laboral a través de formulario Forms y por Plataforma el registro de asistencia y/o formatos físicos." a "El profesional encargado comprueba que se realice la Inscripción y se confirma la asistencia a las actividades de bienestar social laboral a través de formulario Forms y/o registro de asistencia digital o física."
Se ajusta el control 1 asociado al R4 de la siguiente manera: de "El profesional encargado confirma el envío por correo electrónico o información general solicitando la actualización de la historia laboral" a "El profesional encargado realiza jornadas de actualización de hojas de vida en el SIGEP II (de manera virtual y/o presencial)"
Se ajusta el control 2 asociado al R4 de la siguiente manera: de "El Profesional encargado verifica el personal pendiente por allegar los documentos correspondientes a la hoja de vida (ejemplo declaración de Bienes y Rentas, declaración de rentas y complementarios e informe de entrega de cargo), recordando el compromiso de entregar la información de manera oportuna y requerida por la institución" a "El Profesional encargado verifica el personal pendiente por allegar los documentos correspondientes a la historia laboral (ejemplo declaración de Bienes y Rentas, declaración de rentas y complementarios e informe de entrega de cargo), y mediante correo electrónico les recuerda el compromiso de entregar la información de manera oportuna y requerida por la institución"
Se ajusta el control 1 asociado al R6 de la siguiente manera: de "El profesional encargado realiza la validación de los documentos que serán objeto de archivo en el inventario documental de las hojas de vida." a "El profesional encargado realiza la validación de los documentos que serán objeto de archivo en las historias laborales."
Se ajusta el control asociado al R13 de la siguiente manera: de "El profesional encargado remite correos recordatorios del cargue de información al plataforma SIRE (al inicio y finalización del contrato del personal extranjero, inclusive, solicita se incluya información del mismo para el cargue en plataforma RUTEC)" a "El profesional encargado realiza el cargue de los contratos de personal extranjero en la plataforma RUTEC".</t>
        </is>
      </c>
      <c r="D32" s="823" t="inlineStr">
        <is>
          <t>Luz Etelvina Lozano Soto</t>
        </is>
      </c>
      <c r="E32" s="824" t="inlineStr">
        <is>
          <t>Directora de Talento Humano</t>
        </is>
      </c>
      <c r="F32" s="296" t="n"/>
    </row>
    <row r="33" ht="295.5" customHeight="1">
      <c r="A33" s="296" t="n"/>
      <c r="B33" s="884" t="n"/>
      <c r="C33" s="884" t="n"/>
      <c r="D33" s="884" t="n"/>
      <c r="E33" s="884" t="n"/>
      <c r="F33" s="296" t="n"/>
    </row>
    <row r="34" ht="36" customHeight="1">
      <c r="A34" s="296" t="n"/>
      <c r="B34" s="822" t="n">
        <v>45576</v>
      </c>
      <c r="C34" s="274" t="inlineStr">
        <is>
          <t>Se realiza seguimiento de tercera línea de defensa a los riesgos y oportunidades.</t>
        </is>
      </c>
      <c r="D34" s="823" t="inlineStr">
        <is>
          <t>Carolina Gómez Fontecha</t>
        </is>
      </c>
      <c r="E34" s="824" t="inlineStr">
        <is>
          <t>Directora de Control Interno</t>
        </is>
      </c>
      <c r="F34" s="296" t="n"/>
    </row>
    <row r="35" ht="36" customHeight="1">
      <c r="A35" s="296" t="n"/>
      <c r="B35" s="822" t="n">
        <v>45758</v>
      </c>
      <c r="C35" s="274" t="inlineStr">
        <is>
          <t>Se realiza seguimiento de tercera línea de defensa a los riesgos y oportunidades.</t>
        </is>
      </c>
      <c r="D35" s="823" t="inlineStr">
        <is>
          <t>Carolina Gómez Fontecha</t>
        </is>
      </c>
      <c r="E35" s="824" t="inlineStr">
        <is>
          <t>Directora de Control Interno</t>
        </is>
      </c>
      <c r="F35" s="296" t="n"/>
    </row>
    <row r="36" ht="356.25" customHeight="1">
      <c r="A36" s="296" t="n"/>
      <c r="B36" s="822" t="n">
        <v>45818</v>
      </c>
      <c r="C36" s="810" t="inlineStr">
        <is>
          <t>CONTEXTO DOFA
Se ajustan las partes interesadas conforme al listado definido en la matriz PI.
Se modifican:
D1. de "Oficina muy pequeña para el volumen de funcionarios de la Dirección de Talento Humano." a "La Dirección de Talento Humano cuenta con un espacio físico insuficiente para el volumen de funcionarios adscritos a la misma."
D4. de "Ubicación del archivo de historias laborales del personal de término fijo muy retirado de la oficina de Talento Humano. Baja seguridad del archivo de historias laborales, tanto de personal de término fijo como de docentes." a "Ubicación retirada y baja seguridad del archivo de historias laborales y expedientes, del personal y contratistas, respectivamente."
D8. de "No cumplimiento de los parámetros indicados para la evaluación docente." a "Incumplimiento de los parámetros indicados para la evaluación docente."
D9. de "Equipos de hardware e infraestructura tecnológica no aptos para el desarrollo de las actividades del proceso." a "Insuficiencia de hardware e infraestructura tecnológica para el correcto desarrollo de las actividades del proceso."
D10. de Incumplimiento de la normatividad legal vigente, relacionada con la afiliación del personal nuevo al sistema de seguridad social." a "Incumplimiento de la normatividad legal vigente, relacionada con la afiliación del personal al sistema de seguridad social."
D11. de "Falta de compromiso de los funcionarios contratados con la actualización de su historia laboral." a "Falta de compromiso del personal contratado con la actualización de su historia laboral y/o expediente según corresponda."
D26. de "Falta de espacios para socialización sobre la Evaluación Docente Coordinadores de nuevo ingreso." a "Falta de espacios para socialización respecto a la Evaluación Docente para los docentes TCO con Funciones Administrativas y/o Directores de Programa de nuevo ingreso (responsabilidad compartida con la Oficina de Desarrollo Académico)."
D27. de "Diligenciamiento incorrecto y entrega inoportuna por parte del jefe inmediato de las áreas responsables, de la información de personal extranjero a fin de reportar en la plataforma RUTEC." a "Cargue extemporáneo del personal extranjero en la plataforma RUTEC.
D28. de "Retraso en la ejecución de acciones planificadas por demoras en la aprobación por parte de la Alta Dirección." a "Demoras en la ejecución de acciones planificadas por demoras en la aprobación por parte de la Alta Dirección."
A1. de "Manejo inadecuado de la información por personal diferente a los funcionarios de Talento Humano." a "Manejo inadecuado de la información por personal ajeno a la Dirección de Talento Humano."
A6. de "Rotación constante de personal en los diferentes procesos." a "Alta rotación de personal en los diferentes procesos.
F9. de "Sistematización para procedimiento de Acuerdos de Gestión y diferentes software para el mejoramiento de la calidad del proceso." a "Fortalecimiento del procedimiento de Acuerdos de Gestión a través del uso de herramientas tecnológicas para el mejoramiento de la calidad del proceso."
F10. de "Roles, responsabilidades y autoridades establecidas dentro del proceso." a "Funciones debidamente establecidas dentro del proceso."
F11. de "Personal competente para el desarrollo de las actividades del proceso." a "Personal competente y multidisciplinario para el desarrollo de las actividades del proceso."
F21. de "Trabajo articulado con las Oficinas de Atención al Ciudadano y la Oficina Asesora de Comunicaciones, en pro del servicio al cliente interno y temas de Clima y Cultura Organizacional." a "Trabajo articulado con las Oficinas de Atención al Ciudadano y la Oficina Asesora de Comunicaciones, en pro del servicio al cliente interno y temas relacionados con el Clima y Cultura Organizacional."
Se eliminan:
D13. No se garantiza la idoneidad en cuanto a educación, formación y experiencia, frente a los requisitos de los cargos.
D25. No se cuenta con el reglamento de trabajo interno formalizado.
A1. Manejo inadecuado de la información por personal diferente a los funcionarios de Talento Humano.
A6. Rotación constante de personal en los diferentes procesos.
F19. Equipo de trabajo multidisciplinario que se apoya mutuamente.
F22. Cumplimiento de la normatividad legal vigente en relación con el proceso de Gestión de Talento Humano
Se agregan:
D29. Manejo inadecuado de la información por personal ajeno a la Dirección de Talento Humano.
D30. Alta rotación de personal en los diferentes procesos que incrementa considerablemente la fuga de conocimiento, afectando la ejecución de las acciones planificadas en la Dirección de Talento Humano.</t>
        </is>
      </c>
      <c r="D36" s="823" t="inlineStr">
        <is>
          <t>Luz Etelvina Lozano Soto</t>
        </is>
      </c>
      <c r="E36" s="824" t="inlineStr">
        <is>
          <t>Directora de Talento Humano</t>
        </is>
      </c>
      <c r="F36" s="296" t="n"/>
    </row>
    <row r="37" ht="348.6" customHeight="1">
      <c r="A37" s="296" t="n"/>
      <c r="B37" s="885" t="n"/>
      <c r="C37" s="884" t="n"/>
      <c r="D37" s="885" t="n"/>
      <c r="E37" s="885" t="n"/>
      <c r="F37" s="296" t="n"/>
    </row>
    <row r="38" ht="409.2" customHeight="1">
      <c r="A38" s="296" t="n"/>
      <c r="B38" s="885" t="n"/>
      <c r="C38" s="810" t="inlineStr">
        <is>
          <t xml:space="preserve">RIESGOS
Se elimina:
Se elimina el R10 "Posibilidad de contratar personal que no tiene la idoneidad para el desempeño del cargo." porque ya se salvaguarda con el ESTUDIO DE NECESIDAD Y CONVENIENCIA para todas las modalidades de contratación. 
Se ajusta:
Se ajusta la redacción del R7 de la siguiente manera: de "Posibilidad de incumplimiento en los plazos para reportar a los entes de control la información requerida debido a fallas presentadas al acceder a las plataformas." a "Posibilidad de incumplimiento en los plazos para reportar a los entes de control la información requerida debido a fallas presentadas al acceder a las plataformas y/o debido a retrasos en la consolidación de información."
Así mismo, se ajusta la redacción de la Consecuencia del R7 de la siguiente manera: de "Incumplimiento en los plazos solicitados para reportar la información requerida a los entes de control, por problemas en la plataforma de cargue de información." a "Incurrir en procesos sancionatorios derivados por el incumplimiento en los plazos para la entrega de las obligaciones administrativas."
Se identifica:
R14. "Posibilidad de incumplir  con las actividades establecidas en la Política de Talento Humano derivadas de MIPG-FURAG por entregas extemporáneas que impiden el logro de los objetivos."
R15. "Posibilidad de afectación en el cumplimiento de las actividades propias del proceso, debido a la pérdida y/o fuga de conocimiento de los colaboradores.", implementando los siguientes controles:
- Los profesionales de la Dirección de Talento Humano, relacionan el estado de avance de las actividades del proceso a cargo mediante informe de gestión, al finalizar su contrato.
- El encargado del proceso planifica las actividades necesarias para implementar la metodología de pares, a fin de gestionar el conocimiento del proceso, mediante acta, cronograma y ejecución de actividades.
Controles:
Se agregan:
Para el R1 y D26 se agrega un segundo control de la siguiente forma: "El profesional encargado revisa y verifica durante el proceso de contratación que el Docente TCO con funciones administrativas y/o Director de Programa de nuevo ingreso, haya aprobado el curso de inducción a través del campo multidimensional de aprendizaje (CMA)."
Para el R3 y D7 se agrega un control, dejándolo como control 1, de la siguiente forma: "El profesional encargado remite a través de medios internos o correo electrónico, piezas gráficas o campañas publicitarias invitando a la comunidad Universitaria a participar de las actividades programadas."
Para el R6 y D29 se agrega un segundo control de la siguiente forma: "La Directora de Talento Humano asigna al profesional encargado llave de acceso al archivo de historias laborales de la Dirección de Talento Humano, el cual realiza control de ingreso del personal  ajeno por medio del formato ADOr030 - Ingreso a los depositos de archivo."
Para el R7 y D30 se agrega un segundo control de la siguiente forma: "El profesional encargado realiza capacitación a los gestores de Talento Humano frente al proceso del cargue en la plataforma SIA OBSERVA y/o actualizaciones a que haya lugar."
Se ajustan:
Se ajusta el control 2 asociado al riesgo R1 de "El profesional encargado verifica que el Coordinador y/o Director de Programa de nuevo ingreso, cuente en la inducción sobre el procedimiento de Evaluación Docente." a "El profesional encargado verifica que el Docente TCO con funciones administrativas y/o Director de Programa de nuevo ingreso, cuente en la inducción sobre el procedimiento de Evaluación Docente."
Se ajusta el control asociado al R3 de la siguiente manera: de "El profesional encargado comprueba que se realice la Inscripción y se confirma la asistencia a las actividades de bienestar social laboral a través de formulario Forms y por Plataforma el registro de asistencia y/o formatos físicos." a "El profesional encargado comprueba que se realice la Inscripción y se confirma la asistencia a las actividades de bienestar social laboral a través de formulario Forms y/o registro de asistencia digital o física."
Se ajusta el control asociado al R7 y D6 de la siguiente manera: de "El Profesional encargado realiza el seguimiento al proceso de cargue de contratos e información a las plataformas SIA OBSERVA; SECOP." a "El profesional encargado consolida la información de los contratos que deben ser cargados por los gestores de Talento Humano de las diferentes unidades regionales en las plataformas de SIA OBSERVA Y SECOP II y notifica mediante correo electrónico a la Dirección de Control Interno, quien a su vez realiza el seguimiento al proceso de cargue de contratos e información a las plataformas anteriormente mencionadas, a fin de dar cumplimiento a los tiempos establecidos."
Se eliminan:
Para el R6 y D29 se elimina el control "El profesional encargado y la oficina de Archivo Central asegura el escaneo de las historias laborales y la conservación documental de los Acuerdos de Gestión conforme a la normatividad archivística vigente."
</t>
        </is>
      </c>
      <c r="D38" s="885" t="n"/>
      <c r="E38" s="885" t="n"/>
      <c r="F38" s="296" t="n"/>
    </row>
    <row r="39" ht="409.5" customHeight="1">
      <c r="A39" s="296" t="n"/>
      <c r="B39" s="884" t="n"/>
      <c r="C39" s="884" t="n"/>
      <c r="D39" s="884" t="n"/>
      <c r="E39" s="884" t="n"/>
      <c r="F39" s="296" t="n"/>
    </row>
    <row r="40" ht="36" customHeight="1">
      <c r="A40" s="296" t="n"/>
      <c r="B40" s="822" t="n">
        <v>45923</v>
      </c>
      <c r="C40" s="274" t="inlineStr">
        <is>
          <t>Se realiza seguimiento de tercera línea de defensa a los riesgos y oportunidades.</t>
        </is>
      </c>
      <c r="D40" s="823" t="inlineStr">
        <is>
          <t>Carolina Gómez Fontecha</t>
        </is>
      </c>
      <c r="E40" s="824" t="inlineStr">
        <is>
          <t>Directora de Control Interno</t>
        </is>
      </c>
      <c r="F40" s="296" t="n"/>
    </row>
    <row r="41">
      <c r="A41" s="296" t="n"/>
      <c r="B41" s="296" t="n"/>
      <c r="C41" s="296" t="n"/>
      <c r="D41" s="296" t="n"/>
      <c r="E41" s="296" t="n"/>
      <c r="F41" s="296" t="n"/>
    </row>
    <row r="42" ht="64.5" customHeight="1">
      <c r="A42" s="296" t="n"/>
      <c r="B42" s="664" t="inlineStr">
        <is>
          <t>Diagonal 18 No. 20-29 Fusagasugá – Cundinamarca
Teléfono (601) 8281483 Línea Gratuita 018000180414
www.ucundinamarca.edu.co   E-mail: info@ucundinamarca.edu.co
NIT: 890.680.062-2</t>
        </is>
      </c>
      <c r="F42" s="296" t="n"/>
    </row>
    <row r="43">
      <c r="A43" s="296" t="n"/>
      <c r="B43" s="296" t="n"/>
      <c r="C43" s="296" t="n"/>
      <c r="D43" s="296" t="n"/>
      <c r="E43" s="296" t="n"/>
      <c r="F43" s="296" t="n"/>
    </row>
    <row r="44" ht="33.75" customHeight="1">
      <c r="A44" s="296" t="n"/>
      <c r="B44" s="296" t="n"/>
      <c r="C44" s="766" t="inlineStr">
        <is>
          <t>Documento controlado por el Sistema de Gestión de la Calidad 
Asegúrese que corresponde a la última versión consultando el Portal Institucional</t>
        </is>
      </c>
      <c r="F44" s="296" t="n"/>
    </row>
  </sheetData>
  <sheetProtection selectLockedCells="1" selectUnlockedCells="0" algorithmName="SHA-512" sheet="1" objects="0" insertRows="0" insertHyperlinks="0" autoFilter="0" scenarios="0" formatColumns="0" deleteColumns="0" insertColumns="0" pivotTables="1" deleteRows="0" formatCells="0" saltValue="Fm9oQYkchUe8zGsJRGjl9A==" formatRows="0" sort="0" spinCount="100000" hashValue="AGcm3fRYEwHItSfdCnRnDtE8rqKWZOKC93Cl+cTKFcVmnluFs8HR5PAYf6sfjKa8CtGX8c3K4qg2I2orXCJXVQ=="/>
  <mergeCells count="28">
    <mergeCell ref="C44:E44"/>
    <mergeCell ref="E13:E14"/>
    <mergeCell ref="B19:B23"/>
    <mergeCell ref="B2:B5"/>
    <mergeCell ref="D36:D39"/>
    <mergeCell ref="D32:D33"/>
    <mergeCell ref="B13:B14"/>
    <mergeCell ref="D13:D14"/>
    <mergeCell ref="C19:C23"/>
    <mergeCell ref="C36:C37"/>
    <mergeCell ref="E30:E31"/>
    <mergeCell ref="E36:E39"/>
    <mergeCell ref="C2:D2"/>
    <mergeCell ref="E32:E33"/>
    <mergeCell ref="D19:D23"/>
    <mergeCell ref="C32:C33"/>
    <mergeCell ref="B42:E42"/>
    <mergeCell ref="E26:E27"/>
    <mergeCell ref="B30:B31"/>
    <mergeCell ref="B36:B39"/>
    <mergeCell ref="C4:D5"/>
    <mergeCell ref="D30:D31"/>
    <mergeCell ref="B32:B33"/>
    <mergeCell ref="C38:C39"/>
    <mergeCell ref="D26:D27"/>
    <mergeCell ref="E19:E23"/>
    <mergeCell ref="B26:B27"/>
    <mergeCell ref="C3:D3"/>
  </mergeCells>
  <pageMargins left="0.7" right="0.7" top="0.75" bottom="0.75" header="0.3" footer="0.3"/>
  <pageSetup orientation="portrait"/>
  <drawing xmlns:r="http://schemas.openxmlformats.org/officeDocument/2006/relationships" r:id="rId1"/>
</worksheet>
</file>

<file path=xl/worksheets/sheet16.xml><?xml version="1.0" encoding="utf-8"?>
<worksheet xmlns="http://schemas.openxmlformats.org/spreadsheetml/2006/main">
  <sheetPr codeName="Hoja17">
    <outlinePr summaryBelow="1" summaryRight="1"/>
    <pageSetUpPr/>
  </sheetPr>
  <dimension ref="B2:C15"/>
  <sheetViews>
    <sheetView workbookViewId="0">
      <selection activeCell="A1" sqref="A1"/>
    </sheetView>
  </sheetViews>
  <sheetFormatPr baseColWidth="10" defaultColWidth="11.44140625" defaultRowHeight="13.8"/>
  <cols>
    <col width="6.33203125" customWidth="1" style="137" min="1" max="1"/>
    <col width="11.44140625" customWidth="1" style="137" min="2" max="2"/>
    <col width="20" customWidth="1" style="137" min="3" max="3"/>
    <col width="11.44140625" customWidth="1" style="137" min="4" max="16384"/>
  </cols>
  <sheetData>
    <row r="2">
      <c r="C2" s="137" t="inlineStr">
        <is>
          <t>PREGUNTAS</t>
        </is>
      </c>
    </row>
    <row r="3">
      <c r="B3" s="839" t="inlineStr">
        <is>
          <t>INTERNO</t>
        </is>
      </c>
      <c r="C3" s="138" t="inlineStr">
        <is>
          <t xml:space="preserve">TALENTO HUMANO </t>
        </is>
      </c>
    </row>
    <row r="4" ht="57" customHeight="1">
      <c r="B4" s="844" t="n"/>
      <c r="C4" s="138" t="inlineStr">
        <is>
          <t xml:space="preserve"> EQUIPO, TECNOLOGÍA E INFRAESTRUCTURA</t>
        </is>
      </c>
    </row>
    <row r="5">
      <c r="B5" s="844" t="n"/>
      <c r="C5" s="139" t="inlineStr">
        <is>
          <t>MÉTODOS</t>
        </is>
      </c>
    </row>
    <row r="6">
      <c r="B6" s="844" t="n"/>
      <c r="C6" s="139" t="inlineStr">
        <is>
          <t xml:space="preserve">MEDICIÓN </t>
        </is>
      </c>
    </row>
    <row r="7">
      <c r="B7" s="844" t="n"/>
      <c r="C7" s="139" t="inlineStr">
        <is>
          <t>MONEDA</t>
        </is>
      </c>
    </row>
    <row r="8">
      <c r="B8" s="844" t="n"/>
      <c r="C8" s="139" t="inlineStr">
        <is>
          <t>MEDIO AMBIENTE</t>
        </is>
      </c>
    </row>
    <row r="9">
      <c r="B9" s="844" t="n"/>
      <c r="C9" s="139" t="inlineStr">
        <is>
          <t xml:space="preserve">MANAGEMENT </t>
        </is>
      </c>
    </row>
    <row r="10">
      <c r="B10" s="839" t="inlineStr">
        <is>
          <t>EXTERNO</t>
        </is>
      </c>
      <c r="C10" s="139" t="inlineStr">
        <is>
          <t>LEGAL</t>
        </is>
      </c>
    </row>
    <row r="11">
      <c r="B11" s="844" t="n"/>
      <c r="C11" s="139" t="inlineStr">
        <is>
          <t>SOCIAL</t>
        </is>
      </c>
    </row>
    <row r="12">
      <c r="B12" s="844" t="n"/>
      <c r="C12" s="139" t="inlineStr">
        <is>
          <t>AMBIENTAL</t>
        </is>
      </c>
    </row>
    <row r="13">
      <c r="B13" s="844" t="n"/>
      <c r="C13" s="139" t="inlineStr">
        <is>
          <t>ECONÓMICO</t>
        </is>
      </c>
    </row>
    <row r="14">
      <c r="B14" s="844" t="n"/>
      <c r="C14" s="139" t="inlineStr">
        <is>
          <t>TECNOLÓGICO</t>
        </is>
      </c>
    </row>
    <row r="15">
      <c r="B15" s="844" t="n"/>
      <c r="C15" s="138" t="inlineStr">
        <is>
          <t>POLÍTICO</t>
        </is>
      </c>
    </row>
  </sheetData>
  <mergeCells count="2">
    <mergeCell ref="B3:B9"/>
    <mergeCell ref="B10:B15"/>
  </mergeCells>
  <pageMargins left="0.7" right="0.7" top="0.75" bottom="0.75" header="0.3" footer="0.3"/>
  <pageSetup orientation="portrait" paperSize="9"/>
</worksheet>
</file>

<file path=xl/worksheets/sheet2.xml><?xml version="1.0" encoding="utf-8"?>
<worksheet xmlns="http://schemas.openxmlformats.org/spreadsheetml/2006/main">
  <sheetPr codeName="Hoja9">
    <outlinePr summaryBelow="1" summaryRight="1"/>
    <pageSetUpPr/>
  </sheetPr>
  <dimension ref="B1:Q34"/>
  <sheetViews>
    <sheetView showGridLines="0" showRowColHeaders="0" tabSelected="1" zoomScaleNormal="100" zoomScaleSheetLayoutView="115" workbookViewId="0">
      <selection activeCell="A1" sqref="A1"/>
    </sheetView>
  </sheetViews>
  <sheetFormatPr baseColWidth="10" defaultColWidth="11.44140625" defaultRowHeight="14.4"/>
  <cols>
    <col width="2.44140625" customWidth="1" style="296" min="1" max="1"/>
    <col width="11.44140625" customWidth="1" style="296" min="18" max="24"/>
  </cols>
  <sheetData>
    <row r="1" ht="23.25" customHeight="1">
      <c r="B1" s="441" t="n"/>
      <c r="C1" s="840" t="n"/>
      <c r="D1" s="442" t="inlineStr">
        <is>
          <t>MACROPROCESO ESTRATÉGICO</t>
        </is>
      </c>
      <c r="E1" s="841" t="n"/>
      <c r="F1" s="841" t="n"/>
      <c r="G1" s="841" t="n"/>
      <c r="H1" s="841" t="n"/>
      <c r="I1" s="841" t="n"/>
      <c r="J1" s="841" t="n"/>
      <c r="K1" s="841" t="n"/>
      <c r="L1" s="841" t="n"/>
      <c r="M1" s="841" t="n"/>
      <c r="N1" s="841" t="n"/>
      <c r="O1" s="842" t="n"/>
      <c r="P1" s="442" t="inlineStr">
        <is>
          <t>CÓDIGO: ESGr028</t>
        </is>
      </c>
      <c r="Q1" s="842" t="n"/>
    </row>
    <row r="2" ht="21.75" customHeight="1">
      <c r="B2" s="843" t="n"/>
      <c r="C2" s="844" t="n"/>
      <c r="D2" s="442" t="inlineStr">
        <is>
          <t>PROCESO GESTIÓN SISTEMAS INTEGRADOS - CALIDAD</t>
        </is>
      </c>
      <c r="E2" s="841" t="n"/>
      <c r="F2" s="841" t="n"/>
      <c r="G2" s="841" t="n"/>
      <c r="H2" s="841" t="n"/>
      <c r="I2" s="841" t="n"/>
      <c r="J2" s="841" t="n"/>
      <c r="K2" s="841" t="n"/>
      <c r="L2" s="841" t="n"/>
      <c r="M2" s="841" t="n"/>
      <c r="N2" s="841" t="n"/>
      <c r="O2" s="842" t="n"/>
      <c r="P2" s="442" t="inlineStr">
        <is>
          <t>VERSIÓN: 18</t>
        </is>
      </c>
      <c r="Q2" s="842" t="n"/>
    </row>
    <row r="3">
      <c r="B3" s="843" t="n"/>
      <c r="C3" s="844" t="n"/>
      <c r="D3" s="442" t="inlineStr">
        <is>
          <t>GESTIÓN DEL RIESGO Y LAS OPORTUNIDADES</t>
        </is>
      </c>
      <c r="E3" s="845" t="n"/>
      <c r="F3" s="845" t="n"/>
      <c r="G3" s="845" t="n"/>
      <c r="H3" s="845" t="n"/>
      <c r="I3" s="845" t="n"/>
      <c r="J3" s="845" t="n"/>
      <c r="K3" s="845" t="n"/>
      <c r="L3" s="845" t="n"/>
      <c r="M3" s="845" t="n"/>
      <c r="N3" s="845" t="n"/>
      <c r="O3" s="840" t="n"/>
      <c r="P3" s="442" t="inlineStr">
        <is>
          <t>VIGENCIA: 2025-04-11</t>
        </is>
      </c>
      <c r="Q3" s="842" t="n"/>
    </row>
    <row r="4" ht="12.75" customHeight="1">
      <c r="B4" s="846" t="n"/>
      <c r="C4" s="847" t="n"/>
      <c r="D4" s="846" t="n"/>
      <c r="E4" s="848" t="n"/>
      <c r="F4" s="848" t="n"/>
      <c r="G4" s="848" t="n"/>
      <c r="H4" s="848" t="n"/>
      <c r="I4" s="848" t="n"/>
      <c r="J4" s="848" t="n"/>
      <c r="K4" s="848" t="n"/>
      <c r="L4" s="848" t="n"/>
      <c r="M4" s="848" t="n"/>
      <c r="N4" s="848" t="n"/>
      <c r="O4" s="847" t="n"/>
      <c r="P4" s="442" t="inlineStr">
        <is>
          <t>PÁGINA: 1 de 11</t>
        </is>
      </c>
      <c r="Q4" s="842" t="n"/>
    </row>
    <row r="5" ht="12.75" customFormat="1" customHeight="1" s="296">
      <c r="B5" s="765" t="n"/>
      <c r="C5" s="765" t="n"/>
      <c r="D5" s="298" t="n"/>
      <c r="E5" s="298" t="n"/>
      <c r="F5" s="298" t="n"/>
      <c r="G5" s="298" t="n"/>
      <c r="H5" s="298" t="n"/>
      <c r="I5" s="298" t="n"/>
      <c r="J5" s="298" t="n"/>
      <c r="K5" s="298" t="n"/>
      <c r="L5" s="298" t="n"/>
      <c r="M5" s="298" t="n"/>
      <c r="N5" s="298" t="n"/>
      <c r="O5" s="298" t="n"/>
      <c r="P5" s="298" t="n"/>
      <c r="Q5" s="298" t="n"/>
    </row>
    <row r="6" ht="15" customHeight="1" thickBot="1">
      <c r="B6" s="208" t="n"/>
      <c r="C6" s="208" t="n"/>
      <c r="D6" s="208" t="n"/>
      <c r="E6" s="208" t="n"/>
      <c r="F6" s="208" t="n"/>
      <c r="G6" s="208" t="n"/>
      <c r="H6" s="208" t="n"/>
      <c r="I6" s="208" t="n"/>
      <c r="J6" s="208" t="n"/>
      <c r="K6" s="208" t="n"/>
      <c r="L6" s="208" t="n"/>
      <c r="M6" s="208" t="n"/>
      <c r="N6" s="208" t="n"/>
      <c r="O6" s="208" t="n"/>
      <c r="P6" s="208" t="n"/>
      <c r="Q6" s="208" t="n"/>
    </row>
    <row r="7">
      <c r="B7" s="208" t="n"/>
      <c r="C7" s="849" t="inlineStr">
        <is>
          <t>MENÚ DE NAVEGACIÓN</t>
        </is>
      </c>
      <c r="D7" s="850" t="n"/>
      <c r="E7" s="850" t="n"/>
      <c r="F7" s="850" t="n"/>
      <c r="G7" s="850" t="n"/>
      <c r="H7" s="850" t="n"/>
      <c r="I7" s="850" t="n"/>
      <c r="J7" s="850" t="n"/>
      <c r="K7" s="850" t="n"/>
      <c r="L7" s="850" t="n"/>
      <c r="M7" s="850" t="n"/>
      <c r="N7" s="850" t="n"/>
      <c r="O7" s="850" t="n"/>
      <c r="P7" s="851" t="n"/>
      <c r="Q7" s="208" t="n"/>
    </row>
    <row r="8">
      <c r="B8" s="208" t="n"/>
      <c r="C8" s="852" t="n"/>
      <c r="P8" s="853" t="n"/>
      <c r="Q8" s="208" t="n"/>
    </row>
    <row r="9">
      <c r="B9" s="208" t="n"/>
      <c r="C9" s="854" t="inlineStr">
        <is>
          <t>GESTIÓN DEL RIESGO EN LA UNIVERSIDAD DE CUNDINAMARCA</t>
        </is>
      </c>
      <c r="P9" s="853" t="n"/>
      <c r="Q9" s="208" t="n"/>
    </row>
    <row r="10" ht="15" customHeight="1" thickBot="1">
      <c r="B10" s="208" t="n"/>
      <c r="C10" s="855" t="n"/>
      <c r="D10" s="856" t="n"/>
      <c r="E10" s="856" t="n"/>
      <c r="F10" s="856" t="n"/>
      <c r="G10" s="856" t="n"/>
      <c r="H10" s="856" t="n"/>
      <c r="I10" s="856" t="n"/>
      <c r="J10" s="856" t="n"/>
      <c r="K10" s="856" t="n"/>
      <c r="L10" s="856" t="n"/>
      <c r="M10" s="856" t="n"/>
      <c r="N10" s="856" t="n"/>
      <c r="O10" s="856" t="n"/>
      <c r="P10" s="857" t="n"/>
      <c r="Q10" s="208" t="n"/>
    </row>
    <row r="11">
      <c r="B11" s="208" t="n"/>
      <c r="C11" s="208" t="n"/>
      <c r="D11" s="208" t="n"/>
      <c r="E11" s="208" t="n"/>
      <c r="F11" s="208" t="n"/>
      <c r="G11" s="208" t="n"/>
      <c r="H11" s="208" t="n"/>
      <c r="I11" s="208" t="n"/>
      <c r="J11" s="208" t="n"/>
      <c r="K11" s="208" t="n"/>
      <c r="L11" s="208" t="n"/>
      <c r="M11" s="208" t="n"/>
      <c r="N11" s="208" t="n"/>
      <c r="O11" s="208" t="n"/>
      <c r="P11" s="208" t="n"/>
      <c r="Q11" s="208" t="n"/>
    </row>
    <row r="12" ht="15" customHeight="1" thickBot="1">
      <c r="B12" s="208" t="n"/>
      <c r="C12" s="208" t="n"/>
      <c r="D12" s="208" t="n"/>
      <c r="E12" s="208" t="n"/>
      <c r="F12" s="208" t="n"/>
      <c r="G12" s="208" t="n"/>
      <c r="H12" s="208" t="n"/>
      <c r="I12" s="208" t="n"/>
      <c r="J12" s="208" t="n"/>
      <c r="K12" s="208" t="n"/>
      <c r="L12" s="208" t="n"/>
      <c r="M12" s="208" t="n"/>
      <c r="N12" s="208" t="n"/>
      <c r="O12" s="208" t="n"/>
      <c r="P12" s="208" t="n"/>
      <c r="Q12" s="208" t="n"/>
    </row>
    <row r="13">
      <c r="B13" s="208" t="n"/>
      <c r="C13" s="208" t="n"/>
      <c r="D13" s="208" t="n"/>
      <c r="E13" s="858" t="inlineStr">
        <is>
          <t>ESTRATÉGICOS</t>
        </is>
      </c>
      <c r="F13" s="850" t="n"/>
      <c r="G13" s="851" t="n"/>
      <c r="H13" s="208" t="n"/>
      <c r="I13" s="208" t="n"/>
      <c r="J13" s="208" t="n"/>
      <c r="K13" s="208" t="n"/>
      <c r="L13" s="858" t="inlineStr">
        <is>
          <t>CORRUPCIÓN</t>
        </is>
      </c>
      <c r="M13" s="850" t="n"/>
      <c r="N13" s="851" t="n"/>
      <c r="O13" s="208" t="n"/>
      <c r="P13" s="208" t="n"/>
      <c r="Q13" s="208" t="n"/>
    </row>
    <row r="14">
      <c r="B14" s="208" t="n"/>
      <c r="C14" s="208" t="n"/>
      <c r="D14" s="208" t="n"/>
      <c r="E14" s="852" t="n"/>
      <c r="G14" s="853" t="n"/>
      <c r="H14" s="208" t="n"/>
      <c r="I14" s="208" t="n"/>
      <c r="J14" s="208" t="n"/>
      <c r="K14" s="208" t="n"/>
      <c r="L14" s="852" t="n"/>
      <c r="N14" s="853" t="n"/>
      <c r="O14" s="208" t="n"/>
      <c r="P14" s="208" t="n"/>
      <c r="Q14" s="208" t="n"/>
    </row>
    <row r="15">
      <c r="B15" s="208" t="n"/>
      <c r="C15" s="208" t="n"/>
      <c r="D15" s="208" t="n"/>
      <c r="E15" s="852" t="n"/>
      <c r="G15" s="853" t="n"/>
      <c r="H15" s="208" t="n"/>
      <c r="I15" s="208" t="n"/>
      <c r="J15" s="208" t="n"/>
      <c r="K15" s="208" t="n"/>
      <c r="L15" s="852" t="n"/>
      <c r="N15" s="853" t="n"/>
      <c r="O15" s="208" t="n"/>
      <c r="P15" s="208" t="n"/>
      <c r="Q15" s="208" t="n"/>
    </row>
    <row r="16">
      <c r="B16" s="208" t="n"/>
      <c r="C16" s="208" t="n"/>
      <c r="D16" s="208" t="n"/>
      <c r="E16" s="852" t="n"/>
      <c r="G16" s="853" t="n"/>
      <c r="H16" s="208" t="n"/>
      <c r="I16" s="208" t="n"/>
      <c r="J16" s="208" t="n"/>
      <c r="K16" s="208" t="n"/>
      <c r="L16" s="852" t="n"/>
      <c r="N16" s="853" t="n"/>
      <c r="O16" s="208" t="n"/>
      <c r="P16" s="208" t="n"/>
      <c r="Q16" s="208" t="n"/>
    </row>
    <row r="17">
      <c r="B17" s="208" t="n"/>
      <c r="C17" s="208" t="n"/>
      <c r="D17" s="208" t="n"/>
      <c r="E17" s="852" t="n"/>
      <c r="G17" s="853" t="n"/>
      <c r="H17" s="208" t="n"/>
      <c r="I17" s="208" t="n"/>
      <c r="J17" s="208" t="n"/>
      <c r="K17" s="208" t="n"/>
      <c r="L17" s="852" t="n"/>
      <c r="N17" s="853" t="n"/>
      <c r="O17" s="208" t="n"/>
      <c r="P17" s="208" t="n"/>
      <c r="Q17" s="208" t="n"/>
    </row>
    <row r="18" ht="15" customHeight="1" thickBot="1">
      <c r="B18" s="208" t="n"/>
      <c r="C18" s="208" t="n"/>
      <c r="D18" s="208" t="n"/>
      <c r="E18" s="855" t="n"/>
      <c r="F18" s="856" t="n"/>
      <c r="G18" s="857" t="n"/>
      <c r="H18" s="208" t="n"/>
      <c r="I18" s="208" t="n"/>
      <c r="J18" s="208" t="n"/>
      <c r="K18" s="208" t="n"/>
      <c r="L18" s="855" t="n"/>
      <c r="M18" s="856" t="n"/>
      <c r="N18" s="857" t="n"/>
      <c r="O18" s="208" t="n"/>
      <c r="P18" s="208" t="n"/>
      <c r="Q18" s="208" t="n"/>
    </row>
    <row r="19">
      <c r="B19" s="208" t="n"/>
      <c r="C19" s="208" t="n"/>
      <c r="D19" s="208" t="n"/>
      <c r="E19" s="208" t="n"/>
      <c r="F19" s="208" t="n"/>
      <c r="G19" s="208" t="n"/>
      <c r="H19" s="208" t="n"/>
      <c r="I19" s="208" t="n"/>
      <c r="J19" s="208" t="n"/>
      <c r="K19" s="208" t="n"/>
      <c r="L19" s="210" t="n"/>
      <c r="M19" s="208" t="n"/>
      <c r="N19" s="208" t="n"/>
      <c r="O19" s="208" t="n"/>
      <c r="P19" s="208" t="n"/>
      <c r="Q19" s="208" t="n"/>
    </row>
    <row r="20">
      <c r="B20" s="208" t="n"/>
      <c r="C20" s="208" t="n"/>
      <c r="D20" s="208" t="n"/>
      <c r="E20" s="208" t="n"/>
      <c r="F20" s="208" t="n"/>
      <c r="G20" s="208" t="n"/>
      <c r="H20" s="208" t="n"/>
      <c r="I20" s="208" t="n"/>
      <c r="J20" s="208" t="n"/>
      <c r="K20" s="208" t="n"/>
      <c r="L20" s="208" t="n"/>
      <c r="M20" s="208" t="n"/>
      <c r="N20" s="208" t="n"/>
      <c r="O20" s="208" t="n"/>
      <c r="P20" s="208" t="n"/>
      <c r="Q20" s="208" t="n"/>
    </row>
    <row r="21" ht="15" customHeight="1" thickBot="1">
      <c r="B21" s="208" t="n"/>
      <c r="C21" s="208" t="n"/>
      <c r="D21" s="208" t="n"/>
      <c r="E21" s="208" t="n"/>
      <c r="F21" s="208" t="n"/>
      <c r="G21" s="208" t="n"/>
      <c r="H21" s="208" t="n"/>
      <c r="I21" s="208" t="n"/>
      <c r="J21" s="208" t="n"/>
      <c r="K21" s="208" t="n"/>
      <c r="L21" s="208" t="n"/>
      <c r="M21" s="208" t="n"/>
      <c r="N21" s="208" t="n"/>
      <c r="O21" s="208" t="n"/>
      <c r="P21" s="208" t="n"/>
      <c r="Q21" s="208" t="n"/>
    </row>
    <row r="22">
      <c r="B22" s="208" t="n"/>
      <c r="C22" s="208" t="n"/>
      <c r="D22" s="208" t="n"/>
      <c r="E22" s="858" t="inlineStr">
        <is>
          <t>SEGURIDAD DE LA INFORMACIÓN</t>
        </is>
      </c>
      <c r="F22" s="850" t="n"/>
      <c r="G22" s="851" t="n"/>
      <c r="H22" s="208" t="n"/>
      <c r="I22" s="208" t="n"/>
      <c r="J22" s="208" t="n"/>
      <c r="K22" s="208" t="n"/>
      <c r="L22" s="858" t="inlineStr">
        <is>
          <t>SISTEMAS DE GESTIÓN</t>
        </is>
      </c>
      <c r="M22" s="850" t="n"/>
      <c r="N22" s="851" t="n"/>
      <c r="O22" s="208" t="n"/>
      <c r="P22" s="208" t="n"/>
      <c r="Q22" s="208" t="n"/>
    </row>
    <row r="23">
      <c r="B23" s="208" t="n"/>
      <c r="C23" s="208" t="n"/>
      <c r="D23" s="208" t="n"/>
      <c r="E23" s="852" t="n"/>
      <c r="G23" s="853" t="n"/>
      <c r="H23" s="208" t="n"/>
      <c r="I23" s="208" t="n"/>
      <c r="J23" s="208" t="n"/>
      <c r="K23" s="208" t="n"/>
      <c r="L23" s="852" t="n"/>
      <c r="N23" s="853" t="n"/>
      <c r="O23" s="208" t="n"/>
      <c r="P23" s="208" t="n"/>
      <c r="Q23" s="208" t="n"/>
    </row>
    <row r="24">
      <c r="B24" s="208" t="n"/>
      <c r="C24" s="208" t="n"/>
      <c r="D24" s="208" t="n"/>
      <c r="E24" s="852" t="n"/>
      <c r="G24" s="853" t="n"/>
      <c r="H24" s="208" t="n"/>
      <c r="I24" s="208" t="n"/>
      <c r="J24" s="208" t="n"/>
      <c r="K24" s="208" t="n"/>
      <c r="L24" s="852" t="n"/>
      <c r="N24" s="853" t="n"/>
      <c r="O24" s="208" t="n"/>
      <c r="P24" s="208" t="n"/>
      <c r="Q24" s="208" t="n"/>
    </row>
    <row r="25" ht="15" customHeight="1">
      <c r="B25" s="208" t="n"/>
      <c r="C25" s="208" t="n"/>
      <c r="D25" s="208" t="n"/>
      <c r="E25" s="852" t="n"/>
      <c r="G25" s="853" t="n"/>
      <c r="H25" s="208" t="n"/>
      <c r="I25" s="208" t="n"/>
      <c r="J25" s="208" t="n"/>
      <c r="K25" s="208" t="n"/>
      <c r="L25" s="852" t="n"/>
      <c r="N25" s="853" t="n"/>
      <c r="O25" s="208" t="n"/>
      <c r="P25" s="469" t="inlineStr">
        <is>
          <t>Control de cambios</t>
        </is>
      </c>
    </row>
    <row r="26">
      <c r="B26" s="208" t="n"/>
      <c r="C26" s="208" t="n"/>
      <c r="D26" s="208" t="n"/>
      <c r="E26" s="852" t="n"/>
      <c r="G26" s="853" t="n"/>
      <c r="H26" s="208" t="n"/>
      <c r="I26" s="208" t="n"/>
      <c r="J26" s="208" t="n"/>
      <c r="K26" s="208" t="n"/>
      <c r="L26" s="852" t="n"/>
      <c r="N26" s="853" t="n"/>
      <c r="O26" s="208" t="n"/>
      <c r="P26" s="208" t="n"/>
      <c r="Q26" s="208" t="n"/>
    </row>
    <row r="27" ht="15" customHeight="1" thickBot="1">
      <c r="B27" s="208" t="n"/>
      <c r="C27" s="208" t="n"/>
      <c r="D27" s="208" t="n"/>
      <c r="E27" s="855" t="n"/>
      <c r="F27" s="856" t="n"/>
      <c r="G27" s="857" t="n"/>
      <c r="H27" s="208" t="n"/>
      <c r="I27" s="208" t="n"/>
      <c r="J27" s="208" t="n"/>
      <c r="K27" s="208" t="n"/>
      <c r="L27" s="855" t="n"/>
      <c r="M27" s="856" t="n"/>
      <c r="N27" s="857" t="n"/>
      <c r="O27" s="208" t="n"/>
      <c r="P27" s="208" t="n"/>
      <c r="Q27" s="208" t="n"/>
    </row>
    <row r="28">
      <c r="B28" s="208" t="n"/>
      <c r="C28" s="208" t="n"/>
      <c r="D28" s="208" t="n"/>
      <c r="E28" s="208" t="n"/>
      <c r="F28" s="208" t="n"/>
      <c r="G28" s="208" t="n"/>
      <c r="H28" s="208" t="n"/>
      <c r="I28" s="208" t="n"/>
      <c r="J28" s="208" t="n"/>
      <c r="K28" s="208" t="n"/>
      <c r="L28" s="208" t="n"/>
      <c r="M28" s="208" t="n"/>
      <c r="N28" s="208" t="n"/>
      <c r="O28" s="208" t="n"/>
      <c r="P28" s="208" t="n"/>
      <c r="Q28" s="208" t="n"/>
    </row>
    <row r="29">
      <c r="B29" s="208" t="n"/>
      <c r="C29" s="208" t="n"/>
      <c r="D29" s="208" t="n"/>
      <c r="E29" s="208" t="n"/>
      <c r="F29" s="208" t="n"/>
      <c r="G29" s="208" t="n"/>
      <c r="H29" s="208" t="n"/>
      <c r="I29" s="208" t="n"/>
      <c r="J29" s="208" t="n"/>
      <c r="K29" s="208" t="n"/>
      <c r="L29" s="208" t="n"/>
      <c r="M29" s="208" t="n"/>
      <c r="N29" s="208" t="n"/>
      <c r="O29" s="208" t="n"/>
      <c r="P29" s="208" t="n"/>
      <c r="Q29" s="208" t="n"/>
    </row>
    <row r="30" customFormat="1" s="296"/>
    <row r="31" customFormat="1" s="296"/>
    <row r="32" ht="64.5" customFormat="1" customHeight="1" s="296">
      <c r="B32" s="443" t="inlineStr">
        <is>
          <t>Diagonal 18 No. 20-29 Fusagasugá – Cundinamarca
Teléfono (601) 8281483 Línea Gratuita 018000180414
www.ucundinamarca.edu.co   E-mail: info@ucundinamarca.edu.co
NIT: 890.680.062-2</t>
        </is>
      </c>
    </row>
    <row r="33" customFormat="1" s="296">
      <c r="C33" s="42" t="n"/>
      <c r="D33" s="377" t="n"/>
    </row>
    <row r="34" ht="29.25" customFormat="1" customHeight="1" s="296">
      <c r="C34" s="42" t="n"/>
      <c r="D34" s="444" t="inlineStr">
        <is>
          <t>Documento controlado por el Sistema de Gestión de la Calidad
Asegúrese que corresponde a la última versión consultando el Portal Institucional</t>
        </is>
      </c>
    </row>
    <row r="35" customFormat="1" s="296"/>
    <row r="36" customFormat="1" s="296"/>
    <row r="37" customFormat="1" s="296"/>
    <row r="38" customFormat="1" s="296"/>
    <row r="39" customFormat="1" s="296"/>
    <row r="40" customFormat="1" s="296"/>
    <row r="41" customFormat="1" s="296"/>
    <row r="42" customFormat="1" s="296"/>
    <row r="43" customFormat="1" s="296"/>
    <row r="44" customFormat="1" s="296"/>
    <row r="45" customFormat="1" s="296"/>
    <row r="46" customFormat="1" s="296"/>
    <row r="47" customFormat="1" s="296"/>
    <row r="48" customFormat="1" s="296"/>
    <row r="49" customFormat="1" s="296"/>
    <row r="50" customFormat="1" s="296"/>
    <row r="51" customFormat="1" s="296"/>
    <row r="52" customFormat="1" s="296"/>
    <row r="53" customFormat="1" s="296"/>
    <row r="54" customFormat="1" s="296"/>
    <row r="55" customFormat="1" s="296"/>
    <row r="56" customFormat="1" s="296"/>
    <row r="57" customFormat="1" s="296"/>
    <row r="58" customFormat="1" s="296"/>
  </sheetData>
  <sheetProtection selectLockedCells="0" selectUnlockedCells="0" algorithmName="SHA-512" sheet="1" objects="1" insertRows="1" insertHyperlinks="1" autoFilter="1" scenarios="1" formatColumns="1" deleteColumns="1" insertColumns="1" pivotTables="1" deleteRows="1" formatCells="1" saltValue="mhanSuvXGBJlYzrDRNUTCg==" formatRows="1" sort="1" spinCount="100000" hashValue="PMdeoj2oD5M2Pg7436ebHGm/ksci0GdcEhbf+6xsPX9guzBOexfe77IsE1vjZs4Vln5F2fz0EPoHCxQuA0WQ2w=="/>
  <mergeCells count="17">
    <mergeCell ref="P4:Q4"/>
    <mergeCell ref="C9:P10"/>
    <mergeCell ref="P3:Q3"/>
    <mergeCell ref="D2:O2"/>
    <mergeCell ref="E22:G27"/>
    <mergeCell ref="D1:O1"/>
    <mergeCell ref="B32:Q32"/>
    <mergeCell ref="D3:O4"/>
    <mergeCell ref="D34:Q34"/>
    <mergeCell ref="L22:N27"/>
    <mergeCell ref="L13:N18"/>
    <mergeCell ref="P2:Q2"/>
    <mergeCell ref="C7:P8"/>
    <mergeCell ref="E13:G18"/>
    <mergeCell ref="P25:Q25"/>
    <mergeCell ref="B1:C4"/>
    <mergeCell ref="P1:Q1"/>
  </mergeCells>
  <hyperlinks>
    <hyperlink ref="E13" location="ESTRATÉGICOS!A1" display="ESTRATÉGICOS"/>
    <hyperlink ref="L13" location="CORRUPCIÓN!A1" display="CORRUPCIÓN"/>
    <hyperlink ref="E22" location="'MATRIZ SGSI'!A1" display="SEGURIDAD DE LA INFORMACIÓN"/>
    <hyperlink ref="L22" location="'INICIO (2)'!A1" display="SISTEMAS DE GESTIÓN"/>
    <hyperlink ref="P25" location="ACTUALIZACIONES!A1" display="Control de cambios"/>
  </hyperlinks>
  <pageMargins left="0.7" right="0.7" top="0.75" bottom="0.75" header="0.3" footer="0.3"/>
  <pageSetup orientation="portrait" scale="48"/>
  <drawing xmlns:r="http://schemas.openxmlformats.org/officeDocument/2006/relationships" r:id="rId1"/>
</worksheet>
</file>

<file path=xl/worksheets/sheet3.xml><?xml version="1.0" encoding="utf-8"?>
<worksheet xmlns="http://schemas.openxmlformats.org/spreadsheetml/2006/main">
  <sheetPr codeName="Hoja11">
    <outlinePr summaryBelow="1" summaryRight="1"/>
    <pageSetUpPr/>
  </sheetPr>
  <dimension ref="B1:Q34"/>
  <sheetViews>
    <sheetView showGridLines="0" showRowColHeaders="0" zoomScaleNormal="100" zoomScaleSheetLayoutView="85" workbookViewId="0">
      <selection activeCell="A1" sqref="A1"/>
    </sheetView>
  </sheetViews>
  <sheetFormatPr baseColWidth="10" defaultColWidth="11.44140625" defaultRowHeight="14.4"/>
  <cols>
    <col width="2.44140625" customWidth="1" style="296" min="1" max="1"/>
    <col width="11.44140625" customWidth="1" style="296" min="18" max="39"/>
  </cols>
  <sheetData>
    <row r="1" ht="23.25" customHeight="1">
      <c r="B1" s="441" t="n"/>
      <c r="C1" s="840" t="n"/>
      <c r="D1" s="442" t="inlineStr">
        <is>
          <t>MACROPROCESO ESTRATÉGICO</t>
        </is>
      </c>
      <c r="E1" s="841" t="n"/>
      <c r="F1" s="841" t="n"/>
      <c r="G1" s="841" t="n"/>
      <c r="H1" s="841" t="n"/>
      <c r="I1" s="841" t="n"/>
      <c r="J1" s="841" t="n"/>
      <c r="K1" s="841" t="n"/>
      <c r="L1" s="841" t="n"/>
      <c r="M1" s="841" t="n"/>
      <c r="N1" s="841" t="n"/>
      <c r="O1" s="842" t="n"/>
      <c r="P1" s="442" t="inlineStr">
        <is>
          <t>CÓDIGO: ESGr028</t>
        </is>
      </c>
      <c r="Q1" s="842" t="n"/>
    </row>
    <row r="2" ht="21.75" customHeight="1">
      <c r="B2" s="843" t="n"/>
      <c r="C2" s="844" t="n"/>
      <c r="D2" s="442" t="inlineStr">
        <is>
          <t>PROCESO GESTIÓN SISTEMAS INTEGRADOS - CALIDAD</t>
        </is>
      </c>
      <c r="E2" s="841" t="n"/>
      <c r="F2" s="841" t="n"/>
      <c r="G2" s="841" t="n"/>
      <c r="H2" s="841" t="n"/>
      <c r="I2" s="841" t="n"/>
      <c r="J2" s="841" t="n"/>
      <c r="K2" s="841" t="n"/>
      <c r="L2" s="841" t="n"/>
      <c r="M2" s="841" t="n"/>
      <c r="N2" s="841" t="n"/>
      <c r="O2" s="842" t="n"/>
      <c r="P2" s="442" t="inlineStr">
        <is>
          <t>VERSIÓN: 18</t>
        </is>
      </c>
      <c r="Q2" s="842" t="n"/>
    </row>
    <row r="3" ht="15" customHeight="1">
      <c r="B3" s="843" t="n"/>
      <c r="C3" s="844" t="n"/>
      <c r="D3" s="442" t="inlineStr">
        <is>
          <t>GESTIÓN DEL RIESGO Y LAS OPORTUNIDADES</t>
        </is>
      </c>
      <c r="E3" s="845" t="n"/>
      <c r="F3" s="845" t="n"/>
      <c r="G3" s="845" t="n"/>
      <c r="H3" s="845" t="n"/>
      <c r="I3" s="845" t="n"/>
      <c r="J3" s="845" t="n"/>
      <c r="K3" s="845" t="n"/>
      <c r="L3" s="845" t="n"/>
      <c r="M3" s="845" t="n"/>
      <c r="N3" s="845" t="n"/>
      <c r="O3" s="840" t="n"/>
      <c r="P3" s="442" t="inlineStr">
        <is>
          <t>VIGENCIA: 2025-04-11</t>
        </is>
      </c>
      <c r="Q3" s="842" t="n"/>
    </row>
    <row r="4">
      <c r="B4" s="846" t="n"/>
      <c r="C4" s="847" t="n"/>
      <c r="D4" s="846" t="n"/>
      <c r="E4" s="848" t="n"/>
      <c r="F4" s="848" t="n"/>
      <c r="G4" s="848" t="n"/>
      <c r="H4" s="848" t="n"/>
      <c r="I4" s="848" t="n"/>
      <c r="J4" s="848" t="n"/>
      <c r="K4" s="848" t="n"/>
      <c r="L4" s="848" t="n"/>
      <c r="M4" s="848" t="n"/>
      <c r="N4" s="848" t="n"/>
      <c r="O4" s="847" t="n"/>
      <c r="P4" s="442" t="inlineStr">
        <is>
          <t>PÁGINA: 5 de 11</t>
        </is>
      </c>
      <c r="Q4" s="842" t="n"/>
    </row>
    <row r="5" customFormat="1" s="296"/>
    <row r="6" ht="15" customHeight="1" thickBot="1">
      <c r="B6" s="208" t="n"/>
      <c r="C6" s="208" t="n"/>
      <c r="D6" s="208" t="n"/>
      <c r="E6" s="208" t="n"/>
      <c r="F6" s="208" t="n"/>
      <c r="G6" s="208" t="n"/>
      <c r="H6" s="208" t="n"/>
      <c r="I6" s="208" t="n"/>
      <c r="J6" s="208" t="n"/>
      <c r="K6" s="208" t="n"/>
      <c r="L6" s="208" t="n"/>
      <c r="M6" s="208" t="n"/>
      <c r="N6" s="208" t="n"/>
      <c r="O6" s="208" t="n"/>
      <c r="P6" s="208" t="n"/>
      <c r="Q6" s="208" t="n"/>
    </row>
    <row r="7">
      <c r="B7" s="208" t="n"/>
      <c r="C7" s="859" t="inlineStr">
        <is>
          <t>MENÚ DE NAVEGACIÓN</t>
        </is>
      </c>
      <c r="D7" s="850" t="n"/>
      <c r="E7" s="850" t="n"/>
      <c r="F7" s="850" t="n"/>
      <c r="G7" s="850" t="n"/>
      <c r="H7" s="850" t="n"/>
      <c r="I7" s="850" t="n"/>
      <c r="J7" s="850" t="n"/>
      <c r="K7" s="850" t="n"/>
      <c r="L7" s="850" t="n"/>
      <c r="M7" s="850" t="n"/>
      <c r="N7" s="850" t="n"/>
      <c r="O7" s="850" t="n"/>
      <c r="P7" s="851" t="n"/>
      <c r="Q7" s="208" t="n"/>
    </row>
    <row r="8">
      <c r="B8" s="216" t="inlineStr">
        <is>
          <t>INICIO</t>
        </is>
      </c>
      <c r="C8" s="852" t="n"/>
      <c r="P8" s="853" t="n"/>
      <c r="Q8" s="208" t="n"/>
    </row>
    <row r="9">
      <c r="B9" s="208" t="n"/>
      <c r="C9" s="860" t="inlineStr">
        <is>
          <t>GESTIÓN DEL RIESGO EN LA UNIVERSIDAD DE CUNDINAMARCA</t>
        </is>
      </c>
      <c r="P9" s="853" t="n"/>
      <c r="Q9" s="208" t="n"/>
    </row>
    <row r="10" ht="15" customHeight="1" thickBot="1">
      <c r="B10" s="208" t="n"/>
      <c r="C10" s="855" t="n"/>
      <c r="D10" s="856" t="n"/>
      <c r="E10" s="856" t="n"/>
      <c r="F10" s="856" t="n"/>
      <c r="G10" s="856" t="n"/>
      <c r="H10" s="856" t="n"/>
      <c r="I10" s="856" t="n"/>
      <c r="J10" s="856" t="n"/>
      <c r="K10" s="856" t="n"/>
      <c r="L10" s="856" t="n"/>
      <c r="M10" s="856" t="n"/>
      <c r="N10" s="856" t="n"/>
      <c r="O10" s="856" t="n"/>
      <c r="P10" s="857" t="n"/>
      <c r="Q10" s="208" t="n"/>
    </row>
    <row r="11">
      <c r="B11" s="208" t="n"/>
      <c r="C11" s="208" t="n"/>
      <c r="D11" s="208" t="n"/>
      <c r="E11" s="208" t="n"/>
      <c r="F11" s="208" t="n"/>
      <c r="G11" s="208" t="n"/>
      <c r="H11" s="208" t="n"/>
      <c r="I11" s="208" t="n"/>
      <c r="J11" s="208" t="n"/>
      <c r="K11" s="208" t="n"/>
      <c r="L11" s="208" t="n"/>
      <c r="M11" s="208" t="n"/>
      <c r="N11" s="208" t="n"/>
      <c r="O11" s="208" t="n"/>
      <c r="P11" s="208" t="n"/>
      <c r="Q11" s="208" t="n"/>
    </row>
    <row r="12">
      <c r="B12" s="208" t="n"/>
      <c r="C12" s="208" t="n"/>
      <c r="D12" s="208" t="n"/>
      <c r="E12" s="208" t="n"/>
      <c r="F12" s="208" t="n"/>
      <c r="G12" s="208" t="n"/>
      <c r="H12" s="208" t="n"/>
      <c r="I12" s="208" t="n"/>
      <c r="J12" s="208" t="n"/>
      <c r="K12" s="208" t="n"/>
      <c r="L12" s="208" t="n"/>
      <c r="M12" s="208" t="n"/>
      <c r="N12" s="208" t="n"/>
      <c r="O12" s="208" t="n"/>
      <c r="P12" s="208" t="n"/>
      <c r="Q12" s="208" t="n"/>
    </row>
    <row r="13">
      <c r="B13" s="208" t="n"/>
      <c r="C13" s="208" t="n"/>
      <c r="D13" s="208" t="n"/>
      <c r="E13" s="209" t="n"/>
      <c r="F13" s="209" t="n"/>
      <c r="G13" s="209" t="n"/>
      <c r="H13" s="208" t="n"/>
      <c r="I13" s="208" t="n"/>
      <c r="J13" s="208" t="n"/>
      <c r="K13" s="208" t="n"/>
      <c r="L13" s="209" t="n"/>
      <c r="M13" s="209" t="n"/>
      <c r="N13" s="209" t="n"/>
      <c r="O13" s="208" t="n"/>
      <c r="P13" s="208" t="n"/>
      <c r="Q13" s="208" t="n"/>
    </row>
    <row r="14">
      <c r="B14" s="208" t="n"/>
      <c r="C14" s="208" t="n"/>
      <c r="D14" s="208" t="n"/>
      <c r="E14" s="208" t="n"/>
      <c r="F14" s="208" t="n"/>
      <c r="G14" s="208" t="n"/>
      <c r="H14" s="208" t="n"/>
      <c r="I14" s="208" t="n"/>
      <c r="J14" s="208" t="n"/>
      <c r="K14" s="208" t="n"/>
      <c r="L14" s="208" t="n"/>
      <c r="M14" s="208" t="n"/>
      <c r="N14" s="208" t="n"/>
      <c r="O14" s="208" t="n"/>
      <c r="P14" s="208" t="n"/>
      <c r="Q14" s="208" t="n"/>
    </row>
    <row r="15">
      <c r="B15" s="208" t="n"/>
      <c r="C15" s="208" t="n"/>
      <c r="D15" s="208" t="n"/>
      <c r="E15" s="208" t="n"/>
      <c r="F15" s="208" t="n"/>
      <c r="G15" s="208" t="n"/>
      <c r="H15" s="208" t="n"/>
      <c r="I15" s="208" t="n"/>
      <c r="J15" s="208" t="n"/>
      <c r="K15" s="208" t="n"/>
      <c r="L15" s="208" t="n"/>
      <c r="M15" s="208" t="n"/>
      <c r="N15" s="208" t="n"/>
      <c r="O15" s="208" t="n"/>
      <c r="P15" s="208" t="n"/>
      <c r="Q15" s="208" t="n"/>
    </row>
    <row r="16">
      <c r="B16" s="208" t="n"/>
      <c r="C16" s="208" t="n"/>
      <c r="D16" s="208" t="n"/>
      <c r="E16" s="208" t="n"/>
      <c r="F16" s="208" t="n"/>
      <c r="G16" s="208" t="n"/>
      <c r="H16" s="208" t="n"/>
      <c r="I16" s="208" t="n"/>
      <c r="J16" s="208" t="n"/>
      <c r="K16" s="208" t="n"/>
      <c r="L16" s="208" t="n"/>
      <c r="M16" s="208" t="n"/>
      <c r="N16" s="208" t="n"/>
      <c r="O16" s="208" t="n"/>
      <c r="P16" s="208" t="n"/>
      <c r="Q16" s="208" t="n"/>
    </row>
    <row r="17">
      <c r="B17" s="208" t="n"/>
      <c r="C17" s="208" t="n"/>
      <c r="D17" s="208" t="n"/>
      <c r="E17" s="208" t="n"/>
      <c r="F17" s="208" t="n"/>
      <c r="G17" s="208" t="n"/>
      <c r="H17" s="208" t="n"/>
      <c r="I17" s="208" t="n"/>
      <c r="J17" s="208" t="n"/>
      <c r="K17" s="208" t="n"/>
      <c r="L17" s="208" t="n"/>
      <c r="M17" s="208" t="n"/>
      <c r="N17" s="208" t="n"/>
      <c r="O17" s="208" t="n"/>
      <c r="P17" s="208" t="n"/>
      <c r="Q17" s="208" t="n"/>
    </row>
    <row r="18">
      <c r="B18" s="208" t="n"/>
      <c r="C18" s="208" t="n"/>
      <c r="D18" s="208" t="n"/>
      <c r="E18" s="208" t="n"/>
      <c r="F18" s="208" t="n"/>
      <c r="G18" s="208" t="n"/>
      <c r="H18" s="208" t="n"/>
      <c r="I18" s="208" t="n"/>
      <c r="J18" s="208" t="n"/>
      <c r="K18" s="208" t="n"/>
      <c r="L18" s="208" t="n"/>
      <c r="M18" s="208" t="n"/>
      <c r="N18" s="208" t="n"/>
      <c r="O18" s="208" t="n"/>
      <c r="P18" s="208" t="n"/>
      <c r="Q18" s="208" t="n"/>
    </row>
    <row r="19">
      <c r="B19" s="208" t="n"/>
      <c r="C19" s="208" t="n"/>
      <c r="D19" s="208" t="n"/>
      <c r="E19" s="208" t="n"/>
      <c r="F19" s="208" t="n"/>
      <c r="G19" s="208" t="n"/>
      <c r="H19" s="208" t="n"/>
      <c r="I19" s="208" t="n"/>
      <c r="J19" s="208" t="n"/>
      <c r="K19" s="208" t="n"/>
      <c r="L19" s="208" t="n"/>
      <c r="M19" s="208" t="n"/>
      <c r="N19" s="208" t="n"/>
      <c r="O19" s="208" t="n"/>
      <c r="P19" s="208" t="n"/>
      <c r="Q19" s="208" t="n"/>
    </row>
    <row r="20">
      <c r="B20" s="208" t="n"/>
      <c r="C20" s="208" t="n"/>
      <c r="D20" s="208" t="n"/>
      <c r="E20" s="208" t="n"/>
      <c r="F20" s="208" t="n"/>
      <c r="G20" s="208" t="n"/>
      <c r="H20" s="208" t="n"/>
      <c r="I20" s="208" t="n"/>
      <c r="J20" s="208" t="n"/>
      <c r="K20" s="208" t="n"/>
      <c r="L20" s="208" t="n"/>
      <c r="M20" s="208" t="n"/>
      <c r="N20" s="208" t="n"/>
      <c r="O20" s="208" t="n"/>
      <c r="P20" s="208" t="n"/>
      <c r="Q20" s="208" t="n"/>
    </row>
    <row r="21">
      <c r="B21" s="208" t="n"/>
      <c r="C21" s="208" t="n"/>
      <c r="D21" s="208" t="n"/>
      <c r="E21" s="208" t="n"/>
      <c r="F21" s="208" t="n"/>
      <c r="G21" s="208" t="n"/>
      <c r="H21" s="208" t="n"/>
      <c r="I21" s="208" t="n"/>
      <c r="J21" s="208" t="n"/>
      <c r="K21" s="208" t="n"/>
      <c r="L21" s="208" t="n"/>
      <c r="M21" s="208" t="n"/>
      <c r="N21" s="208" t="n"/>
      <c r="O21" s="208" t="n"/>
      <c r="P21" s="208" t="n"/>
      <c r="Q21" s="208" t="n"/>
    </row>
    <row r="22">
      <c r="B22" s="208" t="n"/>
      <c r="C22" s="208" t="n"/>
      <c r="D22" s="208" t="n"/>
      <c r="E22" s="209" t="n"/>
      <c r="F22" s="209" t="n"/>
      <c r="G22" s="209" t="n"/>
      <c r="H22" s="208" t="n"/>
      <c r="I22" s="208" t="n"/>
      <c r="J22" s="208" t="n"/>
      <c r="K22" s="208" t="n"/>
      <c r="L22" s="209" t="n"/>
      <c r="M22" s="209" t="n"/>
      <c r="N22" s="209" t="n"/>
      <c r="O22" s="208" t="n"/>
      <c r="P22" s="208" t="n"/>
      <c r="Q22" s="208" t="n"/>
    </row>
    <row r="23">
      <c r="B23" s="208" t="n"/>
      <c r="C23" s="208" t="n"/>
      <c r="D23" s="208" t="n"/>
      <c r="E23" s="208" t="n"/>
      <c r="F23" s="208" t="n"/>
      <c r="G23" s="208" t="n"/>
      <c r="H23" s="208" t="n"/>
      <c r="I23" s="208" t="n"/>
      <c r="J23" s="208" t="n"/>
      <c r="K23" s="208" t="n"/>
      <c r="L23" s="208" t="n"/>
      <c r="M23" s="208" t="n"/>
      <c r="N23" s="208" t="n"/>
      <c r="O23" s="208" t="n"/>
      <c r="P23" s="208" t="n"/>
      <c r="Q23" s="208" t="n"/>
    </row>
    <row r="24">
      <c r="B24" s="208" t="n"/>
      <c r="C24" s="208" t="n"/>
      <c r="D24" s="208" t="n"/>
      <c r="E24" s="208" t="n"/>
      <c r="F24" s="208" t="n"/>
      <c r="G24" s="208" t="n"/>
      <c r="H24" s="208" t="n"/>
      <c r="I24" s="208" t="n"/>
      <c r="J24" s="208" t="n"/>
      <c r="K24" s="208" t="n"/>
      <c r="L24" s="208" t="n"/>
      <c r="M24" s="208" t="n"/>
      <c r="N24" s="208" t="n"/>
      <c r="O24" s="208" t="n"/>
      <c r="P24" s="208" t="n"/>
      <c r="Q24" s="208" t="n"/>
    </row>
    <row r="25">
      <c r="B25" s="208" t="n"/>
      <c r="C25" s="208" t="n"/>
      <c r="D25" s="208" t="n"/>
      <c r="E25" s="208" t="n"/>
      <c r="F25" s="208" t="n"/>
      <c r="G25" s="208" t="n"/>
      <c r="H25" s="208" t="n"/>
      <c r="I25" s="208" t="n"/>
      <c r="J25" s="208" t="n"/>
      <c r="K25" s="208" t="n"/>
      <c r="L25" s="208" t="n"/>
      <c r="M25" s="208" t="n"/>
      <c r="N25" s="208" t="n"/>
      <c r="O25" s="208" t="n"/>
      <c r="P25" s="208" t="n"/>
      <c r="Q25" s="208" t="n"/>
    </row>
    <row r="26">
      <c r="B26" s="208" t="n"/>
      <c r="C26" s="208" t="n"/>
      <c r="D26" s="208" t="n"/>
      <c r="E26" s="208" t="n"/>
      <c r="F26" s="208" t="n"/>
      <c r="G26" s="208" t="n"/>
      <c r="H26" s="208" t="n"/>
      <c r="I26" s="208" t="n"/>
      <c r="J26" s="208" t="n"/>
      <c r="K26" s="208" t="n"/>
      <c r="L26" s="208" t="n"/>
      <c r="M26" s="208" t="n"/>
      <c r="N26" s="208" t="n"/>
      <c r="O26" s="208" t="n"/>
      <c r="P26" s="208" t="n"/>
      <c r="Q26" s="208" t="n"/>
    </row>
    <row r="27">
      <c r="B27" s="208" t="n"/>
      <c r="C27" s="208" t="n"/>
      <c r="D27" s="208" t="n"/>
      <c r="E27" s="208" t="n"/>
      <c r="F27" s="208" t="n"/>
      <c r="G27" s="208" t="n"/>
      <c r="H27" s="208" t="n"/>
      <c r="I27" s="208" t="n"/>
      <c r="J27" s="208" t="n"/>
      <c r="K27" s="208" t="n"/>
      <c r="L27" s="208" t="n"/>
      <c r="M27" s="208" t="n"/>
      <c r="N27" s="208" t="n"/>
      <c r="O27" s="208" t="n"/>
      <c r="P27" s="208" t="n"/>
      <c r="Q27" s="208" t="n"/>
    </row>
    <row r="28">
      <c r="B28" s="208" t="n"/>
      <c r="C28" s="208" t="n"/>
      <c r="D28" s="208" t="n"/>
      <c r="E28" s="208" t="n"/>
      <c r="F28" s="208" t="n"/>
      <c r="G28" s="208" t="n"/>
      <c r="H28" s="208" t="n"/>
      <c r="I28" s="208" t="n"/>
      <c r="J28" s="208" t="n"/>
      <c r="K28" s="208" t="n"/>
      <c r="L28" s="208" t="n"/>
      <c r="M28" s="208" t="n"/>
      <c r="N28" s="208" t="n"/>
      <c r="O28" s="208" t="n"/>
      <c r="P28" s="208" t="n"/>
      <c r="Q28" s="208" t="n"/>
    </row>
    <row r="29">
      <c r="B29" s="208" t="n"/>
      <c r="C29" s="208" t="n"/>
      <c r="D29" s="208" t="n"/>
      <c r="E29" s="208" t="n"/>
      <c r="F29" s="208" t="n"/>
      <c r="G29" s="208" t="n"/>
      <c r="H29" s="208" t="n"/>
      <c r="I29" s="208" t="n"/>
      <c r="J29" s="208" t="n"/>
      <c r="K29" s="208" t="n"/>
      <c r="L29" s="208" t="n"/>
      <c r="M29" s="208" t="n"/>
      <c r="N29" s="208" t="n"/>
      <c r="O29" s="208" t="n"/>
      <c r="P29" s="208" t="n"/>
      <c r="Q29" s="208" t="n"/>
    </row>
    <row r="30" customFormat="1" s="296"/>
    <row r="31" customFormat="1" s="296"/>
    <row r="32" ht="60" customFormat="1" customHeight="1" s="296">
      <c r="B32" s="470" t="inlineStr">
        <is>
          <t>Diagonal 18 No. 20-29 Fusagasugá – Cundinamarca
Teléfono (601) 8281483 Línea Gratuita 018000180414
www.ucundinamarca.edu.co   E-mail: info@ucundinamarca.edu.co
NIT: 890.680.062-2</t>
        </is>
      </c>
    </row>
    <row r="33" customFormat="1" s="296">
      <c r="C33" s="42" t="n"/>
      <c r="D33" s="377" t="n"/>
    </row>
    <row r="34" ht="28.5" customFormat="1" customHeight="1" s="296">
      <c r="C34" s="42" t="n"/>
      <c r="D34" s="471" t="inlineStr">
        <is>
          <t>Documento controlado por el Sistema de Gestión de la Calidad
Asegúrese que corresponde a la última versión consultando el Portal Institucional</t>
        </is>
      </c>
    </row>
    <row r="35" customFormat="1" s="296"/>
    <row r="36" customFormat="1" s="296"/>
    <row r="37" customFormat="1" s="296"/>
    <row r="38" customFormat="1" s="296"/>
    <row r="39" customFormat="1" s="296"/>
    <row r="40" customFormat="1" s="296"/>
    <row r="41" customFormat="1" s="296"/>
    <row r="42" customFormat="1" s="296"/>
    <row r="43" customFormat="1" s="296"/>
    <row r="44" customFormat="1" s="296"/>
    <row r="45" customFormat="1" s="296"/>
    <row r="46" customFormat="1" s="296"/>
    <row r="47" customFormat="1" s="296"/>
    <row r="48" customFormat="1" s="296"/>
    <row r="49" customFormat="1" s="296"/>
    <row r="50" customFormat="1" s="296"/>
    <row r="51" customFormat="1" s="296"/>
    <row r="52" customFormat="1" s="296"/>
    <row r="53" customFormat="1" s="296"/>
    <row r="54" customFormat="1" s="296"/>
    <row r="55" customFormat="1" s="296"/>
    <row r="56" customFormat="1" s="296"/>
    <row r="57" customFormat="1" s="296"/>
    <row r="58" customFormat="1" s="296"/>
    <row r="59" customFormat="1" s="296"/>
    <row r="60" customFormat="1" s="296"/>
    <row r="61" customFormat="1" s="296"/>
    <row r="62" customFormat="1" s="296"/>
    <row r="63" customFormat="1" s="296"/>
    <row r="64" customFormat="1" s="296"/>
    <row r="65" customFormat="1" s="296"/>
    <row r="66" customFormat="1" s="296"/>
    <row r="67" customFormat="1" s="296"/>
    <row r="68" customFormat="1" s="296"/>
    <row r="69" customFormat="1" s="296"/>
    <row r="70" customFormat="1" s="296"/>
  </sheetData>
  <mergeCells count="12">
    <mergeCell ref="P4:Q4"/>
    <mergeCell ref="C9:P10"/>
    <mergeCell ref="P3:Q3"/>
    <mergeCell ref="D2:O2"/>
    <mergeCell ref="D1:O1"/>
    <mergeCell ref="B32:Q32"/>
    <mergeCell ref="D3:O4"/>
    <mergeCell ref="D34:Q34"/>
    <mergeCell ref="P2:Q2"/>
    <mergeCell ref="C7:P8"/>
    <mergeCell ref="B1:C4"/>
    <mergeCell ref="P1:Q1"/>
  </mergeCells>
  <hyperlinks>
    <hyperlink ref="B8" location="INICIO!A1" display="INICIO"/>
  </hyperlinks>
  <pageMargins left="0.7" right="0.7" top="0.75" bottom="0.75" header="0.3" footer="0.3"/>
  <pageSetup orientation="portrait" scale="48"/>
  <drawing xmlns:r="http://schemas.openxmlformats.org/officeDocument/2006/relationships" r:id="rId1"/>
</worksheet>
</file>

<file path=xl/worksheets/sheet4.xml><?xml version="1.0" encoding="utf-8"?>
<worksheet xmlns="http://schemas.openxmlformats.org/spreadsheetml/2006/main">
  <sheetPr codeName="Hoja12">
    <outlinePr summaryBelow="1" summaryRight="1"/>
    <pageSetUpPr/>
  </sheetPr>
  <dimension ref="B1:Q62"/>
  <sheetViews>
    <sheetView showGridLines="0" showRowColHeaders="0" workbookViewId="0">
      <selection activeCell="D62" sqref="D62:O62"/>
    </sheetView>
  </sheetViews>
  <sheetFormatPr baseColWidth="10" defaultColWidth="11.44140625" defaultRowHeight="14.4"/>
  <cols>
    <col width="2.6640625" customWidth="1" style="109" min="1" max="1"/>
    <col width="3.6640625" customWidth="1" style="109" min="2" max="2"/>
    <col width="52.6640625" customWidth="1" style="109" min="3" max="3"/>
    <col width="43.5546875" customWidth="1" style="109" min="4" max="4"/>
    <col width="17.5546875" customWidth="1" style="109" min="5" max="5"/>
    <col width="10.6640625" bestFit="1" customWidth="1" style="109" min="6" max="6"/>
    <col width="15.5546875" customWidth="1" style="109" min="7" max="7"/>
    <col width="12.33203125" customWidth="1" style="109" min="8" max="8"/>
    <col width="14.33203125" customWidth="1" style="109" min="9" max="9"/>
    <col width="18.44140625" customWidth="1" style="109" min="10" max="10"/>
    <col width="14" customWidth="1" style="109" min="11" max="11"/>
    <col width="17.33203125" customWidth="1" style="109" min="12" max="12"/>
    <col width="15.33203125" customWidth="1" style="109" min="13" max="13"/>
    <col width="15.5546875" customWidth="1" style="109" min="14" max="14"/>
    <col width="12.33203125" customWidth="1" style="109" min="15" max="15"/>
    <col width="11.44140625" customWidth="1" style="109" min="16" max="16384"/>
  </cols>
  <sheetData>
    <row r="1" ht="23.25" customFormat="1" customHeight="1" s="302">
      <c r="B1" s="441" t="n"/>
      <c r="C1" s="840" t="n"/>
      <c r="D1" s="484" t="inlineStr">
        <is>
          <t>MACROPROCESO ESTRATÉGICO</t>
        </is>
      </c>
      <c r="E1" s="841" t="n"/>
      <c r="F1" s="841" t="n"/>
      <c r="G1" s="841" t="n"/>
      <c r="H1" s="841" t="n"/>
      <c r="I1" s="841" t="n"/>
      <c r="J1" s="841" t="n"/>
      <c r="K1" s="841" t="n"/>
      <c r="L1" s="841" t="n"/>
      <c r="M1" s="842" t="n"/>
      <c r="N1" s="484" t="inlineStr">
        <is>
          <t>CÓDIGO: ESGr028</t>
        </is>
      </c>
      <c r="O1" s="842" t="n"/>
      <c r="P1" s="95" t="n"/>
      <c r="Q1" s="95" t="n"/>
    </row>
    <row r="2" ht="21.75" customFormat="1" customHeight="1" s="302">
      <c r="B2" s="843" t="n"/>
      <c r="C2" s="844" t="n"/>
      <c r="D2" s="484" t="inlineStr">
        <is>
          <t>PROCESO GESTIÓN SISTEMAS INTEGRADOS - CALIDAD</t>
        </is>
      </c>
      <c r="E2" s="841" t="n"/>
      <c r="F2" s="841" t="n"/>
      <c r="G2" s="841" t="n"/>
      <c r="H2" s="841" t="n"/>
      <c r="I2" s="841" t="n"/>
      <c r="J2" s="841" t="n"/>
      <c r="K2" s="841" t="n"/>
      <c r="L2" s="841" t="n"/>
      <c r="M2" s="842" t="n"/>
      <c r="N2" s="484" t="inlineStr">
        <is>
          <t>VERSIÓN: 18</t>
        </is>
      </c>
      <c r="O2" s="842" t="n"/>
      <c r="P2" s="95" t="n"/>
      <c r="Q2" s="95" t="n"/>
    </row>
    <row r="3" ht="15" customFormat="1" customHeight="1" s="302">
      <c r="B3" s="843" t="n"/>
      <c r="C3" s="844" t="n"/>
      <c r="D3" s="484" t="inlineStr">
        <is>
          <t>GESTIÓN DEL RIESGO Y LAS OPORTUNIDADES</t>
        </is>
      </c>
      <c r="E3" s="845" t="n"/>
      <c r="F3" s="845" t="n"/>
      <c r="G3" s="845" t="n"/>
      <c r="H3" s="845" t="n"/>
      <c r="I3" s="845" t="n"/>
      <c r="J3" s="845" t="n"/>
      <c r="K3" s="845" t="n"/>
      <c r="L3" s="845" t="n"/>
      <c r="M3" s="840" t="n"/>
      <c r="N3" s="484" t="inlineStr">
        <is>
          <t>VIGENCIA: 2025-04-11</t>
        </is>
      </c>
      <c r="O3" s="842" t="n"/>
      <c r="P3" s="95" t="n"/>
      <c r="Q3" s="95" t="n"/>
    </row>
    <row r="4" ht="12.75" customFormat="1" customHeight="1" s="302">
      <c r="B4" s="846" t="n"/>
      <c r="C4" s="847" t="n"/>
      <c r="D4" s="846" t="n"/>
      <c r="E4" s="848" t="n"/>
      <c r="F4" s="848" t="n"/>
      <c r="G4" s="848" t="n"/>
      <c r="H4" s="848" t="n"/>
      <c r="I4" s="848" t="n"/>
      <c r="J4" s="848" t="n"/>
      <c r="K4" s="848" t="n"/>
      <c r="L4" s="848" t="n"/>
      <c r="M4" s="847" t="n"/>
      <c r="N4" s="484" t="inlineStr">
        <is>
          <t>PÁGINA: 2 de 11</t>
        </is>
      </c>
      <c r="O4" s="842" t="n"/>
      <c r="P4" s="95" t="n"/>
      <c r="Q4" s="95" t="n"/>
    </row>
    <row r="5">
      <c r="C5" s="492" t="inlineStr">
        <is>
          <t>REGRESAR</t>
        </is>
      </c>
    </row>
    <row r="6">
      <c r="C6" s="861" t="n"/>
    </row>
    <row r="7">
      <c r="B7" s="494" t="inlineStr">
        <is>
          <t>IDENTIFICACIÓN DEL RIESGO ESTRATÉGICO</t>
        </is>
      </c>
      <c r="C7" s="841" t="n"/>
      <c r="D7" s="841" t="n"/>
      <c r="E7" s="841" t="n"/>
      <c r="F7" s="841" t="n"/>
      <c r="G7" s="841" t="n"/>
      <c r="H7" s="841" t="n"/>
      <c r="I7" s="842" t="n"/>
      <c r="J7" s="495" t="inlineStr">
        <is>
          <t>RIESGOS OPERATIVOS QUE APORTAN A LA ESTRATEGIA</t>
        </is>
      </c>
      <c r="K7" s="841" t="n"/>
      <c r="L7" s="841" t="n"/>
      <c r="M7" s="841" t="n"/>
      <c r="N7" s="841" t="n"/>
      <c r="O7" s="842" t="n"/>
    </row>
    <row r="8" ht="39.6" customHeight="1">
      <c r="B8" s="111" t="inlineStr">
        <is>
          <t>ID</t>
        </is>
      </c>
      <c r="C8" s="111" t="inlineStr">
        <is>
          <t>FRENTE ESTRATÉGICO: OBJETIVO DE CALIDAD</t>
        </is>
      </c>
      <c r="D8" s="111" t="inlineStr">
        <is>
          <t>RIESGO ESTRATÉGICO</t>
        </is>
      </c>
      <c r="E8" s="111" t="inlineStr">
        <is>
          <t>PROBABILIDAD</t>
        </is>
      </c>
      <c r="F8" s="111" t="inlineStr">
        <is>
          <t>IMPACTO</t>
        </is>
      </c>
      <c r="G8" s="111" t="inlineStr">
        <is>
          <t>VALORACIÓN</t>
        </is>
      </c>
      <c r="H8" s="111" t="inlineStr">
        <is>
          <t>NIVEL</t>
        </is>
      </c>
      <c r="I8" s="111" t="inlineStr">
        <is>
          <t>INDICADOR DE EFICACIA</t>
        </is>
      </c>
      <c r="J8" s="112" t="inlineStr">
        <is>
          <t>PROCESOS INVOLUCRADOS</t>
        </is>
      </c>
      <c r="K8" s="112" t="inlineStr">
        <is>
          <t>RIESGO OPERATIVO</t>
        </is>
      </c>
      <c r="L8" s="112" t="inlineStr">
        <is>
          <t>PROBABILIDAD DE OCURRENCIA RESIDUAL</t>
        </is>
      </c>
      <c r="M8" s="112" t="inlineStr">
        <is>
          <t>MAGNITUD DEL IMPACTO RESIDUAL</t>
        </is>
      </c>
      <c r="N8" s="112" t="inlineStr">
        <is>
          <t>VALORACIÓN RESIDUAL</t>
        </is>
      </c>
      <c r="O8" s="112" t="inlineStr">
        <is>
          <t>NIVEL RESIDUAL</t>
        </is>
      </c>
    </row>
    <row r="9">
      <c r="B9" s="496" t="n"/>
      <c r="C9" s="496" t="n"/>
      <c r="D9" s="496" t="n"/>
      <c r="E9" s="496" t="n"/>
      <c r="F9" s="496" t="n"/>
      <c r="G9" s="496" t="n"/>
      <c r="H9" s="496" t="n"/>
      <c r="I9" s="496" t="n"/>
      <c r="J9" s="496" t="n"/>
      <c r="K9" s="496" t="n"/>
      <c r="L9" s="496" t="n"/>
      <c r="M9" s="496" t="n"/>
      <c r="N9" s="496" t="n"/>
      <c r="O9" s="496" t="n"/>
    </row>
    <row r="10">
      <c r="B10" s="862" t="n"/>
      <c r="C10" s="862" t="n"/>
      <c r="D10" s="493" t="n"/>
      <c r="E10" s="862" t="n"/>
      <c r="F10" s="862" t="n"/>
      <c r="G10" s="862" t="n"/>
      <c r="H10" s="862" t="n"/>
      <c r="I10" s="862" t="n"/>
      <c r="J10" s="493" t="n"/>
      <c r="K10" s="493" t="n"/>
      <c r="L10" s="493" t="n"/>
      <c r="M10" s="493" t="n"/>
      <c r="N10" s="493" t="n"/>
      <c r="O10" s="493" t="n"/>
    </row>
    <row r="11">
      <c r="B11" s="862" t="n"/>
      <c r="C11" s="862" t="n"/>
      <c r="D11" s="493" t="n"/>
      <c r="E11" s="862" t="n"/>
      <c r="F11" s="862" t="n"/>
      <c r="G11" s="862" t="n"/>
      <c r="H11" s="862" t="n"/>
      <c r="I11" s="862" t="n"/>
      <c r="J11" s="493" t="n"/>
      <c r="K11" s="493" t="n"/>
      <c r="L11" s="493" t="n"/>
      <c r="M11" s="493" t="n"/>
      <c r="N11" s="493" t="n"/>
      <c r="O11" s="493" t="n"/>
    </row>
    <row r="12">
      <c r="B12" s="862" t="n"/>
      <c r="C12" s="862" t="n"/>
      <c r="D12" s="493" t="n"/>
      <c r="E12" s="862" t="n"/>
      <c r="F12" s="862" t="n"/>
      <c r="G12" s="862" t="n"/>
      <c r="H12" s="862" t="n"/>
      <c r="I12" s="862" t="n"/>
      <c r="J12" s="493" t="n"/>
      <c r="K12" s="493" t="n"/>
      <c r="L12" s="493" t="n"/>
      <c r="M12" s="493" t="n"/>
      <c r="N12" s="493" t="n"/>
      <c r="O12" s="493" t="n"/>
    </row>
    <row r="13">
      <c r="B13" s="863" t="n"/>
      <c r="C13" s="863" t="n"/>
      <c r="D13" s="493" t="n"/>
      <c r="E13" s="863" t="n"/>
      <c r="F13" s="863" t="n"/>
      <c r="G13" s="863" t="n"/>
      <c r="H13" s="863" t="n"/>
      <c r="I13" s="863" t="n"/>
      <c r="J13" s="493" t="n"/>
      <c r="K13" s="493" t="n"/>
      <c r="L13" s="493" t="n"/>
      <c r="M13" s="493" t="n"/>
      <c r="N13" s="493" t="n"/>
      <c r="O13" s="493" t="n"/>
    </row>
    <row r="14">
      <c r="B14" s="493" t="n"/>
      <c r="C14" s="493" t="n"/>
      <c r="D14" s="493" t="n"/>
      <c r="E14" s="493" t="n"/>
      <c r="F14" s="493" t="n"/>
      <c r="G14" s="493" t="n"/>
      <c r="H14" s="493" t="n"/>
      <c r="I14" s="493" t="n"/>
      <c r="J14" s="493" t="n"/>
      <c r="K14" s="493" t="n"/>
      <c r="L14" s="493" t="n"/>
      <c r="M14" s="493" t="n"/>
      <c r="N14" s="493" t="n"/>
      <c r="O14" s="493" t="n"/>
    </row>
    <row r="15">
      <c r="B15" s="862" t="n"/>
      <c r="C15" s="862" t="n"/>
      <c r="D15" s="493" t="n"/>
      <c r="E15" s="862" t="n"/>
      <c r="F15" s="862" t="n"/>
      <c r="G15" s="862" t="n"/>
      <c r="H15" s="862" t="n"/>
      <c r="I15" s="862" t="n"/>
      <c r="J15" s="493" t="n"/>
      <c r="K15" s="493" t="n"/>
      <c r="L15" s="493" t="n"/>
      <c r="M15" s="493" t="n"/>
      <c r="N15" s="493" t="n"/>
      <c r="O15" s="493" t="n"/>
    </row>
    <row r="16">
      <c r="B16" s="862" t="n"/>
      <c r="C16" s="862" t="n"/>
      <c r="D16" s="493" t="n"/>
      <c r="E16" s="862" t="n"/>
      <c r="F16" s="862" t="n"/>
      <c r="G16" s="862" t="n"/>
      <c r="H16" s="862" t="n"/>
      <c r="I16" s="862" t="n"/>
      <c r="J16" s="493" t="n"/>
      <c r="K16" s="493" t="n"/>
      <c r="L16" s="493" t="n"/>
      <c r="M16" s="493" t="n"/>
      <c r="N16" s="493" t="n"/>
      <c r="O16" s="493" t="n"/>
    </row>
    <row r="17">
      <c r="B17" s="862" t="n"/>
      <c r="C17" s="862" t="n"/>
      <c r="D17" s="493" t="n"/>
      <c r="E17" s="862" t="n"/>
      <c r="F17" s="862" t="n"/>
      <c r="G17" s="862" t="n"/>
      <c r="H17" s="862" t="n"/>
      <c r="I17" s="862" t="n"/>
      <c r="J17" s="493" t="n"/>
      <c r="K17" s="493" t="n"/>
      <c r="L17" s="493" t="n"/>
      <c r="M17" s="493" t="n"/>
      <c r="N17" s="493" t="n"/>
      <c r="O17" s="493" t="n"/>
    </row>
    <row r="18">
      <c r="B18" s="863" t="n"/>
      <c r="C18" s="863" t="n"/>
      <c r="D18" s="493" t="n"/>
      <c r="E18" s="863" t="n"/>
      <c r="F18" s="863" t="n"/>
      <c r="G18" s="863" t="n"/>
      <c r="H18" s="863" t="n"/>
      <c r="I18" s="863" t="n"/>
      <c r="J18" s="493" t="n"/>
      <c r="K18" s="493" t="n"/>
      <c r="L18" s="493" t="n"/>
      <c r="M18" s="493" t="n"/>
      <c r="N18" s="493" t="n"/>
      <c r="O18" s="493" t="n"/>
    </row>
    <row r="19">
      <c r="B19" s="493" t="n"/>
      <c r="C19" s="493" t="n"/>
      <c r="D19" s="493" t="n"/>
      <c r="E19" s="493" t="n"/>
      <c r="F19" s="493" t="n"/>
      <c r="G19" s="493" t="n"/>
      <c r="H19" s="493" t="n"/>
      <c r="I19" s="493" t="n"/>
      <c r="J19" s="493" t="n"/>
      <c r="K19" s="493" t="n"/>
      <c r="L19" s="493" t="n"/>
      <c r="M19" s="493" t="n"/>
      <c r="N19" s="493" t="n"/>
      <c r="O19" s="493" t="n"/>
    </row>
    <row r="20">
      <c r="B20" s="862" t="n"/>
      <c r="C20" s="862" t="n"/>
      <c r="D20" s="493" t="n"/>
      <c r="E20" s="862" t="n"/>
      <c r="F20" s="862" t="n"/>
      <c r="G20" s="862" t="n"/>
      <c r="H20" s="862" t="n"/>
      <c r="I20" s="862" t="n"/>
      <c r="J20" s="493" t="n"/>
      <c r="K20" s="493" t="n"/>
      <c r="L20" s="493" t="n"/>
      <c r="M20" s="493" t="n"/>
      <c r="N20" s="493" t="n"/>
      <c r="O20" s="493" t="n"/>
    </row>
    <row r="21">
      <c r="B21" s="862" t="n"/>
      <c r="C21" s="862" t="n"/>
      <c r="D21" s="493" t="n"/>
      <c r="E21" s="862" t="n"/>
      <c r="F21" s="862" t="n"/>
      <c r="G21" s="862" t="n"/>
      <c r="H21" s="862" t="n"/>
      <c r="I21" s="862" t="n"/>
      <c r="J21" s="493" t="n"/>
      <c r="K21" s="493" t="n"/>
      <c r="L21" s="493" t="n"/>
      <c r="M21" s="493" t="n"/>
      <c r="N21" s="493" t="n"/>
      <c r="O21" s="493" t="n"/>
    </row>
    <row r="22">
      <c r="B22" s="862" t="n"/>
      <c r="C22" s="862" t="n"/>
      <c r="D22" s="493" t="n"/>
      <c r="E22" s="862" t="n"/>
      <c r="F22" s="862" t="n"/>
      <c r="G22" s="862" t="n"/>
      <c r="H22" s="862" t="n"/>
      <c r="I22" s="862" t="n"/>
      <c r="J22" s="493" t="n"/>
      <c r="K22" s="493" t="n"/>
      <c r="L22" s="493" t="n"/>
      <c r="M22" s="493" t="n"/>
      <c r="N22" s="493" t="n"/>
      <c r="O22" s="493" t="n"/>
    </row>
    <row r="23">
      <c r="B23" s="863" t="n"/>
      <c r="C23" s="863" t="n"/>
      <c r="D23" s="493" t="n"/>
      <c r="E23" s="863" t="n"/>
      <c r="F23" s="863" t="n"/>
      <c r="G23" s="863" t="n"/>
      <c r="H23" s="863" t="n"/>
      <c r="I23" s="863" t="n"/>
      <c r="J23" s="493" t="n"/>
      <c r="K23" s="493" t="n"/>
      <c r="L23" s="493" t="n"/>
      <c r="M23" s="493" t="n"/>
      <c r="N23" s="493" t="n"/>
      <c r="O23" s="493" t="n"/>
    </row>
    <row r="24">
      <c r="B24" s="493" t="n"/>
      <c r="C24" s="493" t="n"/>
      <c r="D24" s="493" t="n"/>
      <c r="E24" s="493" t="n"/>
      <c r="F24" s="493" t="n"/>
      <c r="G24" s="493" t="n"/>
      <c r="H24" s="493" t="n"/>
      <c r="I24" s="493" t="n"/>
      <c r="J24" s="493" t="n"/>
      <c r="K24" s="493" t="n"/>
      <c r="L24" s="493" t="n"/>
      <c r="M24" s="493" t="n"/>
      <c r="N24" s="493" t="n"/>
      <c r="O24" s="493" t="n"/>
    </row>
    <row r="25">
      <c r="B25" s="862" t="n"/>
      <c r="C25" s="862" t="n"/>
      <c r="D25" s="493" t="n"/>
      <c r="E25" s="862" t="n"/>
      <c r="F25" s="862" t="n"/>
      <c r="G25" s="862" t="n"/>
      <c r="H25" s="862" t="n"/>
      <c r="I25" s="862" t="n"/>
      <c r="J25" s="493" t="n"/>
      <c r="K25" s="493" t="n"/>
      <c r="L25" s="493" t="n"/>
      <c r="M25" s="493" t="n"/>
      <c r="N25" s="493" t="n"/>
      <c r="O25" s="493" t="n"/>
    </row>
    <row r="26">
      <c r="B26" s="862" t="n"/>
      <c r="C26" s="862" t="n"/>
      <c r="D26" s="493" t="n"/>
      <c r="E26" s="862" t="n"/>
      <c r="F26" s="862" t="n"/>
      <c r="G26" s="862" t="n"/>
      <c r="H26" s="862" t="n"/>
      <c r="I26" s="862" t="n"/>
      <c r="J26" s="493" t="n"/>
      <c r="K26" s="493" t="n"/>
      <c r="L26" s="493" t="n"/>
      <c r="M26" s="493" t="n"/>
      <c r="N26" s="493" t="n"/>
      <c r="O26" s="493" t="n"/>
    </row>
    <row r="27">
      <c r="B27" s="862" t="n"/>
      <c r="C27" s="862" t="n"/>
      <c r="D27" s="493" t="n"/>
      <c r="E27" s="862" t="n"/>
      <c r="F27" s="862" t="n"/>
      <c r="G27" s="862" t="n"/>
      <c r="H27" s="862" t="n"/>
      <c r="I27" s="862" t="n"/>
      <c r="J27" s="493" t="n"/>
      <c r="K27" s="493" t="n"/>
      <c r="L27" s="493" t="n"/>
      <c r="M27" s="493" t="n"/>
      <c r="N27" s="493" t="n"/>
      <c r="O27" s="493" t="n"/>
    </row>
    <row r="28">
      <c r="B28" s="863" t="n"/>
      <c r="C28" s="863" t="n"/>
      <c r="D28" s="493" t="n"/>
      <c r="E28" s="863" t="n"/>
      <c r="F28" s="863" t="n"/>
      <c r="G28" s="863" t="n"/>
      <c r="H28" s="863" t="n"/>
      <c r="I28" s="863" t="n"/>
      <c r="J28" s="493" t="n"/>
      <c r="K28" s="493" t="n"/>
      <c r="L28" s="493" t="n"/>
      <c r="M28" s="493" t="n"/>
      <c r="N28" s="493" t="n"/>
      <c r="O28" s="493" t="n"/>
    </row>
    <row r="29">
      <c r="B29" s="493" t="n"/>
      <c r="C29" s="493" t="n"/>
      <c r="D29" s="493" t="n"/>
      <c r="E29" s="493" t="n"/>
      <c r="F29" s="493" t="n"/>
      <c r="G29" s="493" t="n"/>
      <c r="H29" s="493" t="n"/>
      <c r="I29" s="493" t="n"/>
      <c r="J29" s="493" t="n"/>
      <c r="K29" s="493" t="n"/>
      <c r="L29" s="493" t="n"/>
      <c r="M29" s="493" t="n"/>
      <c r="N29" s="493" t="n"/>
      <c r="O29" s="493" t="n"/>
    </row>
    <row r="30">
      <c r="B30" s="862" t="n"/>
      <c r="C30" s="862" t="n"/>
      <c r="D30" s="493" t="n"/>
      <c r="E30" s="862" t="n"/>
      <c r="F30" s="862" t="n"/>
      <c r="G30" s="862" t="n"/>
      <c r="H30" s="862" t="n"/>
      <c r="I30" s="862" t="n"/>
      <c r="J30" s="493" t="n"/>
      <c r="K30" s="493" t="n"/>
      <c r="L30" s="493" t="n"/>
      <c r="M30" s="493" t="n"/>
      <c r="N30" s="493" t="n"/>
      <c r="O30" s="493" t="n"/>
    </row>
    <row r="31">
      <c r="B31" s="862" t="n"/>
      <c r="C31" s="862" t="n"/>
      <c r="D31" s="493" t="n"/>
      <c r="E31" s="862" t="n"/>
      <c r="F31" s="862" t="n"/>
      <c r="G31" s="862" t="n"/>
      <c r="H31" s="862" t="n"/>
      <c r="I31" s="862" t="n"/>
      <c r="J31" s="493" t="n"/>
      <c r="K31" s="493" t="n"/>
      <c r="L31" s="493" t="n"/>
      <c r="M31" s="493" t="n"/>
      <c r="N31" s="493" t="n"/>
      <c r="O31" s="493" t="n"/>
    </row>
    <row r="32">
      <c r="B32" s="862" t="n"/>
      <c r="C32" s="862" t="n"/>
      <c r="D32" s="493" t="n"/>
      <c r="E32" s="862" t="n"/>
      <c r="F32" s="862" t="n"/>
      <c r="G32" s="862" t="n"/>
      <c r="H32" s="862" t="n"/>
      <c r="I32" s="862" t="n"/>
      <c r="J32" s="493" t="n"/>
      <c r="K32" s="493" t="n"/>
      <c r="L32" s="493" t="n"/>
      <c r="M32" s="493" t="n"/>
      <c r="N32" s="493" t="n"/>
      <c r="O32" s="493" t="n"/>
    </row>
    <row r="33">
      <c r="B33" s="863" t="n"/>
      <c r="C33" s="863" t="n"/>
      <c r="D33" s="493" t="n"/>
      <c r="E33" s="863" t="n"/>
      <c r="F33" s="863" t="n"/>
      <c r="G33" s="863" t="n"/>
      <c r="H33" s="863" t="n"/>
      <c r="I33" s="863" t="n"/>
      <c r="J33" s="493" t="n"/>
      <c r="K33" s="493" t="n"/>
      <c r="L33" s="493" t="n"/>
      <c r="M33" s="493" t="n"/>
      <c r="N33" s="493" t="n"/>
      <c r="O33" s="493" t="n"/>
    </row>
    <row r="34">
      <c r="B34" s="493" t="n"/>
      <c r="C34" s="493" t="n"/>
      <c r="D34" s="493" t="n"/>
      <c r="E34" s="493" t="n"/>
      <c r="F34" s="493" t="n"/>
      <c r="G34" s="493" t="n"/>
      <c r="H34" s="493" t="n"/>
      <c r="I34" s="493" t="n"/>
      <c r="J34" s="493" t="n"/>
      <c r="K34" s="493" t="n"/>
      <c r="L34" s="493" t="n"/>
      <c r="M34" s="493" t="n"/>
      <c r="N34" s="493" t="n"/>
      <c r="O34" s="493" t="n"/>
    </row>
    <row r="35">
      <c r="B35" s="862" t="n"/>
      <c r="C35" s="862" t="n"/>
      <c r="D35" s="493" t="n"/>
      <c r="E35" s="862" t="n"/>
      <c r="F35" s="862" t="n"/>
      <c r="G35" s="862" t="n"/>
      <c r="H35" s="862" t="n"/>
      <c r="I35" s="862" t="n"/>
      <c r="J35" s="493" t="n"/>
      <c r="K35" s="493" t="n"/>
      <c r="L35" s="493" t="n"/>
      <c r="M35" s="493" t="n"/>
      <c r="N35" s="493" t="n"/>
      <c r="O35" s="493" t="n"/>
    </row>
    <row r="36">
      <c r="B36" s="862" t="n"/>
      <c r="C36" s="862" t="n"/>
      <c r="D36" s="493" t="n"/>
      <c r="E36" s="862" t="n"/>
      <c r="F36" s="862" t="n"/>
      <c r="G36" s="862" t="n"/>
      <c r="H36" s="862" t="n"/>
      <c r="I36" s="862" t="n"/>
      <c r="J36" s="493" t="n"/>
      <c r="K36" s="493" t="n"/>
      <c r="L36" s="493" t="n"/>
      <c r="M36" s="493" t="n"/>
      <c r="N36" s="493" t="n"/>
      <c r="O36" s="493" t="n"/>
    </row>
    <row r="37">
      <c r="B37" s="862" t="n"/>
      <c r="C37" s="862" t="n"/>
      <c r="D37" s="493" t="n"/>
      <c r="E37" s="862" t="n"/>
      <c r="F37" s="862" t="n"/>
      <c r="G37" s="862" t="n"/>
      <c r="H37" s="862" t="n"/>
      <c r="I37" s="862" t="n"/>
      <c r="J37" s="493" t="n"/>
      <c r="K37" s="493" t="n"/>
      <c r="L37" s="493" t="n"/>
      <c r="M37" s="493" t="n"/>
      <c r="N37" s="493" t="n"/>
      <c r="O37" s="493" t="n"/>
    </row>
    <row r="38">
      <c r="B38" s="863" t="n"/>
      <c r="C38" s="863" t="n"/>
      <c r="D38" s="493" t="n"/>
      <c r="E38" s="863" t="n"/>
      <c r="F38" s="863" t="n"/>
      <c r="G38" s="863" t="n"/>
      <c r="H38" s="863" t="n"/>
      <c r="I38" s="863" t="n"/>
      <c r="J38" s="493" t="n"/>
      <c r="K38" s="493" t="n"/>
      <c r="L38" s="493" t="n"/>
      <c r="M38" s="493" t="n"/>
      <c r="N38" s="493" t="n"/>
      <c r="O38" s="493" t="n"/>
    </row>
    <row r="39">
      <c r="B39" s="493" t="n"/>
      <c r="C39" s="493" t="n"/>
      <c r="D39" s="493" t="n"/>
      <c r="E39" s="493" t="n"/>
      <c r="F39" s="493" t="n"/>
      <c r="G39" s="493" t="n"/>
      <c r="H39" s="493" t="n"/>
      <c r="I39" s="493" t="n"/>
      <c r="J39" s="493" t="n"/>
      <c r="K39" s="493" t="n"/>
      <c r="L39" s="493" t="n"/>
      <c r="M39" s="493" t="n"/>
      <c r="N39" s="493" t="n"/>
      <c r="O39" s="493" t="n"/>
    </row>
    <row r="40">
      <c r="B40" s="862" t="n"/>
      <c r="C40" s="862" t="n"/>
      <c r="D40" s="493" t="n"/>
      <c r="E40" s="862" t="n"/>
      <c r="F40" s="862" t="n"/>
      <c r="G40" s="862" t="n"/>
      <c r="H40" s="862" t="n"/>
      <c r="I40" s="862" t="n"/>
      <c r="J40" s="493" t="n"/>
      <c r="K40" s="493" t="n"/>
      <c r="L40" s="493" t="n"/>
      <c r="M40" s="493" t="n"/>
      <c r="N40" s="493" t="n"/>
      <c r="O40" s="493" t="n"/>
    </row>
    <row r="41">
      <c r="B41" s="862" t="n"/>
      <c r="C41" s="862" t="n"/>
      <c r="D41" s="493" t="n"/>
      <c r="E41" s="862" t="n"/>
      <c r="F41" s="862" t="n"/>
      <c r="G41" s="862" t="n"/>
      <c r="H41" s="862" t="n"/>
      <c r="I41" s="862" t="n"/>
      <c r="J41" s="493" t="n"/>
      <c r="K41" s="493" t="n"/>
      <c r="L41" s="493" t="n"/>
      <c r="M41" s="493" t="n"/>
      <c r="N41" s="493" t="n"/>
      <c r="O41" s="493" t="n"/>
    </row>
    <row r="42">
      <c r="B42" s="862" t="n"/>
      <c r="C42" s="862" t="n"/>
      <c r="D42" s="493" t="n"/>
      <c r="E42" s="862" t="n"/>
      <c r="F42" s="862" t="n"/>
      <c r="G42" s="862" t="n"/>
      <c r="H42" s="862" t="n"/>
      <c r="I42" s="862" t="n"/>
      <c r="J42" s="493" t="n"/>
      <c r="K42" s="493" t="n"/>
      <c r="L42" s="493" t="n"/>
      <c r="M42" s="493" t="n"/>
      <c r="N42" s="493" t="n"/>
      <c r="O42" s="493" t="n"/>
    </row>
    <row r="43">
      <c r="B43" s="863" t="n"/>
      <c r="C43" s="863" t="n"/>
      <c r="D43" s="493" t="n"/>
      <c r="E43" s="863" t="n"/>
      <c r="F43" s="863" t="n"/>
      <c r="G43" s="863" t="n"/>
      <c r="H43" s="863" t="n"/>
      <c r="I43" s="863" t="n"/>
      <c r="J43" s="493" t="n"/>
      <c r="K43" s="493" t="n"/>
      <c r="L43" s="493" t="n"/>
      <c r="M43" s="493" t="n"/>
      <c r="N43" s="493" t="n"/>
      <c r="O43" s="493" t="n"/>
    </row>
    <row r="44">
      <c r="B44" s="493" t="n"/>
      <c r="C44" s="493" t="n"/>
      <c r="D44" s="493" t="n"/>
      <c r="E44" s="493" t="n"/>
      <c r="F44" s="493" t="n"/>
      <c r="G44" s="493" t="n"/>
      <c r="H44" s="493" t="n"/>
      <c r="I44" s="493" t="n"/>
      <c r="J44" s="493" t="n"/>
      <c r="K44" s="493" t="n"/>
      <c r="L44" s="493" t="n"/>
      <c r="M44" s="493" t="n"/>
      <c r="N44" s="493" t="n"/>
      <c r="O44" s="493" t="n"/>
    </row>
    <row r="45">
      <c r="B45" s="862" t="n"/>
      <c r="C45" s="862" t="n"/>
      <c r="D45" s="493" t="n"/>
      <c r="E45" s="862" t="n"/>
      <c r="F45" s="862" t="n"/>
      <c r="G45" s="862" t="n"/>
      <c r="H45" s="862" t="n"/>
      <c r="I45" s="862" t="n"/>
      <c r="J45" s="493" t="n"/>
      <c r="K45" s="493" t="n"/>
      <c r="L45" s="493" t="n"/>
      <c r="M45" s="493" t="n"/>
      <c r="N45" s="493" t="n"/>
      <c r="O45" s="493" t="n"/>
    </row>
    <row r="46">
      <c r="B46" s="862" t="n"/>
      <c r="C46" s="862" t="n"/>
      <c r="D46" s="493" t="n"/>
      <c r="E46" s="862" t="n"/>
      <c r="F46" s="862" t="n"/>
      <c r="G46" s="862" t="n"/>
      <c r="H46" s="862" t="n"/>
      <c r="I46" s="862" t="n"/>
      <c r="J46" s="493" t="n"/>
      <c r="K46" s="493" t="n"/>
      <c r="L46" s="493" t="n"/>
      <c r="M46" s="493" t="n"/>
      <c r="N46" s="493" t="n"/>
      <c r="O46" s="493" t="n"/>
    </row>
    <row r="47">
      <c r="B47" s="862" t="n"/>
      <c r="C47" s="862" t="n"/>
      <c r="D47" s="493" t="n"/>
      <c r="E47" s="862" t="n"/>
      <c r="F47" s="862" t="n"/>
      <c r="G47" s="862" t="n"/>
      <c r="H47" s="862" t="n"/>
      <c r="I47" s="862" t="n"/>
      <c r="J47" s="493" t="n"/>
      <c r="K47" s="493" t="n"/>
      <c r="L47" s="493" t="n"/>
      <c r="M47" s="493" t="n"/>
      <c r="N47" s="493" t="n"/>
      <c r="O47" s="493" t="n"/>
    </row>
    <row r="48">
      <c r="B48" s="863" t="n"/>
      <c r="C48" s="863" t="n"/>
      <c r="D48" s="493" t="n"/>
      <c r="E48" s="863" t="n"/>
      <c r="F48" s="863" t="n"/>
      <c r="G48" s="863" t="n"/>
      <c r="H48" s="863" t="n"/>
      <c r="I48" s="863" t="n"/>
      <c r="J48" s="493" t="n"/>
      <c r="K48" s="493" t="n"/>
      <c r="L48" s="493" t="n"/>
      <c r="M48" s="493" t="n"/>
      <c r="N48" s="493" t="n"/>
      <c r="O48" s="493" t="n"/>
    </row>
    <row r="49">
      <c r="B49" s="493" t="n"/>
      <c r="C49" s="493" t="n"/>
      <c r="D49" s="493" t="n"/>
      <c r="E49" s="493" t="n"/>
      <c r="F49" s="493" t="n"/>
      <c r="G49" s="493" t="n"/>
      <c r="H49" s="493" t="n"/>
      <c r="I49" s="493" t="n"/>
      <c r="J49" s="493" t="n"/>
      <c r="K49" s="493" t="n"/>
      <c r="L49" s="493" t="n"/>
      <c r="M49" s="493" t="n"/>
      <c r="N49" s="493" t="n"/>
      <c r="O49" s="493" t="n"/>
    </row>
    <row r="50">
      <c r="B50" s="862" t="n"/>
      <c r="C50" s="862" t="n"/>
      <c r="D50" s="493" t="n"/>
      <c r="E50" s="862" t="n"/>
      <c r="F50" s="862" t="n"/>
      <c r="G50" s="862" t="n"/>
      <c r="H50" s="862" t="n"/>
      <c r="I50" s="862" t="n"/>
      <c r="J50" s="493" t="n"/>
      <c r="K50" s="493" t="n"/>
      <c r="L50" s="493" t="n"/>
      <c r="M50" s="493" t="n"/>
      <c r="N50" s="493" t="n"/>
      <c r="O50" s="493" t="n"/>
    </row>
    <row r="51">
      <c r="B51" s="862" t="n"/>
      <c r="C51" s="862" t="n"/>
      <c r="D51" s="493" t="n"/>
      <c r="E51" s="862" t="n"/>
      <c r="F51" s="862" t="n"/>
      <c r="G51" s="862" t="n"/>
      <c r="H51" s="862" t="n"/>
      <c r="I51" s="862" t="n"/>
      <c r="J51" s="493" t="n"/>
      <c r="K51" s="493" t="n"/>
      <c r="L51" s="493" t="n"/>
      <c r="M51" s="493" t="n"/>
      <c r="N51" s="493" t="n"/>
      <c r="O51" s="493" t="n"/>
    </row>
    <row r="52">
      <c r="B52" s="862" t="n"/>
      <c r="C52" s="862" t="n"/>
      <c r="D52" s="493" t="n"/>
      <c r="E52" s="862" t="n"/>
      <c r="F52" s="862" t="n"/>
      <c r="G52" s="862" t="n"/>
      <c r="H52" s="862" t="n"/>
      <c r="I52" s="862" t="n"/>
      <c r="J52" s="493" t="n"/>
      <c r="K52" s="493" t="n"/>
      <c r="L52" s="493" t="n"/>
      <c r="M52" s="493" t="n"/>
      <c r="N52" s="493" t="n"/>
      <c r="O52" s="493" t="n"/>
    </row>
    <row r="53">
      <c r="B53" s="863" t="n"/>
      <c r="C53" s="863" t="n"/>
      <c r="D53" s="493" t="n"/>
      <c r="E53" s="863" t="n"/>
      <c r="F53" s="863" t="n"/>
      <c r="G53" s="863" t="n"/>
      <c r="H53" s="863" t="n"/>
      <c r="I53" s="863" t="n"/>
      <c r="J53" s="493" t="n"/>
      <c r="K53" s="493" t="n"/>
      <c r="L53" s="493" t="n"/>
      <c r="M53" s="493" t="n"/>
      <c r="N53" s="493" t="n"/>
      <c r="O53" s="493" t="n"/>
    </row>
    <row r="54">
      <c r="B54" s="493" t="n"/>
      <c r="C54" s="493" t="n"/>
      <c r="D54" s="493" t="n"/>
      <c r="E54" s="493" t="n"/>
      <c r="F54" s="493" t="n"/>
      <c r="G54" s="493" t="n"/>
      <c r="H54" s="493" t="n"/>
      <c r="I54" s="493" t="n"/>
      <c r="J54" s="493" t="n"/>
      <c r="K54" s="493" t="n"/>
      <c r="L54" s="493" t="n"/>
      <c r="M54" s="493" t="n"/>
      <c r="N54" s="493" t="n"/>
      <c r="O54" s="493" t="n"/>
    </row>
    <row r="55">
      <c r="B55" s="862" t="n"/>
      <c r="C55" s="862" t="n"/>
      <c r="D55" s="493" t="n"/>
      <c r="E55" s="862" t="n"/>
      <c r="F55" s="862" t="n"/>
      <c r="G55" s="862" t="n"/>
      <c r="H55" s="862" t="n"/>
      <c r="I55" s="862" t="n"/>
      <c r="J55" s="493" t="n"/>
      <c r="K55" s="493" t="n"/>
      <c r="L55" s="493" t="n"/>
      <c r="M55" s="493" t="n"/>
      <c r="N55" s="493" t="n"/>
      <c r="O55" s="493" t="n"/>
    </row>
    <row r="56">
      <c r="B56" s="862" t="n"/>
      <c r="C56" s="862" t="n"/>
      <c r="D56" s="493" t="n"/>
      <c r="E56" s="862" t="n"/>
      <c r="F56" s="862" t="n"/>
      <c r="G56" s="862" t="n"/>
      <c r="H56" s="862" t="n"/>
      <c r="I56" s="862" t="n"/>
      <c r="J56" s="493" t="n"/>
      <c r="K56" s="493" t="n"/>
      <c r="L56" s="493" t="n"/>
      <c r="M56" s="493" t="n"/>
      <c r="N56" s="493" t="n"/>
      <c r="O56" s="493" t="n"/>
    </row>
    <row r="57">
      <c r="B57" s="862" t="n"/>
      <c r="C57" s="862" t="n"/>
      <c r="D57" s="493" t="n"/>
      <c r="E57" s="862" t="n"/>
      <c r="F57" s="862" t="n"/>
      <c r="G57" s="862" t="n"/>
      <c r="H57" s="862" t="n"/>
      <c r="I57" s="862" t="n"/>
      <c r="J57" s="493" t="n"/>
      <c r="K57" s="493" t="n"/>
      <c r="L57" s="493" t="n"/>
      <c r="M57" s="493" t="n"/>
      <c r="N57" s="493" t="n"/>
      <c r="O57" s="493" t="n"/>
    </row>
    <row r="58">
      <c r="B58" s="863" t="n"/>
      <c r="C58" s="863" t="n"/>
      <c r="D58" s="493" t="n"/>
      <c r="E58" s="863" t="n"/>
      <c r="F58" s="863" t="n"/>
      <c r="G58" s="863" t="n"/>
      <c r="H58" s="863" t="n"/>
      <c r="I58" s="863" t="n"/>
      <c r="J58" s="493" t="n"/>
      <c r="K58" s="493" t="n"/>
      <c r="L58" s="493" t="n"/>
      <c r="M58" s="493" t="n"/>
      <c r="N58" s="493" t="n"/>
      <c r="O58" s="493" t="n"/>
    </row>
    <row r="60" ht="60.75" customHeight="1">
      <c r="B60" s="470" t="inlineStr">
        <is>
          <t>Diagonal 18 No. 20-29 Fusagasugá – Cundinamarca
Teléfono (601) 8281483 Línea Gratuita 018000180414
www.ucundinamarca.edu.co   E-mail: info@ucundinamarca.edu.co
NIT: 890.680.062-2</t>
        </is>
      </c>
      <c r="P60" s="81" t="n"/>
      <c r="Q60" s="81" t="n"/>
    </row>
    <row r="61">
      <c r="B61" s="296" t="n"/>
      <c r="C61" s="42" t="n"/>
      <c r="D61" s="377" t="n"/>
      <c r="E61" s="296" t="n"/>
    </row>
    <row r="62" ht="31.5" customHeight="1">
      <c r="B62" s="296" t="n"/>
      <c r="C62" s="42" t="n"/>
      <c r="D62" s="471" t="inlineStr">
        <is>
          <t>Documento controlado por el Sistema de Gestión de la Calidad
Asegúrese que corresponde a la última versión consultando el Portal Institucional</t>
        </is>
      </c>
      <c r="P62" s="378" t="n"/>
      <c r="Q62" s="378" t="n"/>
    </row>
  </sheetData>
  <sheetProtection selectLockedCells="0" selectUnlockedCells="0" algorithmName="SHA-512" sheet="1" objects="1" insertRows="1" insertHyperlinks="1" autoFilter="1" scenarios="1" formatColumns="1" deleteColumns="1" insertColumns="1" pivotTables="1" deleteRows="1" formatCells="1" saltValue="ppeMED1Qq/BGuiys9O9IlA==" formatRows="1" sort="1" spinCount="100000" hashValue="ohbtI95e/JFuzPZ7icuZadu8McbYu0pcn66gQMWIPDvXdyiNW9qeNsBEx7cbqSFK22gvw+6jBNjcq7Bm35kHig=="/>
  <mergeCells count="83">
    <mergeCell ref="B9:B13"/>
    <mergeCell ref="B19:B23"/>
    <mergeCell ref="G14:G18"/>
    <mergeCell ref="E54:E58"/>
    <mergeCell ref="I14:I18"/>
    <mergeCell ref="G54:G58"/>
    <mergeCell ref="C39:C43"/>
    <mergeCell ref="F49:F53"/>
    <mergeCell ref="J7:O7"/>
    <mergeCell ref="N3:O3"/>
    <mergeCell ref="F14:F18"/>
    <mergeCell ref="B60:O60"/>
    <mergeCell ref="I49:I53"/>
    <mergeCell ref="H44:H48"/>
    <mergeCell ref="C24:C28"/>
    <mergeCell ref="E24:E28"/>
    <mergeCell ref="H9:H13"/>
    <mergeCell ref="E9:E13"/>
    <mergeCell ref="F24:F28"/>
    <mergeCell ref="E19:E23"/>
    <mergeCell ref="G19:G23"/>
    <mergeCell ref="C9:C13"/>
    <mergeCell ref="E34:E38"/>
    <mergeCell ref="G34:G38"/>
    <mergeCell ref="B1:C4"/>
    <mergeCell ref="B49:B53"/>
    <mergeCell ref="I39:I43"/>
    <mergeCell ref="F9:F13"/>
    <mergeCell ref="G29:G33"/>
    <mergeCell ref="I29:I33"/>
    <mergeCell ref="N2:O2"/>
    <mergeCell ref="H24:H28"/>
    <mergeCell ref="F29:F33"/>
    <mergeCell ref="F44:F48"/>
    <mergeCell ref="F19:F23"/>
    <mergeCell ref="F34:F38"/>
    <mergeCell ref="C14:C18"/>
    <mergeCell ref="E14:E18"/>
    <mergeCell ref="B14:B18"/>
    <mergeCell ref="H34:H38"/>
    <mergeCell ref="H39:H43"/>
    <mergeCell ref="B39:B43"/>
    <mergeCell ref="N4:O4"/>
    <mergeCell ref="C5:C6"/>
    <mergeCell ref="E49:E53"/>
    <mergeCell ref="G49:G53"/>
    <mergeCell ref="B29:B33"/>
    <mergeCell ref="G44:G48"/>
    <mergeCell ref="I44:I48"/>
    <mergeCell ref="B24:B28"/>
    <mergeCell ref="I19:I23"/>
    <mergeCell ref="C19:C23"/>
    <mergeCell ref="H14:H18"/>
    <mergeCell ref="F54:F58"/>
    <mergeCell ref="G9:G13"/>
    <mergeCell ref="H54:H58"/>
    <mergeCell ref="D3:M4"/>
    <mergeCell ref="C34:C38"/>
    <mergeCell ref="I54:I58"/>
    <mergeCell ref="E39:E43"/>
    <mergeCell ref="C54:C58"/>
    <mergeCell ref="G39:G43"/>
    <mergeCell ref="H49:H53"/>
    <mergeCell ref="C29:C33"/>
    <mergeCell ref="E29:E33"/>
    <mergeCell ref="B44:B48"/>
    <mergeCell ref="B7:I7"/>
    <mergeCell ref="B34:B38"/>
    <mergeCell ref="G24:G28"/>
    <mergeCell ref="I24:I28"/>
    <mergeCell ref="H19:H23"/>
    <mergeCell ref="F39:F43"/>
    <mergeCell ref="I9:I13"/>
    <mergeCell ref="D62:O62"/>
    <mergeCell ref="D1:M1"/>
    <mergeCell ref="B54:B58"/>
    <mergeCell ref="N1:O1"/>
    <mergeCell ref="C49:C53"/>
    <mergeCell ref="I34:I38"/>
    <mergeCell ref="H29:H33"/>
    <mergeCell ref="D2:M2"/>
    <mergeCell ref="C44:C48"/>
    <mergeCell ref="E44:E48"/>
  </mergeCells>
  <hyperlinks>
    <hyperlink ref="C5" location="INICIO!A1" display="REGRESAR"/>
  </hyperlinks>
  <pageMargins left="0.7" right="0.7" top="0.75" bottom="0.75" header="0.3" footer="0.3"/>
  <pageSetup orientation="portrait" paperSize="9" scale="32"/>
  <drawing xmlns:r="http://schemas.openxmlformats.org/officeDocument/2006/relationships" r:id="rId1"/>
</worksheet>
</file>

<file path=xl/worksheets/sheet5.xml><?xml version="1.0" encoding="utf-8"?>
<worksheet xmlns="http://schemas.openxmlformats.org/spreadsheetml/2006/main">
  <sheetPr codeName="Hoja13">
    <outlinePr summaryBelow="1" summaryRight="1"/>
    <pageSetUpPr/>
  </sheetPr>
  <dimension ref="B1:Q62"/>
  <sheetViews>
    <sheetView showGridLines="0" showRowColHeaders="0" zoomScale="85" zoomScaleNormal="85" workbookViewId="0">
      <selection activeCell="D62" sqref="D62:O62"/>
    </sheetView>
  </sheetViews>
  <sheetFormatPr baseColWidth="10" defaultColWidth="0" defaultRowHeight="14.4" zeroHeight="1"/>
  <cols>
    <col width="1.6640625" customWidth="1" style="95" min="1" max="1"/>
    <col width="7" customWidth="1" style="95" min="2" max="2"/>
    <col width="20.6640625" customWidth="1" style="95" min="3" max="3"/>
    <col width="19.33203125" customWidth="1" style="95" min="4" max="4"/>
    <col width="29.6640625" customWidth="1" style="95" min="5" max="5"/>
    <col width="19" customWidth="1" style="95" min="6" max="6"/>
    <col width="34.6640625" customWidth="1" style="95" min="7" max="7"/>
    <col width="41.33203125" customWidth="1" style="95" min="8" max="8"/>
    <col width="5.6640625" customWidth="1" style="96" min="9" max="10"/>
    <col width="6.6640625" customWidth="1" style="96" min="11" max="11"/>
    <col width="5.44140625" customWidth="1" style="96" min="12" max="12"/>
    <col width="32.33203125" customWidth="1" style="96" min="13" max="13"/>
    <col width="19.33203125" customWidth="1" style="95" min="14" max="15"/>
    <col width="11.6640625" customWidth="1" style="95" min="16" max="16"/>
    <col width="16.33203125" customWidth="1" style="95" min="17" max="17"/>
    <col width="5.6640625" customWidth="1" style="95" min="18" max="18"/>
    <col width="7" customWidth="1" style="95" min="19" max="20"/>
    <col hidden="1" width="7" customWidth="1" style="95" min="21" max="27"/>
    <col hidden="1" width="1.6640625" customWidth="1" style="95" min="28" max="28"/>
    <col hidden="1" width="4.44140625" customWidth="1" style="95" min="29" max="29"/>
    <col hidden="1" width="14.33203125" customWidth="1" style="95" min="30" max="30"/>
    <col hidden="1" width="3.33203125" customWidth="1" style="95" min="31" max="31"/>
    <col hidden="1" width="14.5546875" customWidth="1" style="95" min="32" max="32"/>
    <col hidden="1" width="53.33203125" customWidth="1" style="95" min="33" max="33"/>
    <col hidden="1" width="15.33203125" customWidth="1" style="95" min="34" max="34"/>
    <col hidden="1" width="14" customWidth="1" style="95" min="35" max="35"/>
    <col hidden="1" width="3.33203125" customWidth="1" style="95" min="36" max="36"/>
    <col hidden="1" width="16.33203125" customWidth="1" style="95" min="37" max="37"/>
    <col hidden="1" width="2.33203125" customWidth="1" style="95" min="38" max="38"/>
    <col hidden="1" width="14.5546875" customWidth="1" style="95" min="39" max="39"/>
    <col hidden="1" width="3.33203125" customWidth="1" style="95" min="40" max="40"/>
    <col hidden="1" width="11.44140625" customWidth="1" style="95" min="41" max="41"/>
    <col hidden="1" width="3.33203125" customWidth="1" style="95" min="42" max="42"/>
    <col hidden="1" width="14.44140625" customWidth="1" style="95" min="43" max="43"/>
    <col hidden="1" width="3.33203125" customWidth="1" style="95" min="44" max="44"/>
    <col hidden="1" width="11.44140625" customWidth="1" style="95" min="45" max="45"/>
    <col hidden="1" width="3.33203125" customWidth="1" style="95" min="46" max="46"/>
    <col hidden="1" width="11.44140625" customWidth="1" style="95" min="47" max="47"/>
    <col hidden="1" width="4.33203125" customWidth="1" style="95" min="48" max="48"/>
    <col hidden="1" width="11.44140625" customWidth="1" style="95" min="49" max="51"/>
    <col hidden="1" width="12.6640625" customWidth="1" style="95" min="52" max="52"/>
    <col hidden="1" width="16.33203125" customWidth="1" style="95" min="53" max="53"/>
    <col hidden="1" width="11.44140625" customWidth="1" style="95" min="54" max="55"/>
    <col hidden="1" width="7.5546875" customWidth="1" style="95" min="56" max="56"/>
    <col hidden="1" width="13.5546875" customWidth="1" style="95" min="57" max="57"/>
    <col hidden="1" width="8.33203125" customWidth="1" style="95" min="58" max="58"/>
    <col hidden="1" width="15.44140625" customWidth="1" style="95" min="59" max="59"/>
    <col hidden="1" width="10.44140625" customWidth="1" style="95" min="60" max="60"/>
    <col hidden="1" width="16.6640625" customWidth="1" style="95" min="61" max="61"/>
    <col hidden="1" width="30.6640625" customWidth="1" style="95" min="62" max="62"/>
    <col hidden="1" width="46.6640625" customWidth="1" style="95" min="63" max="63"/>
    <col hidden="1" width="23" customWidth="1" style="95" min="64" max="64"/>
    <col hidden="1" width="17.6640625" customWidth="1" style="95" min="65" max="65"/>
    <col hidden="1" width="35.33203125" customWidth="1" style="95" min="66" max="66"/>
    <col hidden="1" width="11.44140625" customWidth="1" style="95" min="67" max="16384"/>
  </cols>
  <sheetData>
    <row r="1" ht="23.25" customFormat="1" customHeight="1" s="302">
      <c r="B1" s="501" t="n"/>
      <c r="C1" s="864" t="n"/>
      <c r="D1" s="865" t="inlineStr">
        <is>
          <t>MACROPROCESO ESTRATÉGICO</t>
        </is>
      </c>
      <c r="E1" s="861" t="n"/>
      <c r="F1" s="861" t="n"/>
      <c r="G1" s="861" t="n"/>
      <c r="H1" s="861" t="n"/>
      <c r="I1" s="861" t="n"/>
      <c r="J1" s="861" t="n"/>
      <c r="K1" s="861" t="n"/>
      <c r="L1" s="861" t="n"/>
      <c r="M1" s="861" t="n"/>
      <c r="N1" s="861" t="n"/>
      <c r="O1" s="866" t="n"/>
      <c r="P1" s="505" t="inlineStr">
        <is>
          <t>CÓDIGO: ESGr028</t>
        </is>
      </c>
      <c r="Q1" s="867" t="n"/>
    </row>
    <row r="2" ht="21.75" customFormat="1" customHeight="1" s="302">
      <c r="B2" s="868" t="n"/>
      <c r="C2" s="869" t="n"/>
      <c r="D2" s="505" t="inlineStr">
        <is>
          <t>PROCESO GESTIÓN SISTEMAS INTEGRADOS - CALIDAD</t>
        </is>
      </c>
      <c r="E2" s="870" t="n"/>
      <c r="F2" s="870" t="n"/>
      <c r="G2" s="870" t="n"/>
      <c r="H2" s="870" t="n"/>
      <c r="I2" s="870" t="n"/>
      <c r="J2" s="870" t="n"/>
      <c r="K2" s="870" t="n"/>
      <c r="L2" s="870" t="n"/>
      <c r="M2" s="870" t="n"/>
      <c r="N2" s="870" t="n"/>
      <c r="O2" s="867" t="n"/>
      <c r="P2" s="505" t="inlineStr">
        <is>
          <t>VERSIÓN: 18</t>
        </is>
      </c>
      <c r="Q2" s="867" t="n"/>
    </row>
    <row r="3" ht="15" customFormat="1" customHeight="1" s="302">
      <c r="B3" s="868" t="n"/>
      <c r="C3" s="869" t="n"/>
      <c r="D3" s="505" t="inlineStr">
        <is>
          <t>GESTIÓN DEL RIESGO Y LAS OPORTUNIDADES</t>
        </is>
      </c>
      <c r="E3" s="871" t="n"/>
      <c r="F3" s="871" t="n"/>
      <c r="G3" s="871" t="n"/>
      <c r="H3" s="871" t="n"/>
      <c r="I3" s="871" t="n"/>
      <c r="J3" s="871" t="n"/>
      <c r="K3" s="871" t="n"/>
      <c r="L3" s="871" t="n"/>
      <c r="M3" s="871" t="n"/>
      <c r="N3" s="871" t="n"/>
      <c r="O3" s="864" t="n"/>
      <c r="P3" s="505" t="inlineStr">
        <is>
          <t>VIGENCIA: 2025-04-11</t>
        </is>
      </c>
      <c r="Q3" s="867" t="n"/>
    </row>
    <row r="4" ht="12.75" customFormat="1" customHeight="1" s="302">
      <c r="B4" s="872" t="n"/>
      <c r="C4" s="866" t="n"/>
      <c r="D4" s="872" t="n"/>
      <c r="E4" s="861" t="n"/>
      <c r="F4" s="861" t="n"/>
      <c r="G4" s="861" t="n"/>
      <c r="H4" s="861" t="n"/>
      <c r="I4" s="861" t="n"/>
      <c r="J4" s="861" t="n"/>
      <c r="K4" s="861" t="n"/>
      <c r="L4" s="861" t="n"/>
      <c r="M4" s="861" t="n"/>
      <c r="N4" s="861" t="n"/>
      <c r="O4" s="866" t="n"/>
      <c r="P4" s="505" t="inlineStr">
        <is>
          <t>PÁGINA: 3 de 11</t>
        </is>
      </c>
      <c r="Q4" s="867" t="n"/>
    </row>
    <row r="6" ht="25.8" customHeight="1">
      <c r="B6" s="107" t="n"/>
      <c r="C6" s="108" t="inlineStr">
        <is>
          <t>REGRESAR</t>
        </is>
      </c>
      <c r="D6" s="107" t="n"/>
      <c r="E6" s="107" t="n"/>
      <c r="F6" s="107" t="n"/>
      <c r="G6" s="107" t="n"/>
      <c r="H6" s="107" t="n"/>
      <c r="I6" s="107" t="n"/>
      <c r="J6" s="107" t="n"/>
      <c r="K6" s="107" t="n"/>
      <c r="L6" s="107" t="n"/>
      <c r="M6" s="107" t="n"/>
      <c r="N6" s="107" t="n"/>
      <c r="O6" s="107" t="n"/>
      <c r="P6" s="107" t="n"/>
      <c r="Q6" s="107" t="n"/>
    </row>
    <row r="7" ht="30.75" customHeight="1">
      <c r="B7" s="499" t="inlineStr">
        <is>
          <t>IDENTIFICACIÓN DEL RIESGO</t>
        </is>
      </c>
      <c r="C7" s="873" t="n"/>
      <c r="D7" s="873" t="n"/>
      <c r="E7" s="873" t="n"/>
      <c r="F7" s="873" t="n"/>
      <c r="G7" s="873" t="n"/>
      <c r="H7" s="874" t="n"/>
      <c r="I7" s="500" t="inlineStr">
        <is>
          <t>TRATAMIENTO DEL RIESGO</t>
        </is>
      </c>
      <c r="J7" s="873" t="n"/>
      <c r="K7" s="873" t="n"/>
      <c r="L7" s="873" t="n"/>
      <c r="M7" s="873" t="n"/>
      <c r="N7" s="873" t="n"/>
      <c r="O7" s="873" t="n"/>
      <c r="P7" s="873" t="n"/>
      <c r="Q7" s="874" t="n"/>
    </row>
    <row r="8" ht="115.5" customHeight="1">
      <c r="B8" s="113" t="inlineStr">
        <is>
          <t>ID</t>
        </is>
      </c>
      <c r="C8" s="113" t="inlineStr">
        <is>
          <t>MACROPROCESO</t>
        </is>
      </c>
      <c r="D8" s="113" t="inlineStr">
        <is>
          <t>PROCESO</t>
        </is>
      </c>
      <c r="E8" s="113" t="inlineStr">
        <is>
          <t>RIESGO</t>
        </is>
      </c>
      <c r="F8" s="113" t="inlineStr">
        <is>
          <t>CLASIFICACIÓN</t>
        </is>
      </c>
      <c r="G8" s="113" t="inlineStr">
        <is>
          <t>CAUSA</t>
        </is>
      </c>
      <c r="H8" s="113" t="inlineStr">
        <is>
          <t>CONSECUENCIA</t>
        </is>
      </c>
      <c r="I8" s="114" t="inlineStr">
        <is>
          <t>PROBABILIDAD</t>
        </is>
      </c>
      <c r="J8" s="114" t="inlineStr">
        <is>
          <t>IMPACTO</t>
        </is>
      </c>
      <c r="K8" s="114" t="inlineStr">
        <is>
          <t>RIESGO RESIDUAL</t>
        </is>
      </c>
      <c r="L8" s="114" t="inlineStr">
        <is>
          <t>OPCIÓN MANEJO</t>
        </is>
      </c>
      <c r="M8" s="113" t="inlineStr">
        <is>
          <t>ACTIVIDADES DE CONTROL</t>
        </is>
      </c>
      <c r="N8" s="113" t="inlineStr">
        <is>
          <t>SOPORTE</t>
        </is>
      </c>
      <c r="O8" s="113" t="inlineStr">
        <is>
          <t>RESPONSABLE</t>
        </is>
      </c>
      <c r="P8" s="113" t="inlineStr">
        <is>
          <t>TIEMPO</t>
        </is>
      </c>
      <c r="Q8" s="113" t="inlineStr">
        <is>
          <t>INDICADOR</t>
        </is>
      </c>
    </row>
    <row r="9">
      <c r="B9" s="97" t="n"/>
      <c r="C9" s="97" t="n"/>
      <c r="D9" s="97" t="n"/>
      <c r="E9" s="98" t="n"/>
      <c r="F9" s="99" t="n"/>
      <c r="G9" s="100" t="n"/>
      <c r="H9" s="101" t="n"/>
      <c r="I9" s="99" t="n"/>
      <c r="J9" s="99" t="n"/>
      <c r="K9" s="99" t="n"/>
      <c r="L9" s="99" t="n"/>
      <c r="M9" s="102" t="n"/>
      <c r="N9" s="97" t="n"/>
      <c r="O9" s="97" t="n"/>
      <c r="P9" s="97" t="n"/>
      <c r="Q9" s="97" t="n"/>
    </row>
    <row r="10">
      <c r="B10" s="97" t="n"/>
      <c r="C10" s="97" t="n"/>
      <c r="D10" s="97" t="n"/>
      <c r="E10" s="98" t="n"/>
      <c r="F10" s="99" t="n"/>
      <c r="G10" s="100" t="n"/>
      <c r="H10" s="101" t="n"/>
      <c r="I10" s="99" t="n"/>
      <c r="J10" s="99" t="n"/>
      <c r="K10" s="99" t="n"/>
      <c r="L10" s="99" t="n"/>
      <c r="M10" s="102" t="n"/>
      <c r="N10" s="97" t="n"/>
      <c r="O10" s="97" t="n"/>
      <c r="P10" s="97" t="n"/>
      <c r="Q10" s="97" t="n"/>
    </row>
    <row r="11">
      <c r="B11" s="97" t="n"/>
      <c r="C11" s="97" t="n"/>
      <c r="D11" s="97" t="n"/>
      <c r="E11" s="97" t="n"/>
      <c r="F11" s="99" t="n"/>
      <c r="G11" s="100" t="n"/>
      <c r="H11" s="101" t="n"/>
      <c r="I11" s="99" t="n"/>
      <c r="J11" s="99" t="n"/>
      <c r="K11" s="99" t="n"/>
      <c r="L11" s="99" t="n"/>
      <c r="M11" s="102" t="n"/>
      <c r="N11" s="97" t="n"/>
      <c r="O11" s="97" t="n"/>
      <c r="P11" s="97" t="n"/>
      <c r="Q11" s="97" t="n"/>
    </row>
    <row r="12">
      <c r="B12" s="97" t="n"/>
      <c r="C12" s="97" t="n"/>
      <c r="D12" s="97" t="n"/>
      <c r="E12" s="97" t="n"/>
      <c r="F12" s="99" t="n"/>
      <c r="G12" s="97" t="n"/>
      <c r="H12" s="97" t="n"/>
      <c r="I12" s="99" t="n"/>
      <c r="J12" s="99" t="n"/>
      <c r="K12" s="99" t="n"/>
      <c r="L12" s="99" t="n"/>
      <c r="M12" s="102" t="n"/>
      <c r="N12" s="97" t="n"/>
      <c r="O12" s="97" t="n"/>
      <c r="P12" s="97" t="n"/>
      <c r="Q12" s="97" t="n"/>
    </row>
    <row r="13">
      <c r="B13" s="97" t="n"/>
      <c r="C13" s="97" t="n"/>
      <c r="D13" s="97" t="n"/>
      <c r="E13" s="97" t="n"/>
      <c r="F13" s="99" t="n"/>
      <c r="G13" s="97" t="n"/>
      <c r="H13" s="97" t="n"/>
      <c r="I13" s="99" t="n"/>
      <c r="J13" s="99" t="n"/>
      <c r="K13" s="99" t="n"/>
      <c r="L13" s="99" t="n"/>
      <c r="M13" s="102" t="n"/>
      <c r="N13" s="97" t="n"/>
      <c r="O13" s="97" t="n"/>
      <c r="P13" s="97" t="n"/>
      <c r="Q13" s="97" t="n"/>
    </row>
    <row r="14">
      <c r="B14" s="97" t="n"/>
      <c r="C14" s="97" t="n"/>
      <c r="D14" s="97" t="n"/>
      <c r="E14" s="97" t="n"/>
      <c r="F14" s="99" t="n"/>
      <c r="G14" s="97" t="n"/>
      <c r="H14" s="97" t="n"/>
      <c r="I14" s="99" t="n"/>
      <c r="J14" s="99" t="n"/>
      <c r="K14" s="99" t="n"/>
      <c r="L14" s="99" t="n"/>
      <c r="M14" s="102" t="n"/>
      <c r="N14" s="97" t="n"/>
      <c r="O14" s="97" t="n"/>
      <c r="P14" s="97" t="n"/>
      <c r="Q14" s="97" t="n"/>
    </row>
    <row r="15">
      <c r="B15" s="97" t="n"/>
      <c r="C15" s="97" t="n"/>
      <c r="D15" s="97" t="n"/>
      <c r="E15" s="97" t="n"/>
      <c r="F15" s="99" t="n"/>
      <c r="G15" s="97" t="n"/>
      <c r="H15" s="97" t="n"/>
      <c r="I15" s="99" t="n"/>
      <c r="J15" s="99" t="n"/>
      <c r="K15" s="99" t="n"/>
      <c r="L15" s="99" t="n"/>
      <c r="M15" s="102" t="n"/>
      <c r="N15" s="97" t="n"/>
      <c r="O15" s="97" t="n"/>
      <c r="P15" s="97" t="n"/>
      <c r="Q15" s="97" t="n"/>
    </row>
    <row r="16">
      <c r="B16" s="97" t="n"/>
      <c r="C16" s="97" t="n"/>
      <c r="D16" s="97" t="n"/>
      <c r="E16" s="97" t="n"/>
      <c r="F16" s="99" t="n"/>
      <c r="G16" s="97" t="n"/>
      <c r="H16" s="97" t="n"/>
      <c r="I16" s="99" t="n"/>
      <c r="J16" s="99" t="n"/>
      <c r="K16" s="99" t="n"/>
      <c r="L16" s="99" t="n"/>
      <c r="M16" s="102" t="n"/>
      <c r="N16" s="97" t="n"/>
      <c r="O16" s="97" t="n"/>
      <c r="P16" s="97" t="n"/>
      <c r="Q16" s="97" t="n"/>
    </row>
    <row r="17">
      <c r="B17" s="97" t="n"/>
      <c r="C17" s="97" t="n"/>
      <c r="D17" s="97" t="n"/>
      <c r="E17" s="97" t="n"/>
      <c r="F17" s="99" t="n"/>
      <c r="G17" s="97" t="n"/>
      <c r="H17" s="97" t="n"/>
      <c r="I17" s="99" t="n"/>
      <c r="J17" s="99" t="n"/>
      <c r="K17" s="99" t="n"/>
      <c r="L17" s="99" t="n"/>
      <c r="M17" s="102" t="n"/>
      <c r="N17" s="97" t="n"/>
      <c r="O17" s="97" t="n"/>
      <c r="P17" s="97" t="n"/>
      <c r="Q17" s="97" t="n"/>
    </row>
    <row r="18">
      <c r="B18" s="97" t="n"/>
      <c r="C18" s="97" t="n"/>
      <c r="D18" s="97" t="n"/>
      <c r="E18" s="97" t="n"/>
      <c r="F18" s="99" t="n"/>
      <c r="G18" s="97" t="n"/>
      <c r="H18" s="98" t="n"/>
      <c r="I18" s="99" t="n"/>
      <c r="J18" s="99" t="n"/>
      <c r="K18" s="99" t="n"/>
      <c r="L18" s="99" t="n"/>
      <c r="M18" s="102" t="n"/>
      <c r="N18" s="97" t="n"/>
      <c r="O18" s="97" t="n"/>
      <c r="P18" s="97" t="n"/>
      <c r="Q18" s="97" t="n"/>
    </row>
    <row r="19">
      <c r="B19" s="97" t="n"/>
      <c r="C19" s="97" t="n"/>
      <c r="D19" s="97" t="n"/>
      <c r="E19" s="97" t="n"/>
      <c r="F19" s="99" t="n"/>
      <c r="G19" s="97" t="n"/>
      <c r="H19" s="98" t="n"/>
      <c r="I19" s="99" t="n"/>
      <c r="J19" s="99" t="n"/>
      <c r="K19" s="99" t="n"/>
      <c r="L19" s="99" t="n"/>
      <c r="M19" s="102" t="n"/>
      <c r="N19" s="97" t="n"/>
      <c r="O19" s="97" t="n"/>
      <c r="P19" s="97" t="n"/>
      <c r="Q19" s="97" t="n"/>
    </row>
    <row r="20">
      <c r="B20" s="97" t="n"/>
      <c r="C20" s="97" t="n"/>
      <c r="D20" s="97" t="n"/>
      <c r="E20" s="97" t="n"/>
      <c r="F20" s="99" t="n"/>
      <c r="G20" s="97" t="n"/>
      <c r="H20" s="97" t="n"/>
      <c r="I20" s="99" t="n"/>
      <c r="J20" s="99" t="n"/>
      <c r="K20" s="99" t="n"/>
      <c r="L20" s="99" t="n"/>
      <c r="M20" s="102" t="n"/>
      <c r="N20" s="97" t="n"/>
      <c r="O20" s="97" t="n"/>
      <c r="P20" s="97" t="n"/>
      <c r="Q20" s="97" t="n"/>
    </row>
    <row r="21">
      <c r="B21" s="97" t="n"/>
      <c r="C21" s="97" t="n"/>
      <c r="D21" s="97" t="n"/>
      <c r="E21" s="97" t="n"/>
      <c r="F21" s="99" t="n"/>
      <c r="G21" s="97" t="n"/>
      <c r="H21" s="97" t="n"/>
      <c r="I21" s="99" t="n"/>
      <c r="J21" s="99" t="n"/>
      <c r="K21" s="99" t="n"/>
      <c r="L21" s="99" t="n"/>
      <c r="M21" s="102" t="n"/>
      <c r="N21" s="97" t="n"/>
      <c r="O21" s="97" t="n"/>
      <c r="P21" s="97" t="n"/>
      <c r="Q21" s="97" t="n"/>
    </row>
    <row r="22">
      <c r="B22" s="97" t="n"/>
      <c r="C22" s="97" t="n"/>
      <c r="D22" s="97" t="n"/>
      <c r="E22" s="97" t="n"/>
      <c r="F22" s="99" t="n"/>
      <c r="G22" s="97" t="n"/>
      <c r="H22" s="97" t="n"/>
      <c r="I22" s="99" t="n"/>
      <c r="J22" s="99" t="n"/>
      <c r="K22" s="99" t="n"/>
      <c r="L22" s="99" t="n"/>
      <c r="M22" s="102" t="n"/>
      <c r="N22" s="97" t="n"/>
      <c r="O22" s="97" t="n"/>
      <c r="P22" s="97" t="n"/>
      <c r="Q22" s="97" t="n"/>
    </row>
    <row r="23">
      <c r="B23" s="97" t="n"/>
      <c r="C23" s="97" t="n"/>
      <c r="D23" s="97" t="n"/>
      <c r="E23" s="97" t="n"/>
      <c r="F23" s="99" t="n"/>
      <c r="G23" s="97" t="n"/>
      <c r="H23" s="97" t="n"/>
      <c r="I23" s="99" t="n"/>
      <c r="J23" s="99" t="n"/>
      <c r="K23" s="99" t="n"/>
      <c r="L23" s="99" t="n"/>
      <c r="M23" s="102" t="n"/>
      <c r="N23" s="97" t="n"/>
      <c r="O23" s="97" t="n"/>
      <c r="P23" s="97" t="n"/>
      <c r="Q23" s="97" t="n"/>
    </row>
    <row r="24">
      <c r="B24" s="97" t="n"/>
      <c r="C24" s="97" t="n"/>
      <c r="D24" s="97" t="n"/>
      <c r="E24" s="97" t="n"/>
      <c r="F24" s="99" t="n"/>
      <c r="G24" s="97" t="n"/>
      <c r="H24" s="97" t="n"/>
      <c r="I24" s="99" t="n"/>
      <c r="J24" s="99" t="n"/>
      <c r="K24" s="99" t="n"/>
      <c r="L24" s="99" t="n"/>
      <c r="M24" s="102" t="n"/>
      <c r="N24" s="97" t="n"/>
      <c r="O24" s="97" t="n"/>
      <c r="P24" s="97" t="n"/>
      <c r="Q24" s="97" t="n"/>
    </row>
    <row r="25">
      <c r="B25" s="97" t="n"/>
      <c r="C25" s="97" t="n"/>
      <c r="D25" s="97" t="n"/>
      <c r="E25" s="97" t="n"/>
      <c r="F25" s="99" t="n"/>
      <c r="G25" s="97" t="n"/>
      <c r="H25" s="97" t="n"/>
      <c r="I25" s="99" t="n"/>
      <c r="J25" s="99" t="n"/>
      <c r="K25" s="99" t="n"/>
      <c r="L25" s="99" t="n"/>
      <c r="M25" s="102" t="n"/>
      <c r="N25" s="97" t="n"/>
      <c r="O25" s="97" t="n"/>
      <c r="P25" s="97" t="n"/>
      <c r="Q25" s="97" t="n"/>
    </row>
    <row r="26">
      <c r="B26" s="97" t="n"/>
      <c r="C26" s="97" t="n"/>
      <c r="D26" s="97" t="n"/>
      <c r="E26" s="97" t="n"/>
      <c r="F26" s="99" t="n"/>
      <c r="G26" s="97" t="n"/>
      <c r="H26" s="97" t="n"/>
      <c r="I26" s="99" t="n"/>
      <c r="J26" s="99" t="n"/>
      <c r="K26" s="99" t="n"/>
      <c r="L26" s="99" t="n"/>
      <c r="M26" s="97" t="n"/>
      <c r="N26" s="97" t="n"/>
      <c r="O26" s="97" t="n"/>
      <c r="P26" s="97" t="n"/>
      <c r="Q26" s="97" t="n"/>
    </row>
    <row r="27">
      <c r="B27" s="97" t="n"/>
      <c r="C27" s="97" t="n"/>
      <c r="D27" s="97" t="n"/>
      <c r="E27" s="97" t="n"/>
      <c r="F27" s="99" t="n"/>
      <c r="G27" s="97" t="n"/>
      <c r="H27" s="97" t="n"/>
      <c r="I27" s="99" t="n"/>
      <c r="J27" s="99" t="n"/>
      <c r="K27" s="99" t="n"/>
      <c r="L27" s="99" t="n"/>
      <c r="M27" s="97" t="n"/>
      <c r="N27" s="97" t="n"/>
      <c r="O27" s="97" t="n"/>
      <c r="P27" s="97" t="n"/>
      <c r="Q27" s="97" t="n"/>
    </row>
    <row r="28">
      <c r="B28" s="97" t="n"/>
      <c r="C28" s="97" t="n"/>
      <c r="D28" s="97" t="n"/>
      <c r="E28" s="97" t="n"/>
      <c r="F28" s="99" t="n"/>
      <c r="G28" s="97" t="n"/>
      <c r="H28" s="97" t="n"/>
      <c r="I28" s="99" t="n"/>
      <c r="J28" s="99" t="n"/>
      <c r="K28" s="99" t="n"/>
      <c r="L28" s="99" t="n"/>
      <c r="M28" s="97" t="n"/>
      <c r="N28" s="97" t="n"/>
      <c r="O28" s="97" t="n"/>
      <c r="P28" s="97" t="n"/>
      <c r="Q28" s="97" t="n"/>
    </row>
    <row r="29">
      <c r="B29" s="97" t="n"/>
      <c r="C29" s="97" t="n"/>
      <c r="D29" s="97" t="n"/>
      <c r="E29" s="97" t="n"/>
      <c r="F29" s="99" t="n"/>
      <c r="G29" s="97" t="n"/>
      <c r="H29" s="97" t="n"/>
      <c r="I29" s="99" t="n"/>
      <c r="J29" s="99" t="n"/>
      <c r="K29" s="99" t="n"/>
      <c r="L29" s="99" t="n"/>
      <c r="M29" s="97" t="n"/>
      <c r="N29" s="97" t="n"/>
      <c r="O29" s="97" t="n"/>
      <c r="P29" s="97" t="n"/>
      <c r="Q29" s="97" t="n"/>
    </row>
    <row r="30">
      <c r="B30" s="97" t="n"/>
      <c r="C30" s="97" t="n"/>
      <c r="D30" s="97" t="n"/>
      <c r="E30" s="97" t="n"/>
      <c r="F30" s="99" t="n"/>
      <c r="G30" s="97" t="n"/>
      <c r="H30" s="97" t="n"/>
      <c r="I30" s="99" t="n"/>
      <c r="J30" s="99" t="n"/>
      <c r="K30" s="99" t="n"/>
      <c r="L30" s="99" t="n"/>
      <c r="M30" s="102" t="n"/>
      <c r="N30" s="97" t="n"/>
      <c r="O30" s="97" t="n"/>
      <c r="P30" s="97" t="n"/>
      <c r="Q30" s="97" t="n"/>
    </row>
    <row r="31">
      <c r="B31" s="97" t="n"/>
      <c r="C31" s="97" t="n"/>
      <c r="D31" s="97" t="n"/>
      <c r="E31" s="97" t="n"/>
      <c r="F31" s="99" t="n"/>
      <c r="G31" s="97" t="n"/>
      <c r="H31" s="97" t="n"/>
      <c r="I31" s="99" t="n"/>
      <c r="J31" s="99" t="n"/>
      <c r="K31" s="99" t="n"/>
      <c r="L31" s="99" t="n"/>
      <c r="M31" s="102" t="n"/>
      <c r="N31" s="97" t="n"/>
      <c r="O31" s="97" t="n"/>
      <c r="P31" s="97" t="n"/>
      <c r="Q31" s="97" t="n"/>
    </row>
    <row r="32">
      <c r="B32" s="97" t="n"/>
      <c r="C32" s="97" t="n"/>
      <c r="D32" s="97" t="n"/>
      <c r="E32" s="97" t="n"/>
      <c r="F32" s="99" t="n"/>
      <c r="G32" s="97" t="n"/>
      <c r="H32" s="97" t="n"/>
      <c r="I32" s="99" t="n"/>
      <c r="J32" s="99" t="n"/>
      <c r="K32" s="99" t="n"/>
      <c r="L32" s="99" t="n"/>
      <c r="M32" s="102" t="n"/>
      <c r="N32" s="97" t="n"/>
      <c r="O32" s="97" t="n"/>
      <c r="P32" s="97" t="n"/>
      <c r="Q32" s="97" t="n"/>
    </row>
    <row r="33">
      <c r="B33" s="97" t="n"/>
      <c r="C33" s="97" t="n"/>
      <c r="D33" s="97" t="n"/>
      <c r="E33" s="97" t="n"/>
      <c r="F33" s="99" t="n"/>
      <c r="G33" s="97" t="n"/>
      <c r="H33" s="97" t="n"/>
      <c r="I33" s="99" t="n"/>
      <c r="J33" s="99" t="n"/>
      <c r="K33" s="99" t="n"/>
      <c r="L33" s="99" t="n"/>
      <c r="M33" s="102" t="n"/>
      <c r="N33" s="97" t="n"/>
      <c r="O33" s="97" t="n"/>
      <c r="P33" s="97" t="n"/>
      <c r="Q33" s="97" t="n"/>
    </row>
    <row r="34">
      <c r="B34" s="97" t="n"/>
      <c r="C34" s="97" t="n"/>
      <c r="D34" s="97" t="n"/>
      <c r="E34" s="97" t="n"/>
      <c r="F34" s="99" t="n"/>
      <c r="G34" s="97" t="n"/>
      <c r="H34" s="97" t="n"/>
      <c r="I34" s="99" t="n"/>
      <c r="J34" s="99" t="n"/>
      <c r="K34" s="99" t="n"/>
      <c r="L34" s="99" t="n"/>
      <c r="M34" s="102" t="n"/>
      <c r="N34" s="97" t="n"/>
      <c r="O34" s="97" t="n"/>
      <c r="P34" s="97" t="n"/>
      <c r="Q34" s="97" t="n"/>
    </row>
    <row r="35">
      <c r="B35" s="97" t="n"/>
      <c r="C35" s="97" t="n"/>
      <c r="D35" s="97" t="n"/>
      <c r="E35" s="97" t="n"/>
      <c r="F35" s="99" t="n"/>
      <c r="G35" s="97" t="n"/>
      <c r="H35" s="97" t="n"/>
      <c r="I35" s="99" t="n"/>
      <c r="J35" s="99" t="n"/>
      <c r="K35" s="99" t="n"/>
      <c r="L35" s="99" t="n"/>
      <c r="M35" s="97" t="n"/>
      <c r="N35" s="102" t="n"/>
      <c r="O35" s="97" t="n"/>
      <c r="P35" s="97" t="n"/>
      <c r="Q35" s="97" t="n"/>
    </row>
    <row r="36">
      <c r="B36" s="97" t="n"/>
      <c r="C36" s="97" t="n"/>
      <c r="D36" s="97" t="n"/>
      <c r="E36" s="97" t="n"/>
      <c r="F36" s="99" t="n"/>
      <c r="G36" s="97" t="n"/>
      <c r="H36" s="97" t="n"/>
      <c r="I36" s="99" t="n"/>
      <c r="J36" s="99" t="n"/>
      <c r="K36" s="99" t="n"/>
      <c r="L36" s="99" t="n"/>
      <c r="M36" s="102" t="n"/>
      <c r="N36" s="97" t="n"/>
      <c r="O36" s="97" t="n"/>
      <c r="P36" s="97" t="n"/>
      <c r="Q36" s="97" t="n"/>
    </row>
    <row r="37">
      <c r="B37" s="97" t="n"/>
      <c r="C37" s="97" t="n"/>
      <c r="D37" s="97" t="n"/>
      <c r="E37" s="97" t="n"/>
      <c r="F37" s="99" t="n"/>
      <c r="G37" s="97" t="n"/>
      <c r="H37" s="97" t="n"/>
      <c r="I37" s="99" t="n"/>
      <c r="J37" s="99" t="n"/>
      <c r="K37" s="99" t="n"/>
      <c r="L37" s="99" t="n"/>
      <c r="M37" s="102" t="n"/>
      <c r="N37" s="97" t="n"/>
      <c r="O37" s="97" t="n"/>
      <c r="P37" s="97" t="n"/>
      <c r="Q37" s="97" t="n"/>
    </row>
    <row r="38">
      <c r="B38" s="97" t="n"/>
      <c r="C38" s="97" t="n"/>
      <c r="D38" s="97" t="n"/>
      <c r="E38" s="97" t="n"/>
      <c r="F38" s="99" t="n"/>
      <c r="G38" s="97" t="n"/>
      <c r="H38" s="103" t="n"/>
      <c r="I38" s="99" t="n"/>
      <c r="J38" s="99" t="n"/>
      <c r="K38" s="99" t="n"/>
      <c r="L38" s="99" t="n"/>
      <c r="M38" s="102" t="n"/>
      <c r="N38" s="97" t="n"/>
      <c r="O38" s="97" t="n"/>
      <c r="P38" s="97" t="n"/>
      <c r="Q38" s="97" t="n"/>
    </row>
    <row r="39">
      <c r="B39" s="97" t="n"/>
      <c r="C39" s="97" t="n"/>
      <c r="D39" s="97" t="n"/>
      <c r="E39" s="97" t="n"/>
      <c r="F39" s="99" t="n"/>
      <c r="G39" s="97" t="n"/>
      <c r="H39" s="97" t="n"/>
      <c r="I39" s="99" t="n"/>
      <c r="J39" s="99" t="n"/>
      <c r="K39" s="99" t="n"/>
      <c r="L39" s="99" t="n"/>
      <c r="M39" s="102" t="n"/>
      <c r="N39" s="97" t="n"/>
      <c r="O39" s="97" t="n"/>
      <c r="P39" s="97" t="n"/>
      <c r="Q39" s="97" t="n"/>
    </row>
    <row r="40">
      <c r="B40" s="97" t="n"/>
      <c r="C40" s="97" t="n"/>
      <c r="D40" s="97" t="n"/>
      <c r="E40" s="97" t="n"/>
      <c r="F40" s="99" t="n"/>
      <c r="G40" s="97" t="n"/>
      <c r="H40" s="97" t="n"/>
      <c r="I40" s="99" t="n"/>
      <c r="J40" s="99" t="n"/>
      <c r="K40" s="99" t="n"/>
      <c r="L40" s="99" t="n"/>
      <c r="M40" s="102" t="n"/>
      <c r="N40" s="97" t="n"/>
      <c r="O40" s="97" t="n"/>
      <c r="P40" s="97" t="n"/>
      <c r="Q40" s="97" t="n"/>
    </row>
    <row r="41">
      <c r="B41" s="97" t="n"/>
      <c r="C41" s="97" t="n"/>
      <c r="D41" s="97" t="n"/>
      <c r="E41" s="97" t="n"/>
      <c r="F41" s="99" t="n"/>
      <c r="G41" s="97" t="n"/>
      <c r="H41" s="97" t="n"/>
      <c r="I41" s="99" t="n"/>
      <c r="J41" s="99" t="n"/>
      <c r="K41" s="99" t="n"/>
      <c r="L41" s="99" t="n"/>
      <c r="M41" s="102" t="n"/>
      <c r="N41" s="97" t="n"/>
      <c r="O41" s="97" t="n"/>
      <c r="P41" s="97" t="n"/>
      <c r="Q41" s="97" t="n"/>
    </row>
    <row r="42">
      <c r="B42" s="97" t="n"/>
      <c r="C42" s="97" t="n"/>
      <c r="D42" s="97" t="n"/>
      <c r="E42" s="97" t="n"/>
      <c r="F42" s="99" t="n"/>
      <c r="G42" s="97" t="n"/>
      <c r="H42" s="97" t="n"/>
      <c r="I42" s="99" t="n"/>
      <c r="J42" s="99" t="n"/>
      <c r="K42" s="99" t="n"/>
      <c r="L42" s="99" t="n"/>
      <c r="M42" s="102" t="n"/>
      <c r="N42" s="97" t="n"/>
      <c r="O42" s="97" t="n"/>
      <c r="P42" s="97" t="n"/>
      <c r="Q42" s="97" t="n"/>
    </row>
    <row r="43">
      <c r="B43" s="97" t="n"/>
      <c r="C43" s="97" t="n"/>
      <c r="D43" s="97" t="n"/>
      <c r="E43" s="97" t="n"/>
      <c r="F43" s="99" t="n"/>
      <c r="G43" s="97" t="n"/>
      <c r="H43" s="97" t="n"/>
      <c r="I43" s="99" t="n"/>
      <c r="J43" s="99" t="n"/>
      <c r="K43" s="99" t="n"/>
      <c r="L43" s="99" t="n"/>
      <c r="M43" s="102" t="n"/>
      <c r="N43" s="97" t="n"/>
      <c r="O43" s="97" t="n"/>
      <c r="P43" s="97" t="n"/>
      <c r="Q43" s="97" t="n"/>
    </row>
    <row r="44">
      <c r="B44" s="97" t="n"/>
      <c r="C44" s="104" t="n"/>
      <c r="D44" s="104" t="n"/>
      <c r="E44" s="97" t="n"/>
      <c r="F44" s="99" t="n"/>
      <c r="G44" s="97" t="n"/>
      <c r="H44" s="97" t="n"/>
      <c r="I44" s="99" t="n"/>
      <c r="J44" s="99" t="n"/>
      <c r="K44" s="99" t="n"/>
      <c r="L44" s="99" t="n"/>
      <c r="M44" s="105" t="n"/>
      <c r="N44" s="97" t="n"/>
      <c r="O44" s="97" t="n"/>
      <c r="P44" s="104" t="n"/>
      <c r="Q44" s="97" t="n"/>
    </row>
    <row r="45">
      <c r="B45" s="97" t="n"/>
      <c r="C45" s="104" t="n"/>
      <c r="D45" s="104" t="n"/>
      <c r="E45" s="97" t="n"/>
      <c r="F45" s="99" t="n"/>
      <c r="G45" s="97" t="n"/>
      <c r="H45" s="97" t="n"/>
      <c r="I45" s="99" t="n"/>
      <c r="J45" s="99" t="n"/>
      <c r="K45" s="99" t="n"/>
      <c r="L45" s="99" t="n"/>
      <c r="M45" s="105" t="n"/>
      <c r="N45" s="97" t="n"/>
      <c r="O45" s="97" t="n"/>
      <c r="P45" s="104" t="n"/>
      <c r="Q45" s="97" t="n"/>
    </row>
    <row r="46">
      <c r="B46" s="97" t="n"/>
      <c r="C46" s="97" t="n"/>
      <c r="D46" s="97" t="n"/>
      <c r="E46" s="97" t="n"/>
      <c r="F46" s="99" t="n"/>
      <c r="G46" s="97" t="n"/>
      <c r="H46" s="97" t="n"/>
      <c r="I46" s="99" t="n"/>
      <c r="J46" s="99" t="n"/>
      <c r="K46" s="99" t="n"/>
      <c r="L46" s="99" t="n"/>
      <c r="M46" s="102" t="n"/>
      <c r="N46" s="97" t="n"/>
      <c r="O46" s="97" t="n"/>
      <c r="P46" s="97" t="n"/>
      <c r="Q46" s="97" t="n"/>
    </row>
    <row r="47">
      <c r="B47" s="97" t="n"/>
      <c r="C47" s="97" t="n"/>
      <c r="D47" s="493" t="n"/>
      <c r="E47" s="493" t="n"/>
      <c r="F47" s="99" t="n"/>
      <c r="G47" s="103" t="n"/>
      <c r="H47" s="97" t="n"/>
      <c r="I47" s="99" t="n"/>
      <c r="J47" s="99" t="n"/>
      <c r="K47" s="99" t="n"/>
      <c r="L47" s="99" t="n"/>
      <c r="M47" s="97" t="n"/>
      <c r="N47" s="97" t="n"/>
      <c r="O47" s="97" t="n"/>
      <c r="P47" s="97" t="n"/>
      <c r="Q47" s="97" t="n"/>
    </row>
    <row r="48">
      <c r="B48" s="97" t="n"/>
      <c r="C48" s="97" t="n"/>
      <c r="D48" s="493" t="n"/>
      <c r="E48" s="493" t="n"/>
      <c r="F48" s="99" t="n"/>
      <c r="G48" s="97" t="n"/>
      <c r="H48" s="97" t="n"/>
      <c r="I48" s="99" t="n"/>
      <c r="J48" s="99" t="n"/>
      <c r="K48" s="99" t="n"/>
      <c r="L48" s="99" t="n"/>
      <c r="M48" s="97" t="n"/>
      <c r="N48" s="97" t="n"/>
      <c r="O48" s="97" t="n"/>
      <c r="P48" s="97" t="n"/>
      <c r="Q48" s="97" t="n"/>
    </row>
    <row r="49">
      <c r="B49" s="97" t="n"/>
      <c r="C49" s="97" t="n"/>
      <c r="D49" s="97" t="n"/>
      <c r="E49" s="98" t="n"/>
      <c r="F49" s="99" t="n"/>
      <c r="G49" s="493" t="n"/>
      <c r="H49" s="493" t="n"/>
      <c r="I49" s="99" t="n"/>
      <c r="J49" s="99" t="n"/>
      <c r="K49" s="99" t="n"/>
      <c r="L49" s="99" t="n"/>
      <c r="M49" s="493" t="n"/>
      <c r="N49" s="493" t="n"/>
      <c r="O49" s="97" t="n"/>
      <c r="P49" s="97" t="n"/>
      <c r="Q49" s="97" t="n"/>
    </row>
    <row r="50">
      <c r="B50" s="97" t="n"/>
      <c r="C50" s="97" t="n"/>
      <c r="D50" s="97" t="n"/>
      <c r="E50" s="98" t="n"/>
      <c r="F50" s="99" t="n"/>
      <c r="G50" s="493" t="n"/>
      <c r="H50" s="493" t="n"/>
      <c r="I50" s="99" t="n"/>
      <c r="J50" s="99" t="n"/>
      <c r="K50" s="99" t="n"/>
      <c r="L50" s="99" t="n"/>
      <c r="M50" s="493" t="n"/>
      <c r="N50" s="493" t="n"/>
      <c r="O50" s="97" t="n"/>
      <c r="P50" s="97" t="n"/>
      <c r="Q50" s="97" t="n"/>
    </row>
    <row r="51">
      <c r="B51" s="97" t="n"/>
      <c r="C51" s="97" t="n"/>
      <c r="D51" s="97" t="n"/>
      <c r="E51" s="97" t="n"/>
      <c r="F51" s="99" t="n"/>
      <c r="G51" s="97" t="n"/>
      <c r="H51" s="97" t="n"/>
      <c r="I51" s="99" t="n"/>
      <c r="J51" s="99" t="n"/>
      <c r="K51" s="99" t="n"/>
      <c r="L51" s="99" t="n"/>
      <c r="M51" s="102" t="n"/>
      <c r="N51" s="97" t="n"/>
      <c r="O51" s="97" t="n"/>
      <c r="P51" s="97" t="n"/>
      <c r="Q51" s="97" t="n"/>
    </row>
    <row r="52">
      <c r="B52" s="97" t="n"/>
      <c r="C52" s="97" t="n"/>
      <c r="D52" s="97" t="n"/>
      <c r="E52" s="97" t="n"/>
      <c r="F52" s="99" t="n"/>
      <c r="G52" s="97" t="n"/>
      <c r="H52" s="97" t="n"/>
      <c r="I52" s="99" t="n"/>
      <c r="J52" s="99" t="n"/>
      <c r="K52" s="99" t="n"/>
      <c r="L52" s="99" t="n"/>
      <c r="M52" s="102" t="n"/>
      <c r="N52" s="97" t="n"/>
      <c r="O52" s="97" t="n"/>
      <c r="P52" s="97" t="n"/>
      <c r="Q52" s="97" t="n"/>
    </row>
    <row r="53">
      <c r="B53" s="97" t="n"/>
      <c r="C53" s="97" t="n"/>
      <c r="D53" s="97" t="n"/>
      <c r="E53" s="97" t="n"/>
      <c r="F53" s="99" t="n"/>
      <c r="G53" s="97" t="n"/>
      <c r="H53" s="97" t="n"/>
      <c r="I53" s="99" t="n"/>
      <c r="J53" s="99" t="n"/>
      <c r="K53" s="99" t="n"/>
      <c r="L53" s="99" t="n"/>
      <c r="M53" s="102" t="n"/>
      <c r="N53" s="97" t="n"/>
      <c r="O53" s="97" t="n"/>
      <c r="P53" s="97" t="n"/>
      <c r="Q53" s="97" t="n"/>
    </row>
    <row r="54">
      <c r="B54" s="97" t="n"/>
      <c r="C54" s="97" t="n"/>
      <c r="D54" s="97" t="n"/>
      <c r="E54" s="97" t="n"/>
      <c r="F54" s="99" t="n"/>
      <c r="G54" s="97" t="n"/>
      <c r="H54" s="97" t="n"/>
      <c r="I54" s="99" t="n"/>
      <c r="J54" s="99" t="n"/>
      <c r="K54" s="99" t="n"/>
      <c r="L54" s="99" t="n"/>
      <c r="M54" s="102" t="n"/>
      <c r="N54" s="97" t="n"/>
      <c r="O54" s="97" t="n"/>
      <c r="P54" s="97" t="n"/>
      <c r="Q54" s="97" t="n"/>
    </row>
    <row r="55">
      <c r="B55" s="97" t="n"/>
      <c r="C55" s="97" t="n"/>
      <c r="D55" s="97" t="n"/>
      <c r="E55" s="97" t="n"/>
      <c r="F55" s="99" t="n"/>
      <c r="G55" s="97" t="n"/>
      <c r="H55" s="97" t="n"/>
      <c r="I55" s="99" t="n"/>
      <c r="J55" s="99" t="n"/>
      <c r="K55" s="99" t="n"/>
      <c r="L55" s="99" t="n"/>
      <c r="M55" s="102" t="n"/>
      <c r="N55" s="97" t="n"/>
      <c r="O55" s="97" t="n"/>
      <c r="P55" s="97" t="n"/>
      <c r="Q55" s="97" t="n"/>
    </row>
    <row r="56">
      <c r="B56" s="97" t="n"/>
      <c r="C56" s="97" t="n"/>
      <c r="D56" s="97" t="n"/>
      <c r="E56" s="97" t="n"/>
      <c r="F56" s="99" t="n"/>
      <c r="G56" s="97" t="n"/>
      <c r="H56" s="97" t="n"/>
      <c r="I56" s="99" t="n"/>
      <c r="J56" s="99" t="n"/>
      <c r="K56" s="99" t="n"/>
      <c r="L56" s="99" t="n"/>
      <c r="M56" s="102" t="n"/>
      <c r="N56" s="97" t="n"/>
      <c r="O56" s="97" t="n"/>
      <c r="P56" s="97" t="n"/>
      <c r="Q56" s="97" t="n"/>
    </row>
    <row r="57">
      <c r="B57" s="97" t="n"/>
      <c r="C57" s="97" t="n"/>
      <c r="D57" s="97" t="n"/>
      <c r="E57" s="97" t="n"/>
      <c r="F57" s="99" t="n"/>
      <c r="G57" s="97" t="n"/>
      <c r="H57" s="97" t="n"/>
      <c r="I57" s="99" t="n"/>
      <c r="J57" s="99" t="n"/>
      <c r="K57" s="99" t="n"/>
      <c r="L57" s="99" t="n"/>
      <c r="M57" s="102" t="n"/>
      <c r="N57" s="97" t="n"/>
      <c r="O57" s="97" t="n"/>
      <c r="P57" s="97" t="n"/>
      <c r="Q57" s="97" t="n"/>
    </row>
    <row r="58">
      <c r="B58" s="97" t="n"/>
      <c r="C58" s="97" t="n"/>
      <c r="D58" s="97" t="n"/>
      <c r="E58" s="97" t="n"/>
      <c r="F58" s="99" t="n"/>
      <c r="G58" s="97" t="n"/>
      <c r="H58" s="97" t="n"/>
      <c r="I58" s="99" t="n"/>
      <c r="J58" s="99" t="n"/>
      <c r="K58" s="99" t="n"/>
      <c r="L58" s="99" t="n"/>
      <c r="M58" s="102" t="n"/>
      <c r="N58" s="97" t="n"/>
      <c r="O58" s="97" t="n"/>
      <c r="P58" s="97" t="n"/>
      <c r="Q58" s="97" t="n"/>
    </row>
    <row r="60" ht="62.25" customHeight="1">
      <c r="B60" s="497" t="inlineStr">
        <is>
          <t>Diagonal 18 No. 20-29 Fusagasugá – Cundinamarca
Teléfono (601) 8281483 Línea Gratuita 018000180414
www.ucundinamarca.edu.co   E-mail: info@ucundinamarca.edu.co
NIT: 890.680.062-2</t>
        </is>
      </c>
      <c r="C60" s="302" t="n"/>
      <c r="D60" s="302" t="n"/>
      <c r="E60" s="302" t="n"/>
      <c r="F60" s="302" t="n"/>
      <c r="G60" s="302" t="n"/>
      <c r="H60" s="302" t="n"/>
      <c r="I60" s="302" t="n"/>
      <c r="J60" s="302" t="n"/>
      <c r="K60" s="302" t="n"/>
      <c r="L60" s="302" t="n"/>
      <c r="M60" s="302" t="n"/>
      <c r="N60" s="302" t="n"/>
      <c r="O60" s="302" t="n"/>
      <c r="P60" s="302" t="n"/>
      <c r="Q60" s="302" t="n"/>
    </row>
    <row r="61">
      <c r="B61" s="379" t="n"/>
      <c r="C61" s="380" t="n"/>
      <c r="D61" s="381" t="n"/>
      <c r="E61" s="379" t="n"/>
      <c r="F61" s="302" t="n"/>
      <c r="G61" s="302" t="n"/>
      <c r="H61" s="302" t="n"/>
      <c r="I61" s="302" t="n"/>
      <c r="J61" s="302" t="n"/>
      <c r="K61" s="302" t="n"/>
      <c r="L61" s="302" t="n"/>
      <c r="M61" s="302" t="n"/>
      <c r="N61" s="302" t="n"/>
      <c r="O61" s="302" t="n"/>
      <c r="P61" s="302" t="n"/>
      <c r="Q61" s="302" t="n"/>
    </row>
    <row r="62" ht="32.25" customHeight="1">
      <c r="B62" s="379" t="n"/>
      <c r="C62" s="380" t="n"/>
      <c r="D62" s="498" t="inlineStr">
        <is>
          <t>Documento controlado por el Sistema de Gestión de la Calidad
Asegúrese que corresponde a la última versión consultando el Portal Institucional</t>
        </is>
      </c>
      <c r="E62" s="302" t="n"/>
      <c r="F62" s="302" t="n"/>
      <c r="G62" s="302" t="n"/>
      <c r="H62" s="302" t="n"/>
      <c r="I62" s="302" t="n"/>
      <c r="J62" s="302" t="n"/>
      <c r="K62" s="302" t="n"/>
      <c r="L62" s="302" t="n"/>
      <c r="M62" s="302" t="n"/>
      <c r="N62" s="302" t="n"/>
      <c r="O62" s="302" t="n"/>
      <c r="P62" s="382" t="n"/>
      <c r="Q62" s="382" t="n"/>
    </row>
  </sheetData>
  <sheetProtection selectLockedCells="0" selectUnlockedCells="0" algorithmName="SHA-512" sheet="1" objects="0" insertRows="0" insertHyperlinks="0" autoFilter="0" scenarios="0" formatColumns="0" deleteColumns="1" insertColumns="0" pivotTables="0" deleteRows="0" formatCells="0" saltValue="bB3cwXmH0BB6ss8C8Wsewg==" formatRows="0" sort="0" spinCount="100000" hashValue="NmotGzvw4CauU06vuLxQE3kfvT5gsoQtE2K6E0m27VdXZgtVQC9/ffcztnssjWYXs074gZgjjZCelyulnnLGKg=="/>
  <mergeCells count="12">
    <mergeCell ref="P4:Q4"/>
    <mergeCell ref="P3:Q3"/>
    <mergeCell ref="D2:O2"/>
    <mergeCell ref="I7:Q7"/>
    <mergeCell ref="B60:Q60"/>
    <mergeCell ref="D1:O1"/>
    <mergeCell ref="D3:O4"/>
    <mergeCell ref="P2:Q2"/>
    <mergeCell ref="D62:O62"/>
    <mergeCell ref="B1:C4"/>
    <mergeCell ref="P1:Q1"/>
    <mergeCell ref="B7:H7"/>
  </mergeCells>
  <hyperlinks>
    <hyperlink ref="C6" location="INICIO!A1" display="REGRESAR"/>
  </hyperlinks>
  <pageMargins left="0.7" right="0.7" top="0.75" bottom="0.75" header="0.3" footer="0.3"/>
  <pageSetup orientation="portrait" scale="30"/>
  <drawing xmlns:r="http://schemas.openxmlformats.org/officeDocument/2006/relationships" r:id="rId1"/>
</worksheet>
</file>

<file path=xl/worksheets/sheet6.xml><?xml version="1.0" encoding="utf-8"?>
<worksheet xmlns="http://schemas.openxmlformats.org/spreadsheetml/2006/main">
  <sheetPr codeName="Hoja14">
    <outlinePr summaryBelow="1" summaryRight="1"/>
    <pageSetUpPr/>
  </sheetPr>
  <dimension ref="B1:Q59"/>
  <sheetViews>
    <sheetView showGridLines="0" showRowColHeaders="0" zoomScale="55" zoomScaleNormal="55" workbookViewId="0">
      <selection activeCell="D59" sqref="D59:Q59"/>
    </sheetView>
  </sheetViews>
  <sheetFormatPr baseColWidth="10" defaultColWidth="11.44140625" defaultRowHeight="14.4"/>
  <cols>
    <col width="2.44140625" customWidth="1" min="1" max="1"/>
    <col width="17.5546875" customWidth="1" min="2" max="2"/>
    <col width="19.33203125" customWidth="1" min="3" max="3"/>
    <col width="49.6640625" customWidth="1" min="4" max="5"/>
    <col width="25.33203125" customWidth="1" min="6" max="6"/>
    <col width="25.6640625" customWidth="1" min="7" max="7"/>
    <col width="22.6640625" customWidth="1" min="8" max="8"/>
    <col width="27" customWidth="1" min="9" max="10"/>
    <col width="17.44140625" customWidth="1" min="11" max="11"/>
    <col width="24.6640625" bestFit="1" customWidth="1" min="12" max="12"/>
    <col width="24.6640625" customWidth="1" min="13" max="13"/>
    <col width="23" bestFit="1" customWidth="1" min="14" max="14"/>
    <col width="15.33203125" bestFit="1" customWidth="1" min="15" max="15"/>
    <col width="51.33203125" bestFit="1" customWidth="1" min="16" max="16"/>
    <col width="25.33203125" bestFit="1" customWidth="1" min="17" max="17"/>
  </cols>
  <sheetData>
    <row r="1" ht="23.25" customFormat="1" customHeight="1" s="302">
      <c r="B1" s="441" t="n"/>
      <c r="C1" s="840" t="n"/>
      <c r="D1" s="875" t="inlineStr">
        <is>
          <t>MACROPROCESO ESTRATÉGICO</t>
        </is>
      </c>
      <c r="E1" s="848" t="n"/>
      <c r="F1" s="848" t="n"/>
      <c r="G1" s="848" t="n"/>
      <c r="H1" s="848" t="n"/>
      <c r="I1" s="848" t="n"/>
      <c r="J1" s="848" t="n"/>
      <c r="K1" s="848" t="n"/>
      <c r="L1" s="848" t="n"/>
      <c r="M1" s="848" t="n"/>
      <c r="N1" s="848" t="n"/>
      <c r="O1" s="847" t="n"/>
      <c r="P1" s="484" t="inlineStr">
        <is>
          <t>CÓDIGO: ESGr028</t>
        </is>
      </c>
      <c r="Q1" s="842" t="n"/>
    </row>
    <row r="2" ht="21.75" customFormat="1" customHeight="1" s="302">
      <c r="B2" s="843" t="n"/>
      <c r="C2" s="844" t="n"/>
      <c r="D2" s="484" t="inlineStr">
        <is>
          <t>PROCESO GESTIÓN SISTEMAS INTEGRADOS - CALIDAD</t>
        </is>
      </c>
      <c r="E2" s="841" t="n"/>
      <c r="F2" s="841" t="n"/>
      <c r="G2" s="841" t="n"/>
      <c r="H2" s="841" t="n"/>
      <c r="I2" s="841" t="n"/>
      <c r="J2" s="841" t="n"/>
      <c r="K2" s="841" t="n"/>
      <c r="L2" s="841" t="n"/>
      <c r="M2" s="841" t="n"/>
      <c r="N2" s="841" t="n"/>
      <c r="O2" s="842" t="n"/>
      <c r="P2" s="484" t="inlineStr">
        <is>
          <t>VERSIÓN: 18</t>
        </is>
      </c>
      <c r="Q2" s="842" t="n"/>
    </row>
    <row r="3" ht="15" customFormat="1" customHeight="1" s="302">
      <c r="B3" s="843" t="n"/>
      <c r="C3" s="844" t="n"/>
      <c r="D3" s="484" t="inlineStr">
        <is>
          <t>GESTIÓN DEL RIESGO Y LAS OPORTUNIDADES</t>
        </is>
      </c>
      <c r="E3" s="845" t="n"/>
      <c r="F3" s="845" t="n"/>
      <c r="G3" s="845" t="n"/>
      <c r="H3" s="845" t="n"/>
      <c r="I3" s="845" t="n"/>
      <c r="J3" s="845" t="n"/>
      <c r="K3" s="845" t="n"/>
      <c r="L3" s="845" t="n"/>
      <c r="M3" s="845" t="n"/>
      <c r="N3" s="845" t="n"/>
      <c r="O3" s="840" t="n"/>
      <c r="P3" s="484" t="inlineStr">
        <is>
          <t>VIGENCIA: 2025-04-11</t>
        </is>
      </c>
      <c r="Q3" s="842" t="n"/>
    </row>
    <row r="4" ht="12.75" customFormat="1" customHeight="1" s="302" thickBot="1">
      <c r="B4" s="846" t="n"/>
      <c r="C4" s="847" t="n"/>
      <c r="D4" s="846" t="n"/>
      <c r="E4" s="848" t="n"/>
      <c r="F4" s="848" t="n"/>
      <c r="G4" s="848" t="n"/>
      <c r="H4" s="848" t="n"/>
      <c r="I4" s="848" t="n"/>
      <c r="J4" s="848" t="n"/>
      <c r="K4" s="848" t="n"/>
      <c r="L4" s="848" t="n"/>
      <c r="M4" s="848" t="n"/>
      <c r="N4" s="848" t="n"/>
      <c r="O4" s="847" t="n"/>
      <c r="P4" s="484" t="inlineStr">
        <is>
          <t>PÁGINA: 4 de 11</t>
        </is>
      </c>
      <c r="Q4" s="842" t="n"/>
    </row>
    <row r="5" ht="23.25" customHeight="1">
      <c r="B5" s="513" t="n"/>
      <c r="C5" s="850" t="n"/>
      <c r="D5" s="850" t="n"/>
      <c r="E5" s="850" t="n"/>
      <c r="F5" s="850" t="n"/>
      <c r="G5" s="850" t="n"/>
      <c r="H5" s="850" t="n"/>
      <c r="I5" s="850" t="n"/>
      <c r="J5" s="850" t="n"/>
      <c r="K5" s="850" t="n"/>
      <c r="L5" s="850" t="n"/>
      <c r="M5" s="850" t="n"/>
      <c r="N5" s="850" t="n"/>
      <c r="O5" s="850" t="n"/>
      <c r="P5" s="850" t="n"/>
      <c r="Q5" s="850" t="n"/>
    </row>
    <row r="6" ht="21.75" customHeight="1">
      <c r="B6" s="108" t="inlineStr">
        <is>
          <t>REGRESAR</t>
        </is>
      </c>
      <c r="C6" s="217" t="n"/>
      <c r="D6" s="512" t="n"/>
      <c r="F6" s="217" t="n"/>
      <c r="G6" s="217" t="n"/>
      <c r="H6" s="217" t="n"/>
      <c r="I6" s="217" t="n"/>
      <c r="J6" s="217" t="n"/>
      <c r="K6" s="217" t="n"/>
      <c r="L6" s="217" t="n"/>
      <c r="M6" s="217" t="n"/>
      <c r="N6" s="217" t="n"/>
      <c r="O6" s="217" t="n"/>
      <c r="P6" s="217" t="n"/>
      <c r="Q6" s="217" t="n"/>
    </row>
    <row r="7">
      <c r="B7" s="217" t="n"/>
      <c r="C7" s="217" t="n"/>
      <c r="D7" s="217" t="n"/>
      <c r="E7" s="217" t="n"/>
      <c r="F7" s="217" t="n"/>
      <c r="G7" s="217" t="n"/>
      <c r="H7" s="217" t="n"/>
      <c r="I7" s="217" t="n"/>
      <c r="J7" s="217" t="n"/>
      <c r="K7" s="217" t="n"/>
      <c r="L7" s="217" t="n"/>
      <c r="M7" s="217" t="n"/>
      <c r="N7" s="217" t="n"/>
      <c r="O7" s="217" t="n"/>
      <c r="P7" s="217" t="n"/>
      <c r="Q7" s="217" t="n"/>
    </row>
    <row r="8" ht="12.75" customHeight="1">
      <c r="B8" s="115" t="inlineStr">
        <is>
          <t>PROCESO:</t>
        </is>
      </c>
      <c r="C8" s="876" t="n"/>
      <c r="D8" s="877" t="inlineStr">
        <is>
          <t xml:space="preserve"> </t>
        </is>
      </c>
      <c r="E8" s="878" t="n"/>
      <c r="F8" s="878" t="n"/>
      <c r="G8" s="878" t="n"/>
      <c r="H8" s="876" t="n"/>
      <c r="I8" s="218" t="n"/>
      <c r="J8" s="218" t="n"/>
      <c r="K8" s="218" t="n"/>
      <c r="L8" s="218" t="n"/>
      <c r="M8" s="218" t="n"/>
      <c r="N8" s="219" t="n"/>
      <c r="O8" s="219" t="n"/>
      <c r="P8" s="219" t="n"/>
      <c r="Q8" s="219" t="n"/>
    </row>
    <row r="9" ht="15.75" customHeight="1">
      <c r="B9" s="519" t="inlineStr">
        <is>
          <t xml:space="preserve">OBJETIVO </t>
        </is>
      </c>
      <c r="C9" s="879" t="n"/>
      <c r="D9" s="521" t="inlineStr">
        <is>
          <t xml:space="preserve"> </t>
        </is>
      </c>
      <c r="E9" s="878" t="n"/>
      <c r="F9" s="878" t="n"/>
      <c r="G9" s="878" t="n"/>
      <c r="H9" s="879" t="n"/>
      <c r="I9" s="218" t="n"/>
      <c r="J9" s="218" t="n"/>
      <c r="K9" s="218" t="n"/>
      <c r="L9" s="218" t="n"/>
      <c r="M9" s="218" t="n"/>
      <c r="N9" s="219" t="n"/>
      <c r="O9" s="219" t="n"/>
      <c r="P9" s="219" t="n"/>
      <c r="Q9" s="219" t="n"/>
    </row>
    <row r="10" ht="15" customHeight="1">
      <c r="B10" s="220" t="n"/>
      <c r="C10" s="220" t="n"/>
      <c r="D10" s="220" t="n"/>
      <c r="E10" s="220" t="n"/>
      <c r="F10" s="220" t="n"/>
      <c r="G10" s="220" t="n"/>
      <c r="H10" s="220" t="n"/>
      <c r="I10" s="220" t="n"/>
      <c r="J10" s="220" t="n"/>
      <c r="K10" s="220" t="n"/>
      <c r="L10" s="220" t="n"/>
      <c r="M10" s="220" t="n"/>
      <c r="N10" s="221" t="n"/>
      <c r="O10" s="221" t="n"/>
      <c r="P10" s="221" t="n"/>
      <c r="Q10" s="221" t="n"/>
    </row>
    <row r="11" ht="15" customHeight="1">
      <c r="B11" s="530" t="inlineStr">
        <is>
          <t>IDENTIFICACIÓN DE RIESGOS</t>
        </is>
      </c>
      <c r="C11" s="880" t="n"/>
      <c r="D11" s="880" t="n"/>
      <c r="E11" s="880" t="n"/>
      <c r="F11" s="880" t="n"/>
      <c r="G11" s="880" t="n"/>
      <c r="H11" s="881" t="n"/>
      <c r="I11" s="882" t="inlineStr">
        <is>
          <t>VALORACIÓN DE RIESGOS</t>
        </is>
      </c>
      <c r="J11" s="880" t="n"/>
      <c r="K11" s="881" t="n"/>
      <c r="L11" s="883" t="inlineStr">
        <is>
          <t>TRATAMIENTO DEL RIESGO</t>
        </is>
      </c>
      <c r="M11" s="880" t="n"/>
      <c r="N11" s="880" t="n"/>
      <c r="O11" s="880" t="n"/>
      <c r="P11" s="880" t="n"/>
      <c r="Q11" s="881" t="n"/>
    </row>
    <row r="12" ht="46.8" customHeight="1">
      <c r="B12" s="222" t="inlineStr">
        <is>
          <t>ACTIVO O GRUPO DE ACTIVOS</t>
        </is>
      </c>
      <c r="C12" s="222" t="inlineStr">
        <is>
          <t>IDENTIFICADOR DEL RIESGO</t>
        </is>
      </c>
      <c r="D12" s="222" t="inlineStr">
        <is>
          <t>RIESGO</t>
        </is>
      </c>
      <c r="E12" s="222" t="inlineStr">
        <is>
          <t>DESCRIPCIÓN DEL RIESGO</t>
        </is>
      </c>
      <c r="F12" s="222" t="inlineStr">
        <is>
          <t>VULNERABILIDADES</t>
        </is>
      </c>
      <c r="G12" s="222" t="inlineStr">
        <is>
          <t>AMENAZAS</t>
        </is>
      </c>
      <c r="H12" s="222" t="inlineStr">
        <is>
          <t>CONSECUENCIAS</t>
        </is>
      </c>
      <c r="I12" s="222" t="inlineStr">
        <is>
          <t>PROBABILIDAD</t>
        </is>
      </c>
      <c r="J12" s="222" t="inlineStr">
        <is>
          <t>IMPACTO</t>
        </is>
      </c>
      <c r="K12" s="222" t="inlineStr">
        <is>
          <t>RIESGO INHERENTE</t>
        </is>
      </c>
      <c r="L12" s="222" t="inlineStr">
        <is>
          <t>OPCIÓN TRATAMIENTO</t>
        </is>
      </c>
      <c r="M12" s="222" t="inlineStr">
        <is>
          <t>OBJETIVO DE CONTROL</t>
        </is>
      </c>
      <c r="N12" s="222" t="inlineStr">
        <is>
          <t>ACTIVIDAD DE CONTROL</t>
        </is>
      </c>
      <c r="O12" s="222" t="inlineStr">
        <is>
          <t>SOPORTE</t>
        </is>
      </c>
      <c r="P12" s="222" t="inlineStr">
        <is>
          <t>RESPONSABLE</t>
        </is>
      </c>
      <c r="Q12" s="222" t="inlineStr">
        <is>
          <t>TIEMPO</t>
        </is>
      </c>
    </row>
    <row r="13" ht="15" customHeight="1">
      <c r="B13" s="223" t="n"/>
      <c r="C13" s="223" t="n"/>
      <c r="D13" s="223" t="n"/>
      <c r="E13" s="223" t="n"/>
      <c r="F13" s="223" t="n"/>
      <c r="G13" s="223" t="n"/>
      <c r="H13" s="223" t="n"/>
      <c r="I13" s="223" t="n"/>
      <c r="J13" s="223" t="n"/>
      <c r="K13" s="223" t="n"/>
      <c r="L13" s="223" t="n"/>
      <c r="M13" s="223" t="n"/>
      <c r="N13" s="223" t="n"/>
      <c r="O13" s="223" t="n"/>
      <c r="P13" s="223" t="n"/>
      <c r="Q13" s="223" t="n"/>
    </row>
    <row r="14">
      <c r="B14" s="223" t="n"/>
      <c r="C14" s="223" t="n"/>
      <c r="D14" s="223" t="n"/>
      <c r="E14" s="223" t="n"/>
      <c r="F14" s="223" t="n"/>
      <c r="G14" s="223" t="n"/>
      <c r="H14" s="223" t="n"/>
      <c r="I14" s="223" t="n"/>
      <c r="J14" s="223" t="n"/>
      <c r="K14" s="223" t="n"/>
      <c r="L14" s="223" t="n"/>
      <c r="M14" s="223" t="n"/>
      <c r="N14" s="223" t="n"/>
      <c r="O14" s="223" t="n"/>
      <c r="P14" s="223" t="n"/>
      <c r="Q14" s="223" t="n"/>
    </row>
    <row r="15">
      <c r="B15" s="223" t="n"/>
      <c r="C15" s="223" t="n"/>
      <c r="D15" s="223" t="n"/>
      <c r="E15" s="223" t="n"/>
      <c r="F15" s="223" t="n"/>
      <c r="G15" s="223" t="n"/>
      <c r="H15" s="223" t="n"/>
      <c r="I15" s="223" t="n"/>
      <c r="J15" s="223" t="n"/>
      <c r="K15" s="223" t="n"/>
      <c r="L15" s="223" t="n"/>
      <c r="M15" s="223" t="n"/>
      <c r="N15" s="223" t="n"/>
      <c r="O15" s="223" t="n"/>
      <c r="P15" s="223" t="n"/>
      <c r="Q15" s="223" t="n"/>
    </row>
    <row r="16">
      <c r="B16" s="223" t="n"/>
      <c r="C16" s="223" t="n"/>
      <c r="D16" s="223" t="n"/>
      <c r="E16" s="223" t="n"/>
      <c r="F16" s="223" t="n"/>
      <c r="G16" s="223" t="n"/>
      <c r="H16" s="223" t="n"/>
      <c r="I16" s="223" t="n"/>
      <c r="J16" s="223" t="n"/>
      <c r="K16" s="223" t="n"/>
      <c r="L16" s="223" t="n"/>
      <c r="M16" s="223" t="n"/>
      <c r="N16" s="223" t="n"/>
      <c r="O16" s="223" t="n"/>
      <c r="P16" s="223" t="n"/>
      <c r="Q16" s="223" t="n"/>
    </row>
    <row r="17">
      <c r="B17" s="223" t="n"/>
      <c r="C17" s="223" t="n"/>
      <c r="D17" s="223" t="n"/>
      <c r="E17" s="223" t="n"/>
      <c r="F17" s="223" t="n"/>
      <c r="G17" s="223" t="n"/>
      <c r="H17" s="223" t="n"/>
      <c r="I17" s="223" t="n"/>
      <c r="J17" s="223" t="n"/>
      <c r="K17" s="223" t="n"/>
      <c r="L17" s="223" t="n"/>
      <c r="M17" s="223" t="n"/>
      <c r="N17" s="223" t="n"/>
      <c r="O17" s="223" t="n"/>
      <c r="P17" s="223" t="n"/>
      <c r="Q17" s="223" t="n"/>
    </row>
    <row r="18">
      <c r="B18" s="223" t="n"/>
      <c r="C18" s="223" t="n"/>
      <c r="D18" s="223" t="n"/>
      <c r="E18" s="223" t="n"/>
      <c r="F18" s="223" t="n"/>
      <c r="G18" s="223" t="n"/>
      <c r="H18" s="223" t="n"/>
      <c r="I18" s="223" t="n"/>
      <c r="J18" s="223" t="n"/>
      <c r="K18" s="223" t="n"/>
      <c r="L18" s="223" t="n"/>
      <c r="M18" s="223" t="n"/>
      <c r="N18" s="223" t="n"/>
      <c r="O18" s="223" t="n"/>
      <c r="P18" s="223" t="n"/>
      <c r="Q18" s="223" t="n"/>
    </row>
    <row r="19">
      <c r="B19" s="223" t="n"/>
      <c r="C19" s="223" t="n"/>
      <c r="D19" s="223" t="n"/>
      <c r="E19" s="223" t="n"/>
      <c r="F19" s="223" t="n"/>
      <c r="G19" s="223" t="n"/>
      <c r="H19" s="223" t="n"/>
      <c r="I19" s="223" t="n"/>
      <c r="J19" s="223" t="n"/>
      <c r="K19" s="223" t="n"/>
      <c r="L19" s="223" t="n"/>
      <c r="M19" s="223" t="n"/>
      <c r="N19" s="223" t="n"/>
      <c r="O19" s="223" t="n"/>
      <c r="P19" s="223" t="n"/>
      <c r="Q19" s="223" t="n"/>
    </row>
    <row r="20">
      <c r="B20" s="223" t="n"/>
      <c r="C20" s="223" t="n"/>
      <c r="D20" s="223" t="n"/>
      <c r="E20" s="223" t="n"/>
      <c r="F20" s="223" t="n"/>
      <c r="G20" s="223" t="n"/>
      <c r="H20" s="223" t="n"/>
      <c r="I20" s="223" t="n"/>
      <c r="J20" s="223" t="n"/>
      <c r="K20" s="223" t="n"/>
      <c r="L20" s="223" t="n"/>
      <c r="M20" s="223" t="n"/>
      <c r="N20" s="223" t="n"/>
      <c r="O20" s="223" t="n"/>
      <c r="P20" s="223" t="n"/>
      <c r="Q20" s="223" t="n"/>
    </row>
    <row r="21">
      <c r="B21" s="223" t="n"/>
      <c r="C21" s="223" t="n"/>
      <c r="D21" s="223" t="n"/>
      <c r="E21" s="223" t="n"/>
      <c r="F21" s="223" t="n"/>
      <c r="G21" s="223" t="n"/>
      <c r="H21" s="223" t="n"/>
      <c r="I21" s="223" t="n"/>
      <c r="J21" s="223" t="n"/>
      <c r="K21" s="223" t="n"/>
      <c r="L21" s="223" t="n"/>
      <c r="M21" s="223" t="n"/>
      <c r="N21" s="223" t="n"/>
      <c r="O21" s="223" t="n"/>
      <c r="P21" s="223" t="n"/>
      <c r="Q21" s="223" t="n"/>
    </row>
    <row r="22">
      <c r="B22" s="223" t="n"/>
      <c r="C22" s="223" t="n"/>
      <c r="D22" s="223" t="n"/>
      <c r="E22" s="223" t="n"/>
      <c r="F22" s="223" t="n"/>
      <c r="G22" s="223" t="n"/>
      <c r="H22" s="223" t="n"/>
      <c r="I22" s="223" t="n"/>
      <c r="J22" s="223" t="n"/>
      <c r="K22" s="223" t="n"/>
      <c r="L22" s="223" t="n"/>
      <c r="M22" s="223" t="n"/>
      <c r="N22" s="223" t="n"/>
      <c r="O22" s="223" t="n"/>
      <c r="P22" s="223" t="n"/>
      <c r="Q22" s="223" t="n"/>
    </row>
    <row r="23">
      <c r="B23" s="223" t="n"/>
      <c r="C23" s="223" t="n"/>
      <c r="D23" s="223" t="n"/>
      <c r="E23" s="223" t="n"/>
      <c r="F23" s="223" t="n"/>
      <c r="G23" s="223" t="n"/>
      <c r="H23" s="223" t="n"/>
      <c r="I23" s="223" t="n"/>
      <c r="J23" s="223" t="n"/>
      <c r="K23" s="223" t="n"/>
      <c r="L23" s="223" t="n"/>
      <c r="M23" s="223" t="n"/>
      <c r="N23" s="223" t="n"/>
      <c r="O23" s="223" t="n"/>
      <c r="P23" s="223" t="n"/>
      <c r="Q23" s="223" t="n"/>
    </row>
    <row r="24">
      <c r="B24" s="223" t="n"/>
      <c r="C24" s="223" t="n"/>
      <c r="D24" s="223" t="n"/>
      <c r="E24" s="223" t="n"/>
      <c r="F24" s="223" t="n"/>
      <c r="G24" s="223" t="n"/>
      <c r="H24" s="223" t="n"/>
      <c r="I24" s="223" t="n"/>
      <c r="J24" s="223" t="n"/>
      <c r="K24" s="223" t="n"/>
      <c r="L24" s="223" t="n"/>
      <c r="M24" s="223" t="n"/>
      <c r="N24" s="223" t="n"/>
      <c r="O24" s="223" t="n"/>
      <c r="P24" s="223" t="n"/>
      <c r="Q24" s="223" t="n"/>
    </row>
    <row r="25">
      <c r="B25" s="223" t="n"/>
      <c r="C25" s="223" t="n"/>
      <c r="D25" s="223" t="n"/>
      <c r="E25" s="223" t="n"/>
      <c r="F25" s="223" t="n"/>
      <c r="G25" s="223" t="n"/>
      <c r="H25" s="223" t="n"/>
      <c r="I25" s="223" t="n"/>
      <c r="J25" s="223" t="n"/>
      <c r="K25" s="223" t="n"/>
      <c r="L25" s="223" t="n"/>
      <c r="M25" s="223" t="n"/>
      <c r="N25" s="223" t="n"/>
      <c r="O25" s="223" t="n"/>
      <c r="P25" s="223" t="n"/>
      <c r="Q25" s="223" t="n"/>
    </row>
    <row r="26">
      <c r="B26" s="223" t="n"/>
      <c r="C26" s="223" t="n"/>
      <c r="D26" s="223" t="n"/>
      <c r="E26" s="223" t="n"/>
      <c r="F26" s="223" t="n"/>
      <c r="G26" s="223" t="n"/>
      <c r="H26" s="223" t="n"/>
      <c r="I26" s="223" t="n"/>
      <c r="J26" s="223" t="n"/>
      <c r="K26" s="223" t="n"/>
      <c r="L26" s="223" t="n"/>
      <c r="M26" s="223" t="n"/>
      <c r="N26" s="223" t="n"/>
      <c r="O26" s="223" t="n"/>
      <c r="P26" s="223" t="n"/>
      <c r="Q26" s="223" t="n"/>
    </row>
    <row r="27">
      <c r="B27" s="223" t="n"/>
      <c r="C27" s="223" t="n"/>
      <c r="D27" s="223" t="n"/>
      <c r="E27" s="223" t="n"/>
      <c r="F27" s="223" t="n"/>
      <c r="G27" s="223" t="n"/>
      <c r="H27" s="223" t="n"/>
      <c r="I27" s="223" t="n"/>
      <c r="J27" s="223" t="n"/>
      <c r="K27" s="223" t="n"/>
      <c r="L27" s="223" t="n"/>
      <c r="M27" s="223" t="n"/>
      <c r="N27" s="223" t="n"/>
      <c r="O27" s="223" t="n"/>
      <c r="P27" s="223" t="n"/>
      <c r="Q27" s="223" t="n"/>
    </row>
    <row r="28">
      <c r="B28" s="223" t="n"/>
      <c r="C28" s="223" t="n"/>
      <c r="D28" s="223" t="n"/>
      <c r="E28" s="223" t="n"/>
      <c r="F28" s="223" t="n"/>
      <c r="G28" s="223" t="n"/>
      <c r="H28" s="223" t="n"/>
      <c r="I28" s="223" t="n"/>
      <c r="J28" s="223" t="n"/>
      <c r="K28" s="223" t="n"/>
      <c r="L28" s="223" t="n"/>
      <c r="M28" s="223" t="n"/>
      <c r="N28" s="223" t="n"/>
      <c r="O28" s="223" t="n"/>
      <c r="P28" s="223" t="n"/>
      <c r="Q28" s="223" t="n"/>
    </row>
    <row r="29">
      <c r="B29" s="223" t="n"/>
      <c r="C29" s="223" t="n"/>
      <c r="D29" s="223" t="n"/>
      <c r="E29" s="223" t="n"/>
      <c r="F29" s="223" t="n"/>
      <c r="G29" s="223" t="n"/>
      <c r="H29" s="223" t="n"/>
      <c r="I29" s="223" t="n"/>
      <c r="J29" s="223" t="n"/>
      <c r="K29" s="223" t="n"/>
      <c r="L29" s="223" t="n"/>
      <c r="M29" s="223" t="n"/>
      <c r="N29" s="223" t="n"/>
      <c r="O29" s="223" t="n"/>
      <c r="P29" s="223" t="n"/>
      <c r="Q29" s="223" t="n"/>
    </row>
    <row r="30">
      <c r="B30" s="223" t="n"/>
      <c r="C30" s="223" t="n"/>
      <c r="D30" s="223" t="n"/>
      <c r="E30" s="223" t="n"/>
      <c r="F30" s="223" t="n"/>
      <c r="G30" s="223" t="n"/>
      <c r="H30" s="223" t="n"/>
      <c r="I30" s="223" t="n"/>
      <c r="J30" s="223" t="n"/>
      <c r="K30" s="223" t="n"/>
      <c r="L30" s="223" t="n"/>
      <c r="M30" s="223" t="n"/>
      <c r="N30" s="223" t="n"/>
      <c r="O30" s="223" t="n"/>
      <c r="P30" s="223" t="n"/>
      <c r="Q30" s="223" t="n"/>
    </row>
    <row r="31">
      <c r="B31" s="223" t="n"/>
      <c r="C31" s="223" t="n"/>
      <c r="D31" s="223" t="n"/>
      <c r="E31" s="223" t="n"/>
      <c r="F31" s="223" t="n"/>
      <c r="G31" s="223" t="n"/>
      <c r="H31" s="223" t="n"/>
      <c r="I31" s="223" t="n"/>
      <c r="J31" s="223" t="n"/>
      <c r="K31" s="223" t="n"/>
      <c r="L31" s="223" t="n"/>
      <c r="M31" s="223" t="n"/>
      <c r="N31" s="223" t="n"/>
      <c r="O31" s="223" t="n"/>
      <c r="P31" s="223" t="n"/>
      <c r="Q31" s="223" t="n"/>
    </row>
    <row r="32">
      <c r="B32" s="223" t="n"/>
      <c r="C32" s="223" t="n"/>
      <c r="D32" s="223" t="n"/>
      <c r="E32" s="223" t="n"/>
      <c r="F32" s="223" t="n"/>
      <c r="G32" s="223" t="n"/>
      <c r="H32" s="223" t="n"/>
      <c r="I32" s="223" t="n"/>
      <c r="J32" s="223" t="n"/>
      <c r="K32" s="223" t="n"/>
      <c r="L32" s="223" t="n"/>
      <c r="M32" s="223" t="n"/>
      <c r="N32" s="223" t="n"/>
      <c r="O32" s="223" t="n"/>
      <c r="P32" s="223" t="n"/>
      <c r="Q32" s="223" t="n"/>
    </row>
    <row r="33">
      <c r="B33" s="223" t="n"/>
      <c r="C33" s="223" t="n"/>
      <c r="D33" s="223" t="n"/>
      <c r="E33" s="223" t="n"/>
      <c r="F33" s="223" t="n"/>
      <c r="G33" s="223" t="n"/>
      <c r="H33" s="223" t="n"/>
      <c r="I33" s="223" t="n"/>
      <c r="J33" s="223" t="n"/>
      <c r="K33" s="223" t="n"/>
      <c r="L33" s="223" t="n"/>
      <c r="M33" s="223" t="n"/>
      <c r="N33" s="223" t="n"/>
      <c r="O33" s="223" t="n"/>
      <c r="P33" s="223" t="n"/>
      <c r="Q33" s="223" t="n"/>
    </row>
    <row r="34">
      <c r="B34" s="223" t="n"/>
      <c r="C34" s="223" t="n"/>
      <c r="D34" s="223" t="n"/>
      <c r="E34" s="223" t="n"/>
      <c r="F34" s="223" t="n"/>
      <c r="G34" s="223" t="n"/>
      <c r="H34" s="223" t="n"/>
      <c r="I34" s="223" t="n"/>
      <c r="J34" s="223" t="n"/>
      <c r="K34" s="223" t="n"/>
      <c r="L34" s="223" t="n"/>
      <c r="M34" s="223" t="n"/>
      <c r="N34" s="223" t="n"/>
      <c r="O34" s="223" t="n"/>
      <c r="P34" s="223" t="n"/>
      <c r="Q34" s="223" t="n"/>
    </row>
    <row r="35">
      <c r="B35" s="223" t="n"/>
      <c r="C35" s="223" t="n"/>
      <c r="D35" s="223" t="n"/>
      <c r="E35" s="223" t="n"/>
      <c r="F35" s="223" t="n"/>
      <c r="G35" s="223" t="n"/>
      <c r="H35" s="223" t="n"/>
      <c r="I35" s="223" t="n"/>
      <c r="J35" s="223" t="n"/>
      <c r="K35" s="223" t="n"/>
      <c r="L35" s="223" t="n"/>
      <c r="M35" s="223" t="n"/>
      <c r="N35" s="223" t="n"/>
      <c r="O35" s="223" t="n"/>
      <c r="P35" s="223" t="n"/>
      <c r="Q35" s="223" t="n"/>
    </row>
    <row r="36">
      <c r="B36" s="223" t="n"/>
      <c r="C36" s="223" t="n"/>
      <c r="D36" s="223" t="n"/>
      <c r="E36" s="223" t="n"/>
      <c r="F36" s="223" t="n"/>
      <c r="G36" s="223" t="n"/>
      <c r="H36" s="223" t="n"/>
      <c r="I36" s="223" t="n"/>
      <c r="J36" s="223" t="n"/>
      <c r="K36" s="223" t="n"/>
      <c r="L36" s="223" t="n"/>
      <c r="M36" s="223" t="n"/>
      <c r="N36" s="223" t="n"/>
      <c r="O36" s="223" t="n"/>
      <c r="P36" s="223" t="n"/>
      <c r="Q36" s="223" t="n"/>
    </row>
    <row r="37">
      <c r="B37" s="223" t="n"/>
      <c r="C37" s="223" t="n"/>
      <c r="D37" s="223" t="n"/>
      <c r="E37" s="223" t="n"/>
      <c r="F37" s="223" t="n"/>
      <c r="G37" s="223" t="n"/>
      <c r="H37" s="223" t="n"/>
      <c r="I37" s="223" t="n"/>
      <c r="J37" s="223" t="n"/>
      <c r="K37" s="223" t="n"/>
      <c r="L37" s="223" t="n"/>
      <c r="M37" s="223" t="n"/>
      <c r="N37" s="223" t="n"/>
      <c r="O37" s="223" t="n"/>
      <c r="P37" s="223" t="n"/>
      <c r="Q37" s="223" t="n"/>
    </row>
    <row r="38">
      <c r="B38" s="223" t="n"/>
      <c r="C38" s="223" t="n"/>
      <c r="D38" s="223" t="n"/>
      <c r="E38" s="223" t="n"/>
      <c r="F38" s="223" t="n"/>
      <c r="G38" s="223" t="n"/>
      <c r="H38" s="223" t="n"/>
      <c r="I38" s="223" t="n"/>
      <c r="J38" s="223" t="n"/>
      <c r="K38" s="223" t="n"/>
      <c r="L38" s="223" t="n"/>
      <c r="M38" s="223" t="n"/>
      <c r="N38" s="223" t="n"/>
      <c r="O38" s="223" t="n"/>
      <c r="P38" s="223" t="n"/>
      <c r="Q38" s="223" t="n"/>
    </row>
    <row r="39">
      <c r="B39" s="223" t="n"/>
      <c r="C39" s="223" t="n"/>
      <c r="D39" s="223" t="n"/>
      <c r="E39" s="223" t="n"/>
      <c r="F39" s="223" t="n"/>
      <c r="G39" s="223" t="n"/>
      <c r="H39" s="223" t="n"/>
      <c r="I39" s="223" t="n"/>
      <c r="J39" s="223" t="n"/>
      <c r="K39" s="223" t="n"/>
      <c r="L39" s="223" t="n"/>
      <c r="M39" s="223" t="n"/>
      <c r="N39" s="223" t="n"/>
      <c r="O39" s="223" t="n"/>
      <c r="P39" s="223" t="n"/>
      <c r="Q39" s="223" t="n"/>
    </row>
    <row r="40">
      <c r="B40" s="223" t="n"/>
      <c r="C40" s="223" t="n"/>
      <c r="D40" s="223" t="n"/>
      <c r="E40" s="223" t="n"/>
      <c r="F40" s="223" t="n"/>
      <c r="G40" s="223" t="n"/>
      <c r="H40" s="223" t="n"/>
      <c r="I40" s="223" t="n"/>
      <c r="J40" s="223" t="n"/>
      <c r="K40" s="223" t="n"/>
      <c r="L40" s="223" t="n"/>
      <c r="M40" s="223" t="n"/>
      <c r="N40" s="223" t="n"/>
      <c r="O40" s="223" t="n"/>
      <c r="P40" s="223" t="n"/>
      <c r="Q40" s="223" t="n"/>
    </row>
    <row r="41">
      <c r="B41" s="223" t="n"/>
      <c r="C41" s="223" t="n"/>
      <c r="D41" s="223" t="n"/>
      <c r="E41" s="223" t="n"/>
      <c r="F41" s="223" t="n"/>
      <c r="G41" s="223" t="n"/>
      <c r="H41" s="223" t="n"/>
      <c r="I41" s="223" t="n"/>
      <c r="J41" s="223" t="n"/>
      <c r="K41" s="223" t="n"/>
      <c r="L41" s="223" t="n"/>
      <c r="M41" s="223" t="n"/>
      <c r="N41" s="223" t="n"/>
      <c r="O41" s="223" t="n"/>
      <c r="P41" s="223" t="n"/>
      <c r="Q41" s="223" t="n"/>
    </row>
    <row r="42">
      <c r="B42" s="223" t="n"/>
      <c r="C42" s="223" t="n"/>
      <c r="D42" s="223" t="n"/>
      <c r="E42" s="223" t="n"/>
      <c r="F42" s="223" t="n"/>
      <c r="G42" s="223" t="n"/>
      <c r="H42" s="223" t="n"/>
      <c r="I42" s="223" t="n"/>
      <c r="J42" s="223" t="n"/>
      <c r="K42" s="223" t="n"/>
      <c r="L42" s="223" t="n"/>
      <c r="M42" s="223" t="n"/>
      <c r="N42" s="223" t="n"/>
      <c r="O42" s="223" t="n"/>
      <c r="P42" s="223" t="n"/>
      <c r="Q42" s="223" t="n"/>
    </row>
    <row r="43">
      <c r="B43" s="223" t="n"/>
      <c r="C43" s="223" t="n"/>
      <c r="D43" s="223" t="n"/>
      <c r="E43" s="223" t="n"/>
      <c r="F43" s="223" t="n"/>
      <c r="G43" s="223" t="n"/>
      <c r="H43" s="223" t="n"/>
      <c r="I43" s="223" t="n"/>
      <c r="J43" s="223" t="n"/>
      <c r="K43" s="223" t="n"/>
      <c r="L43" s="223" t="n"/>
      <c r="M43" s="223" t="n"/>
      <c r="N43" s="223" t="n"/>
      <c r="O43" s="223" t="n"/>
      <c r="P43" s="223" t="n"/>
      <c r="Q43" s="223" t="n"/>
    </row>
    <row r="44">
      <c r="B44" s="223" t="n"/>
      <c r="C44" s="223" t="n"/>
      <c r="D44" s="223" t="n"/>
      <c r="E44" s="223" t="n"/>
      <c r="F44" s="223" t="n"/>
      <c r="G44" s="223" t="n"/>
      <c r="H44" s="223" t="n"/>
      <c r="I44" s="223" t="n"/>
      <c r="J44" s="223" t="n"/>
      <c r="K44" s="223" t="n"/>
      <c r="L44" s="223" t="n"/>
      <c r="M44" s="223" t="n"/>
      <c r="N44" s="223" t="n"/>
      <c r="O44" s="223" t="n"/>
      <c r="P44" s="223" t="n"/>
      <c r="Q44" s="223" t="n"/>
    </row>
    <row r="45">
      <c r="B45" s="223" t="n"/>
      <c r="C45" s="223" t="n"/>
      <c r="D45" s="223" t="n"/>
      <c r="E45" s="223" t="n"/>
      <c r="F45" s="223" t="n"/>
      <c r="G45" s="223" t="n"/>
      <c r="H45" s="223" t="n"/>
      <c r="I45" s="223" t="n"/>
      <c r="J45" s="223" t="n"/>
      <c r="K45" s="223" t="n"/>
      <c r="L45" s="223" t="n"/>
      <c r="M45" s="223" t="n"/>
      <c r="N45" s="223" t="n"/>
      <c r="O45" s="223" t="n"/>
      <c r="P45" s="223" t="n"/>
      <c r="Q45" s="223" t="n"/>
    </row>
    <row r="46">
      <c r="B46" s="223" t="n"/>
      <c r="C46" s="223" t="n"/>
      <c r="D46" s="223" t="n"/>
      <c r="E46" s="223" t="n"/>
      <c r="F46" s="223" t="n"/>
      <c r="G46" s="223" t="n"/>
      <c r="H46" s="223" t="n"/>
      <c r="I46" s="223" t="n"/>
      <c r="J46" s="223" t="n"/>
      <c r="K46" s="223" t="n"/>
      <c r="L46" s="223" t="n"/>
      <c r="M46" s="223" t="n"/>
      <c r="N46" s="223" t="n"/>
      <c r="O46" s="223" t="n"/>
      <c r="P46" s="223" t="n"/>
      <c r="Q46" s="223" t="n"/>
    </row>
    <row r="47">
      <c r="B47" s="223" t="n"/>
      <c r="C47" s="223" t="n"/>
      <c r="D47" s="223" t="n"/>
      <c r="E47" s="223" t="n"/>
      <c r="F47" s="223" t="n"/>
      <c r="G47" s="223" t="n"/>
      <c r="H47" s="223" t="n"/>
      <c r="I47" s="223" t="n"/>
      <c r="J47" s="223" t="n"/>
      <c r="K47" s="223" t="n"/>
      <c r="L47" s="223" t="n"/>
      <c r="M47" s="223" t="n"/>
      <c r="N47" s="223" t="n"/>
      <c r="O47" s="223" t="n"/>
      <c r="P47" s="223" t="n"/>
      <c r="Q47" s="223" t="n"/>
    </row>
    <row r="48">
      <c r="B48" s="223" t="n"/>
      <c r="C48" s="223" t="n"/>
      <c r="D48" s="223" t="n"/>
      <c r="E48" s="223" t="n"/>
      <c r="F48" s="223" t="n"/>
      <c r="G48" s="223" t="n"/>
      <c r="H48" s="223" t="n"/>
      <c r="I48" s="223" t="n"/>
      <c r="J48" s="223" t="n"/>
      <c r="K48" s="223" t="n"/>
      <c r="L48" s="223" t="n"/>
      <c r="M48" s="223" t="n"/>
      <c r="N48" s="223" t="n"/>
      <c r="O48" s="223" t="n"/>
      <c r="P48" s="223" t="n"/>
      <c r="Q48" s="223" t="n"/>
    </row>
    <row r="49">
      <c r="B49" s="223" t="n"/>
      <c r="C49" s="223" t="n"/>
      <c r="D49" s="223" t="n"/>
      <c r="E49" s="223" t="n"/>
      <c r="F49" s="223" t="n"/>
      <c r="G49" s="223" t="n"/>
      <c r="H49" s="223" t="n"/>
      <c r="I49" s="223" t="n"/>
      <c r="J49" s="223" t="n"/>
      <c r="K49" s="223" t="n"/>
      <c r="L49" s="223" t="n"/>
      <c r="M49" s="223" t="n"/>
      <c r="N49" s="223" t="n"/>
      <c r="O49" s="223" t="n"/>
      <c r="P49" s="223" t="n"/>
      <c r="Q49" s="223" t="n"/>
    </row>
    <row r="50">
      <c r="B50" s="223" t="n"/>
      <c r="C50" s="223" t="n"/>
      <c r="D50" s="223" t="n"/>
      <c r="E50" s="223" t="n"/>
      <c r="F50" s="223" t="n"/>
      <c r="G50" s="223" t="n"/>
      <c r="H50" s="223" t="n"/>
      <c r="I50" s="223" t="n"/>
      <c r="J50" s="223" t="n"/>
      <c r="K50" s="223" t="n"/>
      <c r="L50" s="223" t="n"/>
      <c r="M50" s="223" t="n"/>
      <c r="N50" s="223" t="n"/>
      <c r="O50" s="223" t="n"/>
      <c r="P50" s="223" t="n"/>
      <c r="Q50" s="223" t="n"/>
    </row>
    <row r="51">
      <c r="B51" s="223" t="n"/>
      <c r="C51" s="223" t="n"/>
      <c r="D51" s="223" t="n"/>
      <c r="E51" s="223" t="n"/>
      <c r="F51" s="223" t="n"/>
      <c r="G51" s="223" t="n"/>
      <c r="H51" s="223" t="n"/>
      <c r="I51" s="223" t="n"/>
      <c r="J51" s="223" t="n"/>
      <c r="K51" s="223" t="n"/>
      <c r="L51" s="223" t="n"/>
      <c r="M51" s="223" t="n"/>
      <c r="N51" s="223" t="n"/>
      <c r="O51" s="223" t="n"/>
      <c r="P51" s="223" t="n"/>
      <c r="Q51" s="223" t="n"/>
    </row>
    <row r="52">
      <c r="B52" s="223" t="n"/>
      <c r="C52" s="223" t="n"/>
      <c r="D52" s="223" t="n"/>
      <c r="E52" s="223" t="n"/>
      <c r="F52" s="223" t="n"/>
      <c r="G52" s="223" t="n"/>
      <c r="H52" s="223" t="n"/>
      <c r="I52" s="223" t="n"/>
      <c r="J52" s="223" t="n"/>
      <c r="K52" s="223" t="n"/>
      <c r="L52" s="223" t="n"/>
      <c r="M52" s="223" t="n"/>
      <c r="N52" s="223" t="n"/>
      <c r="O52" s="223" t="n"/>
      <c r="P52" s="223" t="n"/>
      <c r="Q52" s="223" t="n"/>
    </row>
    <row r="53">
      <c r="B53" s="223" t="n"/>
      <c r="C53" s="223" t="n"/>
      <c r="D53" s="223" t="n"/>
      <c r="E53" s="223" t="n"/>
      <c r="F53" s="223" t="n"/>
      <c r="G53" s="223" t="n"/>
      <c r="H53" s="223" t="n"/>
      <c r="I53" s="223" t="n"/>
      <c r="J53" s="223" t="n"/>
      <c r="K53" s="223" t="n"/>
      <c r="L53" s="223" t="n"/>
      <c r="M53" s="223" t="n"/>
      <c r="N53" s="223" t="n"/>
      <c r="O53" s="223" t="n"/>
      <c r="P53" s="223" t="n"/>
      <c r="Q53" s="223" t="n"/>
    </row>
    <row r="54">
      <c r="B54" s="223" t="n"/>
      <c r="C54" s="223" t="n"/>
      <c r="D54" s="223" t="n"/>
      <c r="E54" s="223" t="n"/>
      <c r="F54" s="223" t="n"/>
      <c r="G54" s="223" t="n"/>
      <c r="H54" s="223" t="n"/>
      <c r="I54" s="223" t="n"/>
      <c r="J54" s="223" t="n"/>
      <c r="K54" s="223" t="n"/>
      <c r="L54" s="223" t="n"/>
      <c r="M54" s="223" t="n"/>
      <c r="N54" s="223" t="n"/>
      <c r="O54" s="223" t="n"/>
      <c r="P54" s="223" t="n"/>
      <c r="Q54" s="223" t="n"/>
    </row>
    <row r="55">
      <c r="B55" s="223" t="n"/>
      <c r="C55" s="223" t="n"/>
      <c r="D55" s="223" t="n"/>
      <c r="E55" s="223" t="n"/>
      <c r="F55" s="223" t="n"/>
      <c r="G55" s="223" t="n"/>
      <c r="H55" s="223" t="n"/>
      <c r="I55" s="223" t="n"/>
      <c r="J55" s="223" t="n"/>
      <c r="K55" s="223" t="n"/>
      <c r="L55" s="223" t="n"/>
      <c r="M55" s="223" t="n"/>
      <c r="N55" s="223" t="n"/>
      <c r="O55" s="223" t="n"/>
      <c r="P55" s="223" t="n"/>
      <c r="Q55" s="223" t="n"/>
    </row>
    <row r="57" ht="60.75" customHeight="1">
      <c r="B57" s="470" t="inlineStr">
        <is>
          <t>Diagonal 18 No. 20-29 Fusagasugá – Cundinamarca
Teléfono (601) 8281483 Línea Gratuita 018000180414
www.ucundinamarca.edu.co   E-mail: info@ucundinamarca.edu.co
NIT: 890.680.062-2</t>
        </is>
      </c>
    </row>
    <row r="58">
      <c r="B58" s="296" t="n"/>
      <c r="C58" s="42" t="n"/>
      <c r="D58" s="377" t="n"/>
      <c r="E58" s="296" t="n"/>
    </row>
    <row r="59" ht="30.75" customHeight="1">
      <c r="B59" s="296" t="n"/>
      <c r="C59" s="42" t="n"/>
      <c r="D59" s="471" t="inlineStr">
        <is>
          <t>Documento controlado por el Sistema de Gestión de la Calidad
Asegúrese que corresponde a la última versión consultando el Portal Institucional</t>
        </is>
      </c>
    </row>
  </sheetData>
  <sheetProtection selectLockedCells="0" selectUnlockedCells="0" algorithmName="SHA-512" sheet="1" objects="1" insertRows="1" insertHyperlinks="1" autoFilter="1" scenarios="1" formatColumns="1" deleteColumns="1" insertColumns="1" pivotTables="1" deleteRows="1" formatCells="1" saltValue="rzrrlnUgJ4jJAKYHgG+hyQ==" formatRows="1" sort="1" spinCount="100000" hashValue="/02bI4+LxF7YYtca70K4CfEk7bX0FUh1kUIXwudUK96gsTGfrXmgDI2zMSpcNqan8JeVXqEn+uA2GoNbVtqeGQ=="/>
  <mergeCells count="19">
    <mergeCell ref="P4:Q4"/>
    <mergeCell ref="D2:O2"/>
    <mergeCell ref="D59:Q59"/>
    <mergeCell ref="P1:Q1"/>
    <mergeCell ref="B1:C4"/>
    <mergeCell ref="B5:Q5"/>
    <mergeCell ref="D6:E6"/>
    <mergeCell ref="P2:Q2"/>
    <mergeCell ref="B8:C8"/>
    <mergeCell ref="L11:Q11"/>
    <mergeCell ref="B11:H11"/>
    <mergeCell ref="B9:C9"/>
    <mergeCell ref="D9:H9"/>
    <mergeCell ref="I11:K11"/>
    <mergeCell ref="P3:Q3"/>
    <mergeCell ref="D8:H8"/>
    <mergeCell ref="D1:O1"/>
    <mergeCell ref="D3:O4"/>
    <mergeCell ref="B57:Q57"/>
  </mergeCells>
  <hyperlinks>
    <hyperlink ref="B6" location="INICIO!A1" display="REGRESAR"/>
  </hyperlinks>
  <pageMargins left="0.7" right="0.7" top="0.75" bottom="0.75" header="0.3" footer="0.3"/>
  <pageSetup orientation="portrait" paperSize="9" scale="19"/>
  <drawing xmlns:r="http://schemas.openxmlformats.org/officeDocument/2006/relationships" r:id="rId1"/>
</worksheet>
</file>

<file path=xl/worksheets/sheet7.xml><?xml version="1.0" encoding="utf-8"?>
<worksheet xmlns="http://schemas.openxmlformats.org/spreadsheetml/2006/main">
  <sheetPr codeName="Hoja2">
    <outlinePr summaryBelow="1" summaryRight="1"/>
    <pageSetUpPr/>
  </sheetPr>
  <dimension ref="A2:N259"/>
  <sheetViews>
    <sheetView workbookViewId="0">
      <selection activeCell="A1" sqref="A1"/>
    </sheetView>
  </sheetViews>
  <sheetFormatPr baseColWidth="10" defaultColWidth="11.44140625" defaultRowHeight="13.8"/>
  <cols>
    <col width="6.6640625" customWidth="1" style="61" min="1" max="1"/>
    <col width="71" customWidth="1" style="470" min="2" max="2"/>
    <col width="34.33203125" customWidth="1" style="42" min="3" max="3"/>
    <col width="33.33203125" customWidth="1" style="42" min="4" max="4"/>
    <col width="32.33203125" customWidth="1" style="42" min="5" max="5"/>
    <col width="6.6640625" customWidth="1" style="42" min="6" max="6"/>
    <col width="10.5546875" customWidth="1" style="42" min="7" max="7"/>
    <col width="11.44140625" customWidth="1" style="42" min="8" max="9"/>
    <col width="12.33203125" customWidth="1" style="42" min="10" max="10"/>
    <col width="11.44140625" customWidth="1" style="42" min="11" max="11"/>
    <col width="13.44140625" customWidth="1" style="42" min="12" max="12"/>
    <col width="11.44140625" customWidth="1" style="42" min="13" max="13"/>
    <col width="14" customWidth="1" style="42" min="14" max="14"/>
    <col width="11.44140625" customWidth="1" style="42" min="15" max="16384"/>
  </cols>
  <sheetData>
    <row r="2">
      <c r="B2" s="559" t="inlineStr">
        <is>
          <t xml:space="preserve">TIPOLOGÍA DE RIESGOS </t>
        </is>
      </c>
      <c r="C2" s="842" t="n"/>
      <c r="F2" s="81" t="n"/>
    </row>
    <row r="3" ht="82.8" customFormat="1" customHeight="1" s="45">
      <c r="A3" s="61" t="n"/>
      <c r="B3" s="555" t="inlineStr">
        <is>
          <t>RIESGO ESTRATÉGICO</t>
        </is>
      </c>
      <c r="C3" s="554" t="inlineStr">
        <is>
          <t>RIESGO ESTRATÉGICO: posibilidad de ocurrencia de eventos que afecten los objetivos estratégicos de la organización pública y por tanto impactan toda la entidad.</t>
        </is>
      </c>
    </row>
    <row r="4" ht="55.2" customFormat="1" customHeight="1" s="45">
      <c r="A4" s="61" t="n"/>
      <c r="B4" s="46" t="inlineStr">
        <is>
          <t>RIESGO GERENCIAL</t>
        </is>
      </c>
      <c r="C4" s="553" t="inlineStr">
        <is>
          <t>RIESGO GERENCIAL: Posibilidad de ocurrencia de eventos que afecten los procesos gerenciales y/o la alta dirección.</t>
        </is>
      </c>
    </row>
    <row r="5" ht="55.2" customFormat="1" customHeight="1" s="45">
      <c r="A5" s="61" t="n"/>
      <c r="B5" s="555" t="inlineStr">
        <is>
          <t>RIESGO OPERATIVO</t>
        </is>
      </c>
      <c r="C5" s="554" t="inlineStr">
        <is>
          <t>RIESGO OPERATIVO: Posibilidad de ocurrencia de eventos que afecten los procesos misionales de la entidad.</t>
        </is>
      </c>
    </row>
    <row r="6" ht="110.4" customFormat="1" customHeight="1" s="45">
      <c r="A6" s="61" t="n"/>
      <c r="B6" s="46" t="inlineStr">
        <is>
          <t>RIESGO FINANCIERO</t>
        </is>
      </c>
      <c r="C6" s="48" t="inlineStr">
        <is>
          <t xml:space="preserve">RIESGO FINANCIERO: Posibilidad de ocurrencia de eventos que afecten los estados financieros y todas aquellas áreas involucradas con el proceso financiero como presupuesto, tesorería, contabilidad, cartera, central de cuentas, costos, etc. </t>
        </is>
      </c>
    </row>
    <row r="7" ht="82.8" customFormat="1" customHeight="1" s="45">
      <c r="A7" s="61" t="n"/>
      <c r="B7" s="555" t="inlineStr">
        <is>
          <t>RIESGO TECNOLÓGICO</t>
        </is>
      </c>
      <c r="C7" s="49" t="inlineStr">
        <is>
          <t xml:space="preserve">RIESGO TECNOLÓGICO: Posibilidad de ocurrencia de eventos que afecten la totalidad o parte de la infraestructura tecnológica (hardware, software, redes, etc.) de una entidad. </t>
        </is>
      </c>
    </row>
    <row r="8" ht="96.59999999999999" customFormat="1" customHeight="1" s="45">
      <c r="A8" s="61" t="n"/>
      <c r="B8" s="46" t="inlineStr">
        <is>
          <t>RIESGO DE CUMPLIMIENTO</t>
        </is>
      </c>
      <c r="C8" s="48" t="inlineStr">
        <is>
          <t xml:space="preserve">RIESGO DE CUMPLIMIENTO: Posibilidad de ocurrencia de eventos que afecten la situación jurídica o contractual de la organización debido a su incumplimiento o desacato a la normatividad legal y las obligaciones contractuales. </t>
        </is>
      </c>
    </row>
    <row r="9" ht="82.8" customFormat="1" customHeight="1" s="45">
      <c r="A9" s="61" t="n"/>
      <c r="B9" s="555" t="inlineStr">
        <is>
          <t xml:space="preserve">RIESGO DE IMAGEN O REPUTACIONAL </t>
        </is>
      </c>
      <c r="C9" s="49" t="inlineStr">
        <is>
          <t xml:space="preserve">RIESGO DE IMAGEN O REPUTACIONAL: posibilidad de ocurrencia de un evento que afecte la imagen, buen nombre o reputación de una organización ante sus clientes y partes interesadas. </t>
        </is>
      </c>
    </row>
    <row r="10" ht="69" customFormat="1" customHeight="1" s="45">
      <c r="A10" s="61" t="n"/>
      <c r="B10" s="46" t="inlineStr">
        <is>
          <t xml:space="preserve">RIESGO DE CORRUPCIÓN </t>
        </is>
      </c>
      <c r="C10" s="48" t="inlineStr">
        <is>
          <t>RIESGO DE CORRUPCIÓN: Posibilidad de que, por acción u omisión, se use el poder para desviar la gestión de lo público hacia un beneficio privado.</t>
        </is>
      </c>
    </row>
    <row r="11" ht="165.6" customFormat="1" customHeight="1" s="45">
      <c r="A11" s="61" t="n"/>
      <c r="B11" s="555" t="inlineStr">
        <is>
          <t xml:space="preserve">RIESGO DE SEGURIDAD DIGITAL </t>
        </is>
      </c>
      <c r="C11" s="49" t="inlineStr">
        <is>
          <t xml:space="preserve">RIESGO DE SEGURIDAD DIGITAL: Posibilidad de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 </t>
        </is>
      </c>
    </row>
    <row r="12" customFormat="1" s="45">
      <c r="A12" s="61" t="n"/>
      <c r="B12" s="50" t="n"/>
      <c r="C12" s="51" t="n"/>
    </row>
    <row r="13" customFormat="1" s="45">
      <c r="A13" s="61" t="n"/>
      <c r="B13" s="50" t="n"/>
      <c r="C13" s="51" t="n"/>
    </row>
    <row r="14" customFormat="1" s="45">
      <c r="A14" s="61" t="n"/>
      <c r="B14" s="50" t="n"/>
      <c r="C14" s="51" t="n"/>
    </row>
    <row r="16">
      <c r="B16" s="560" t="inlineStr">
        <is>
          <t xml:space="preserve">CRITERIOS PARA CALIFICAR LA PROBABILIDAD </t>
        </is>
      </c>
      <c r="C16" s="841" t="n"/>
      <c r="D16" s="841" t="n"/>
      <c r="E16" s="842" t="n"/>
    </row>
    <row r="17" customFormat="1" s="45">
      <c r="A17" s="61" t="n"/>
      <c r="B17" s="555" t="inlineStr">
        <is>
          <t xml:space="preserve">NIVEL </t>
        </is>
      </c>
      <c r="C17" s="561" t="inlineStr">
        <is>
          <t>INTERPRETACIÓN</t>
        </is>
      </c>
      <c r="D17" s="561" t="inlineStr">
        <is>
          <t xml:space="preserve">POR DESCRIPCIÓN </t>
        </is>
      </c>
      <c r="E17" s="561" t="inlineStr">
        <is>
          <t xml:space="preserve">POR FRECUENCIA </t>
        </is>
      </c>
    </row>
    <row r="18" ht="27.6" customFormat="1" customHeight="1" s="45">
      <c r="A18" s="61" t="n"/>
      <c r="B18" s="557" t="n">
        <v>5</v>
      </c>
      <c r="C18" s="54" t="inlineStr">
        <is>
          <t>CASI SEGURO</t>
        </is>
      </c>
      <c r="D18" s="48" t="inlineStr">
        <is>
          <t xml:space="preserve">Se espera que el evento ocurra en la mayoría de las circunstancias. </t>
        </is>
      </c>
      <c r="E18" s="553" t="inlineStr">
        <is>
          <t>Más de 1 vez al año.</t>
        </is>
      </c>
    </row>
    <row r="19" ht="27.6" customFormat="1" customHeight="1" s="45">
      <c r="A19" s="61" t="n"/>
      <c r="B19" s="538" t="n">
        <v>4</v>
      </c>
      <c r="C19" s="537" t="inlineStr">
        <is>
          <t>PROBABLE</t>
        </is>
      </c>
      <c r="D19" s="57" t="inlineStr">
        <is>
          <t xml:space="preserve">Es viable que el evento ocurra en la mayoría de las circunstancias. </t>
        </is>
      </c>
      <c r="E19" s="57" t="inlineStr">
        <is>
          <t xml:space="preserve">Al menos 1 vez en el último año. </t>
        </is>
      </c>
    </row>
    <row r="20" ht="27.6" customFormat="1" customHeight="1" s="45">
      <c r="A20" s="61" t="n"/>
      <c r="B20" s="557" t="n">
        <v>3</v>
      </c>
      <c r="C20" s="54" t="inlineStr">
        <is>
          <t>POSIBLE</t>
        </is>
      </c>
      <c r="D20" s="48" t="inlineStr">
        <is>
          <t xml:space="preserve">El evento podrá ocurrir en algún momento. </t>
        </is>
      </c>
      <c r="E20" s="48" t="inlineStr">
        <is>
          <t xml:space="preserve">Al menos 1 vez en los últimos 2 años. </t>
        </is>
      </c>
    </row>
    <row r="21" ht="27.6" customFormat="1" customHeight="1" s="45">
      <c r="A21" s="61" t="n"/>
      <c r="B21" s="538" t="n">
        <v>2</v>
      </c>
      <c r="C21" s="537" t="inlineStr">
        <is>
          <t>IMPROBABLE</t>
        </is>
      </c>
      <c r="D21" s="57" t="inlineStr">
        <is>
          <t xml:space="preserve">El evento puede ocurrir en algún momento. </t>
        </is>
      </c>
      <c r="E21" s="57" t="inlineStr">
        <is>
          <t xml:space="preserve">Al menos 1 vez en los últimos 5 años. </t>
        </is>
      </c>
    </row>
    <row r="22" ht="41.4" customFormat="1" customHeight="1" s="45">
      <c r="A22" s="61" t="n"/>
      <c r="B22" s="557" t="n">
        <v>1</v>
      </c>
      <c r="C22" s="54" t="inlineStr">
        <is>
          <t xml:space="preserve">RARA VEZ </t>
        </is>
      </c>
      <c r="D22" s="48" t="inlineStr">
        <is>
          <t xml:space="preserve">El evento puede ocurrir solo en circunstancias excepcionales (poco comunes o anormales). </t>
        </is>
      </c>
      <c r="E22" s="48" t="inlineStr">
        <is>
          <t xml:space="preserve">No se ha presentado en los últimos 5 años. </t>
        </is>
      </c>
    </row>
    <row r="23">
      <c r="D23" s="59" t="n"/>
      <c r="E23" s="45" t="n"/>
    </row>
    <row r="24">
      <c r="D24" s="59" t="n"/>
      <c r="E24" s="45" t="n"/>
    </row>
    <row r="25">
      <c r="D25" s="59" t="n"/>
      <c r="E25" s="45" t="n"/>
    </row>
    <row r="27" ht="15.6" customFormat="1" customHeight="1" s="60">
      <c r="A27" s="562" t="inlineStr">
        <is>
          <t xml:space="preserve">CRITERIOS PARA CALIFICAR EL IMPACTO - RIESGOS DE GESTIÓN </t>
        </is>
      </c>
      <c r="B27" s="841" t="n"/>
      <c r="C27" s="841" t="n"/>
      <c r="D27" s="842" t="n"/>
    </row>
    <row r="28" ht="31.2" customFormat="1" customHeight="1" s="61">
      <c r="A28" s="82" t="inlineStr">
        <is>
          <t>NIVEL</t>
        </is>
      </c>
      <c r="B28" s="83" t="inlineStr">
        <is>
          <t>INTERPRETACIÓN</t>
        </is>
      </c>
      <c r="C28" s="88" t="inlineStr">
        <is>
          <t>IMPACTO (CONSECUENCIAS) CUANTITATIVO</t>
        </is>
      </c>
      <c r="D28" s="88" t="inlineStr">
        <is>
          <t>IMPACTO (CONSECUENCIAS) - CUALITATIVO</t>
        </is>
      </c>
    </row>
    <row r="29" ht="234.6" customHeight="1">
      <c r="A29" s="84" t="n">
        <v>5</v>
      </c>
      <c r="B29" s="85" t="inlineStr">
        <is>
          <t>CATASTRÓFICO</t>
        </is>
      </c>
      <c r="C29" s="62" t="inlineStr">
        <is>
          <t xml:space="preserve">* Impacto que afecte la ejecución presupuestal en un valor ≤50%. 
* Pérdida de cobertura en la prestación de los servicios de la entidad ≤50%. 
* Pago de indemnizaciones a terceros por acciones legales que pueden afectar presupuesto total de la entidad en un valor ≤50%. 
* Pago de sanciones económicas por incumplimiento en la normatividad aplicable ante un ente regulador, las cuales afectan en un valor ≤50% del presupuesto general de la entidad. </t>
        </is>
      </c>
      <c r="D29" s="63" t="inlineStr">
        <is>
          <t xml:space="preserve">* Interrupción de las operaciones de la entidad por más de cinco (5) días. 
* Intervención por parte de un ente de control u otro ente regulador. 
* Pérdida de información crítica para la entidad que no se puede recuperar. 
* Incumplimiento en las metas y objetivos institucionales afectando de forma grave la ejecución presupuestal. 
* Imagen institucional afectada en el orden nacional o regional por actos o hechos de corrupción comprobados. 
</t>
        </is>
      </c>
    </row>
    <row r="30" ht="220.8" customHeight="1">
      <c r="A30" s="86" t="n">
        <v>4</v>
      </c>
      <c r="B30" s="87" t="inlineStr">
        <is>
          <t>MAYOR</t>
        </is>
      </c>
      <c r="C30" s="64" t="inlineStr">
        <is>
          <t xml:space="preserve">* Impacto que afecte la ejecución presupuestal en un valor ≤20%.
* Pérdida de cobertura en la prestación de los servicios de la entidad ≤20%.
* Pago de indemnizaciones a terceros por acciones legales que pueden afectar el presupuesto total de la entidad en un valor ≤20%.
* Pago de sanciones económicas por incumplimiento en la normatividad aplicable ante un ente regulador, las cuales afectan en un valor ≤20% del presupuesto general de la entidad.    </t>
        </is>
      </c>
      <c r="D30" s="64" t="inlineStr">
        <is>
          <t>* Interrupción de las operaciones de la entidad por más de dos (2) días. 
* Pérdida de información crítica que puede ser recuperada de forma parcial o incompleta. 
* Sanción por parte del ente de control u otro ente regulador. 
* Incumplimiento en las metas y objetivos institucionales afectando el cumplimiento en las metas de gobierno. 
* Imagen institucional afectada en el orden nacional o regional por incumplimientos en la prestación del servicio a los usuarios o ciudadanos.</t>
        </is>
      </c>
    </row>
    <row r="31" ht="262.2" customHeight="1">
      <c r="A31" s="84" t="n">
        <v>3</v>
      </c>
      <c r="B31" s="85" t="inlineStr">
        <is>
          <t>MODERADO</t>
        </is>
      </c>
      <c r="C31" s="65" t="inlineStr">
        <is>
          <t xml:space="preserve">* Impacto que afecte la ejecución presupuestal en un valor ≤5%. 
* Pérdida de cobertura en la prestación de los servicios de la entidad ≤10%. 
* Pago de indemnizaciones a terceros por acciones legales que pueden afectar el presupuesto total de la entidad en un valor ≤5%. 
* Pago de sanciones económicas por incumplimiento en la normatividad aplicable ante un ente regulador, las cuales afectan en un valor ≤5% del presupuesto general de la entidad. </t>
        </is>
      </c>
      <c r="D31" s="65" t="inlineStr">
        <is>
          <t xml:space="preserve">* Interrupción de las operaciones de la entidad por un (1) día. 
* Reclamaciones o quejas de los usuarios que podrían implicar una denuncia ante los entes reguladores o una demanda de largo alcance para la entidad. 
* Inoportunidad en la información, ocasionando retrasos en la atención a los usuarios. 
* Reproceso de actividades y aumento de carga operativa. 
* Imagen institucional afectada en el orden nacional o regional por retrasos en la prestación del servicio a los usuarios o ciudadanos. 
* Investigaciones penales, fiscales o disciplinarias. </t>
        </is>
      </c>
    </row>
    <row r="32" ht="193.2" customHeight="1">
      <c r="A32" s="86" t="n">
        <v>2</v>
      </c>
      <c r="B32" s="87" t="inlineStr">
        <is>
          <t>MENOR</t>
        </is>
      </c>
      <c r="C32" s="64" t="inlineStr">
        <is>
          <t xml:space="preserve">* Impacto que afecte la ejecución presupuestal en un valor ≤1%. 
* Pérdida de cobertura en la prestación de los servicios de la entidad ≤5%. 
* Pago de indemnizaciones a terceros por acciones legales que pueden afectar el presupuesto total de la entidad en un valor ≤1%. 
* Pago de sanciones económicas por incumplimiento en la normatividad aplicable ante un ente regulador, las cuales afectan en un valor ≤1% del presupuesto general de la entidad. </t>
        </is>
      </c>
      <c r="D32" s="64" t="inlineStr">
        <is>
          <t xml:space="preserve">* Interrupción de las operaciones de la entidad por algunas horas. 
* Reclamaciones o quejas de los usuarios, que implican investigaciones internas disciplinarias. 
* Imagen institucional afectada localmente por retrasos en la prestación del servicio a los usuarios o ciudadanos. </t>
        </is>
      </c>
    </row>
    <row r="33" ht="193.2" customHeight="1">
      <c r="A33" s="84" t="n">
        <v>1</v>
      </c>
      <c r="B33" s="85" t="inlineStr">
        <is>
          <t>INSIGNIFICANTE</t>
        </is>
      </c>
      <c r="C33" s="65" t="inlineStr">
        <is>
          <t xml:space="preserve">* Impacto que afecte la ejecución presupuestal en un valor ≤0,5%. 
* Pérdida de cobertura en la prestación de los servicios de la entidad ≤1%. 
* Pago de indemnizaciones a terceros por acciones legales que pueden afectar el presupuesto total de la entidad en un valor ≤0,5%. 
* Pago de sanciones económicas por incumplimiento en la normatividad aplicable ante un ente regulador, las cuales afectan en un valor ≤0,5% del presupuesto general de la entidad. </t>
        </is>
      </c>
      <c r="D33" s="65" t="inlineStr">
        <is>
          <t xml:space="preserve">* No hay interrupción de las operaciones de la entidad.
* No se generan sanciones económicas o administrativas.  
* No se afecta la imagen institucional de forma significativa. </t>
        </is>
      </c>
    </row>
    <row r="34">
      <c r="A34" s="537" t="n"/>
      <c r="C34" s="66" t="n"/>
      <c r="D34" s="66" t="n"/>
    </row>
    <row r="35">
      <c r="C35" s="66" t="n"/>
      <c r="D35" s="66" t="n"/>
    </row>
    <row r="36">
      <c r="C36" s="66" t="n"/>
      <c r="D36" s="66" t="n"/>
    </row>
    <row r="37">
      <c r="C37" s="66" t="n"/>
      <c r="D37" s="66" t="n"/>
    </row>
    <row r="38" customFormat="1" s="60">
      <c r="A38" s="551" t="n"/>
      <c r="B38" s="559" t="inlineStr">
        <is>
          <t>ANÁLISIS Y EVALUACIÓN DE LOS CONTROLES PARA LA MITIGACIÓN DE LOS RIESGOS</t>
        </is>
      </c>
      <c r="C38" s="841" t="n"/>
      <c r="D38" s="841" t="n"/>
      <c r="E38" s="842" t="n"/>
    </row>
    <row r="39" ht="27.6" customFormat="1" customHeight="1" s="60">
      <c r="A39" s="551" t="n"/>
      <c r="B39" s="539" t="inlineStr">
        <is>
          <t xml:space="preserve">CRITERIO DE EVALUACIÓN </t>
        </is>
      </c>
      <c r="C39" s="555" t="inlineStr">
        <is>
          <t>ASPECTO A EVALUAR EN EL DISEÑO DEL CONTROL</t>
        </is>
      </c>
      <c r="D39" s="561" t="inlineStr">
        <is>
          <t>OPCIONES DE RESPUESTA</t>
        </is>
      </c>
      <c r="E39" s="842" t="n"/>
    </row>
    <row r="40" ht="27.6" customHeight="1">
      <c r="B40" s="553" t="inlineStr">
        <is>
          <t>1. RESPONSABLE</t>
        </is>
      </c>
      <c r="C40" s="65" t="inlineStr">
        <is>
          <t xml:space="preserve">¿Existe un responsable asignado a la ejecu­ción del control? </t>
        </is>
      </c>
      <c r="D40" s="54" t="inlineStr">
        <is>
          <t>Asignado</t>
        </is>
      </c>
      <c r="E40" s="54" t="inlineStr">
        <is>
          <t>No Asignado</t>
        </is>
      </c>
    </row>
    <row r="41" ht="41.4" customHeight="1">
      <c r="B41" s="884" t="n"/>
      <c r="C41" s="65" t="inlineStr">
        <is>
          <t xml:space="preserve">¿El responsable tiene la autoridad y adecua­da segregación de funciones en la ejecución del control? </t>
        </is>
      </c>
      <c r="D41" s="54" t="inlineStr">
        <is>
          <t>Adecuado</t>
        </is>
      </c>
      <c r="E41" s="54" t="inlineStr">
        <is>
          <t>Inadecuado</t>
        </is>
      </c>
    </row>
    <row r="42" ht="69" customHeight="1">
      <c r="B42" s="68" t="inlineStr">
        <is>
          <t>2. PERIODICIDAD</t>
        </is>
      </c>
      <c r="C42" s="69" t="inlineStr">
        <is>
          <t xml:space="preserve">¿La oportunidad en que se ejecuta el control ayuda a prevenir la mitigación del riesgo o a detectar la materialización del riesgo de ma­nera oportuna? </t>
        </is>
      </c>
      <c r="D42" s="70" t="inlineStr">
        <is>
          <t>Oportuna</t>
        </is>
      </c>
      <c r="E42" s="70" t="inlineStr">
        <is>
          <t xml:space="preserve">Inoportuna </t>
        </is>
      </c>
    </row>
    <row r="43" ht="82.8" customHeight="1">
      <c r="B43" s="553" t="inlineStr">
        <is>
          <t>3. PROPÓSITO</t>
        </is>
      </c>
      <c r="C43" s="65" t="inlineStr">
        <is>
          <t xml:space="preserve">¿Las actividades que se desarrollan en el control realmente buscan por si sola prevenir o detectar las causas que pueden dar origen al riesgo, ejemplo Verificar, Validar Cotejar, Comparar, Revisar, etc.? </t>
        </is>
      </c>
      <c r="D43" s="54" t="inlineStr">
        <is>
          <t>Prevenir o detectar</t>
        </is>
      </c>
      <c r="E43" s="54" t="inlineStr">
        <is>
          <t>No es un control</t>
        </is>
      </c>
    </row>
    <row r="44" ht="55.2" customHeight="1">
      <c r="B44" s="68" t="inlineStr">
        <is>
          <t xml:space="preserve">4. COMO REALIZAR LA ACTIVIDAD DE CONTROL </t>
        </is>
      </c>
      <c r="C44" s="69" t="inlineStr">
        <is>
          <t xml:space="preserve">¿La fuente de información que se utiliza en el desarrollo del control es información confia­ble que permita mitigar el riesgo?. </t>
        </is>
      </c>
      <c r="D44" s="70" t="inlineStr">
        <is>
          <t>Confiable</t>
        </is>
      </c>
      <c r="E44" s="70" t="inlineStr">
        <is>
          <t>No confiable</t>
        </is>
      </c>
    </row>
    <row r="45" ht="69" customHeight="1">
      <c r="B45" s="553" t="inlineStr">
        <is>
          <t>5. QUE PASA CON LAS OBSERVACIONES O DESVIACIONES</t>
        </is>
      </c>
      <c r="C45" s="65" t="inlineStr">
        <is>
          <t xml:space="preserve">¿Las observaciones, desviaciones o dife­rencias identificadas como resultados de la ejecución del control son investigadas y re­sueltas de manera oportuna? </t>
        </is>
      </c>
      <c r="D45" s="54" t="inlineStr">
        <is>
          <t xml:space="preserve">Se investigan y resuelven oportunamente </t>
        </is>
      </c>
      <c r="E45" s="557" t="inlineStr">
        <is>
          <t>No se investigan y resuelven oportunamente</t>
        </is>
      </c>
    </row>
    <row r="46" ht="55.2" customHeight="1">
      <c r="B46" s="68" t="inlineStr">
        <is>
          <t xml:space="preserve">6. EVIDENCIA DE LA EJECUCIÓN DEL CONTROL </t>
        </is>
      </c>
      <c r="C46" s="69" t="inlineStr">
        <is>
          <t xml:space="preserve">¿Se deja evidencia o rastro de la ejecución del control, que permita a cualquier tercero con la evidencia, llegar a la misma conclusión?. </t>
        </is>
      </c>
      <c r="D46" s="70" t="inlineStr">
        <is>
          <t>Completa</t>
        </is>
      </c>
      <c r="E46" s="70" t="inlineStr">
        <is>
          <t xml:space="preserve">Incompleta/No existe </t>
        </is>
      </c>
    </row>
    <row r="47" ht="14.4" customHeight="1">
      <c r="C47" s="71" t="n"/>
    </row>
    <row r="48" ht="14.4" customHeight="1">
      <c r="C48" s="72" t="n"/>
    </row>
    <row r="51" customFormat="1" s="60">
      <c r="A51" s="551" t="n"/>
      <c r="B51" s="552" t="inlineStr">
        <is>
          <t xml:space="preserve">PESO O PARTICIPACIÓN DE CADA VARIABLE EN EL DISEÑO DEL CONTROL PARA LA MITIGACIÓN DEL RIESGO </t>
        </is>
      </c>
      <c r="C51" s="841" t="n"/>
      <c r="D51" s="842" t="n"/>
    </row>
    <row r="52" ht="27.6" customFormat="1" customHeight="1" s="551">
      <c r="B52" s="555" t="inlineStr">
        <is>
          <t>CRITERIO DE EVALUACIÓN</t>
        </is>
      </c>
      <c r="C52" s="555" t="inlineStr">
        <is>
          <t xml:space="preserve">OPCIÓN DE RESPUESTA AL CRITERIO DE EVALUACIÓN </t>
        </is>
      </c>
      <c r="D52" s="555" t="inlineStr">
        <is>
          <t>PESO EN LA EVALUACIÓN DEL DISEÑO DEL CONTROL</t>
        </is>
      </c>
    </row>
    <row r="53" customFormat="1" s="45">
      <c r="A53" s="61" t="n"/>
      <c r="B53" s="553" t="inlineStr">
        <is>
          <t xml:space="preserve">11. ASIGNACIÓN DEL RESPONSABLE </t>
        </is>
      </c>
      <c r="C53" s="54" t="inlineStr">
        <is>
          <t>Asignado</t>
        </is>
      </c>
      <c r="D53" s="54" t="n">
        <v>15</v>
      </c>
    </row>
    <row r="54" customFormat="1" s="45">
      <c r="A54" s="61" t="n"/>
      <c r="B54" s="884" t="n"/>
      <c r="C54" s="54" t="inlineStr">
        <is>
          <t>No asignado</t>
        </is>
      </c>
      <c r="D54" s="54" t="n">
        <v>0</v>
      </c>
    </row>
    <row r="55" customFormat="1" s="45">
      <c r="A55" s="61" t="n"/>
      <c r="B55" s="554" t="inlineStr">
        <is>
          <t xml:space="preserve">12. SEGREGACIÓN  Y AUTORIDAD DEL RESPONSABLE </t>
        </is>
      </c>
      <c r="C55" s="537" t="inlineStr">
        <is>
          <t>Adecuado</t>
        </is>
      </c>
      <c r="D55" s="537" t="n">
        <v>15</v>
      </c>
    </row>
    <row r="56" customFormat="1" s="45">
      <c r="A56" s="61" t="n"/>
      <c r="B56" s="884" t="n"/>
      <c r="C56" s="537" t="inlineStr">
        <is>
          <t>Inadecuado</t>
        </is>
      </c>
      <c r="D56" s="537" t="n">
        <v>0</v>
      </c>
    </row>
    <row r="57" customFormat="1" s="45">
      <c r="A57" s="61" t="n"/>
      <c r="B57" s="553" t="inlineStr">
        <is>
          <t>2. PERIODICIDAD</t>
        </is>
      </c>
      <c r="C57" s="54" t="inlineStr">
        <is>
          <t>Oportuna</t>
        </is>
      </c>
      <c r="D57" s="54" t="n">
        <v>15</v>
      </c>
    </row>
    <row r="58" customFormat="1" s="45">
      <c r="A58" s="61" t="n"/>
      <c r="B58" s="884" t="n"/>
      <c r="C58" s="54" t="inlineStr">
        <is>
          <t>Inoportuna</t>
        </is>
      </c>
      <c r="D58" s="54" t="n">
        <v>0</v>
      </c>
    </row>
    <row r="59" customFormat="1" s="45">
      <c r="A59" s="61" t="n"/>
      <c r="B59" s="554" t="inlineStr">
        <is>
          <t>3. PROPÓSITO</t>
        </is>
      </c>
      <c r="C59" s="537" t="inlineStr">
        <is>
          <t>Prevenir</t>
        </is>
      </c>
      <c r="D59" s="537" t="n">
        <v>15</v>
      </c>
    </row>
    <row r="60" customFormat="1" s="45">
      <c r="A60" s="61" t="n"/>
      <c r="B60" s="885" t="n"/>
      <c r="C60" s="537" t="inlineStr">
        <is>
          <t>Detectar</t>
        </is>
      </c>
      <c r="D60" s="537" t="n">
        <v>10</v>
      </c>
    </row>
    <row r="61" customFormat="1" s="45">
      <c r="A61" s="61" t="n"/>
      <c r="B61" s="884" t="n"/>
      <c r="C61" s="537" t="inlineStr">
        <is>
          <t>No es un control</t>
        </is>
      </c>
      <c r="D61" s="537" t="n">
        <v>0</v>
      </c>
    </row>
    <row r="62" customFormat="1" s="45">
      <c r="A62" s="61" t="n"/>
      <c r="B62" s="553" t="inlineStr">
        <is>
          <t>4. COMO SE REALIZA LA ACTIVIDAD DE CONTROL</t>
        </is>
      </c>
      <c r="C62" s="54" t="inlineStr">
        <is>
          <t>Confiable</t>
        </is>
      </c>
      <c r="D62" s="54" t="n">
        <v>15</v>
      </c>
    </row>
    <row r="63" customFormat="1" s="45">
      <c r="A63" s="61" t="n"/>
      <c r="B63" s="884" t="n"/>
      <c r="C63" s="54" t="inlineStr">
        <is>
          <t>No confiable</t>
        </is>
      </c>
      <c r="D63" s="54" t="n">
        <v>0</v>
      </c>
    </row>
    <row r="64" customFormat="1" s="45">
      <c r="A64" s="61" t="n"/>
      <c r="B64" s="554" t="inlineStr">
        <is>
          <t xml:space="preserve">5. QUE PASA CON LAS OBSERVACIONES O DESVIACIONES </t>
        </is>
      </c>
      <c r="C64" s="537" t="inlineStr">
        <is>
          <t>Se investigan y resuelven oportunamente</t>
        </is>
      </c>
      <c r="D64" s="537" t="n">
        <v>15</v>
      </c>
    </row>
    <row r="65" customFormat="1" s="45">
      <c r="A65" s="61" t="n"/>
      <c r="B65" s="884" t="n"/>
      <c r="C65" s="537" t="inlineStr">
        <is>
          <t xml:space="preserve">No se investigan y resuelven oportunamente </t>
        </is>
      </c>
      <c r="D65" s="537" t="n">
        <v>0</v>
      </c>
    </row>
    <row r="66" customFormat="1" s="45">
      <c r="A66" s="61" t="n"/>
      <c r="B66" s="553" t="inlineStr">
        <is>
          <t>6. EVIDENCIA DE LA EJECUCIÓN DEL CONTROL</t>
        </is>
      </c>
      <c r="C66" s="54" t="inlineStr">
        <is>
          <t>Completa</t>
        </is>
      </c>
      <c r="D66" s="54" t="n">
        <v>10</v>
      </c>
    </row>
    <row r="67" customFormat="1" s="45">
      <c r="A67" s="61" t="n"/>
      <c r="B67" s="885" t="n"/>
      <c r="C67" s="54" t="inlineStr">
        <is>
          <t>Incompleta</t>
        </is>
      </c>
      <c r="D67" s="54" t="n">
        <v>5</v>
      </c>
    </row>
    <row r="68" customFormat="1" s="45">
      <c r="A68" s="61" t="n"/>
      <c r="B68" s="884" t="n"/>
      <c r="C68" s="54" t="inlineStr">
        <is>
          <t>No existe</t>
        </is>
      </c>
      <c r="D68" s="54" t="n">
        <v>0</v>
      </c>
    </row>
    <row r="73" customFormat="1" s="60">
      <c r="A73" s="551" t="n"/>
      <c r="B73" s="552" t="inlineStr">
        <is>
          <t xml:space="preserve">RESULTADOS DE LA EVALUACIÓN DEL DISEÑO DEL CONTROL </t>
        </is>
      </c>
      <c r="C73" s="842" t="n"/>
    </row>
    <row r="74" ht="41.4" customFormat="1" customHeight="1" s="60">
      <c r="A74" s="551" t="n"/>
      <c r="B74" s="539" t="inlineStr">
        <is>
          <t>RANGO DE CALIFICACIÓN DEL DISEÑO</t>
        </is>
      </c>
      <c r="C74" s="555" t="inlineStr">
        <is>
          <t xml:space="preserve">RESULTADO - PESO EN LA EVALUACIÓN DEL DISEÑO DEL CONTROL </t>
        </is>
      </c>
    </row>
    <row r="75">
      <c r="B75" s="74" t="inlineStr">
        <is>
          <t>Fuerte</t>
        </is>
      </c>
      <c r="C75" s="75" t="inlineStr">
        <is>
          <t xml:space="preserve">Calificación entre 96 y 100 </t>
        </is>
      </c>
    </row>
    <row r="76">
      <c r="B76" s="76" t="inlineStr">
        <is>
          <t>Moderado</t>
        </is>
      </c>
      <c r="C76" s="537" t="inlineStr">
        <is>
          <t>Calificación entre 86 y 95</t>
        </is>
      </c>
    </row>
    <row r="77">
      <c r="B77" s="74" t="inlineStr">
        <is>
          <t>Débil</t>
        </is>
      </c>
      <c r="C77" s="77" t="inlineStr">
        <is>
          <t>Calificación entre 0 y 85</t>
        </is>
      </c>
    </row>
    <row r="82" customFormat="1" s="60">
      <c r="A82" s="551" t="n"/>
      <c r="B82" s="552" t="inlineStr">
        <is>
          <t>RESULTADOS DE LA EVALUACIÓN DE LA EJECUCIÓN DEL CONTROL</t>
        </is>
      </c>
      <c r="C82" s="842" t="n"/>
    </row>
    <row r="83" ht="27.6" customFormat="1" customHeight="1" s="60">
      <c r="A83" s="551" t="n"/>
      <c r="B83" s="539" t="inlineStr">
        <is>
          <t xml:space="preserve">RANGO DE CALIFICACIÓN DE LA EJECUCIÓN </t>
        </is>
      </c>
      <c r="C83" s="555" t="inlineStr">
        <is>
          <t>RESULTADO - PESO DE LA EJECUCIÓN DEL CONTROL -</t>
        </is>
      </c>
    </row>
    <row r="84" ht="41.4" customFormat="1" customHeight="1" s="45">
      <c r="A84" s="61" t="n"/>
      <c r="B84" s="557" t="inlineStr">
        <is>
          <t>Fuerte</t>
        </is>
      </c>
      <c r="C84" s="553" t="inlineStr">
        <is>
          <t>El control se ejecuta de manera consistente por parte del responsable.</t>
        </is>
      </c>
    </row>
    <row r="85" ht="27.6" customFormat="1" customHeight="1" s="45">
      <c r="A85" s="61" t="n"/>
      <c r="B85" s="538" t="inlineStr">
        <is>
          <t>Moderado</t>
        </is>
      </c>
      <c r="C85" s="554" t="inlineStr">
        <is>
          <t>El control se ejecuta algunas veces por parte del responsable.</t>
        </is>
      </c>
    </row>
    <row r="86" ht="27.6" customFormat="1" customHeight="1" s="45">
      <c r="A86" s="61" t="n"/>
      <c r="B86" s="557" t="inlineStr">
        <is>
          <t>Débil</t>
        </is>
      </c>
      <c r="C86" s="553" t="inlineStr">
        <is>
          <t>El control no se ejecuta por parte del responsable.</t>
        </is>
      </c>
    </row>
    <row r="91" customFormat="1" s="60">
      <c r="A91" s="551" t="n"/>
      <c r="B91" s="558" t="inlineStr">
        <is>
          <t xml:space="preserve">ANÁLISIS Y EVALUACIÓN DE LOS CONTROLES PARA LA MITIGACIÓN DE LOS RIESGOS </t>
        </is>
      </c>
      <c r="C91" s="841" t="n"/>
      <c r="D91" s="841" t="n"/>
      <c r="E91" s="842" t="n"/>
    </row>
    <row r="92" ht="69" customFormat="1" customHeight="1" s="551">
      <c r="B92" s="555" t="inlineStr">
        <is>
          <t>PESO INDIVIDUAL DEL DISEÑO (DISEÑO)</t>
        </is>
      </c>
      <c r="C92" s="555" t="inlineStr">
        <is>
          <t>EL CONTROL SE EJECUTA DE MANERA CONSISTENTE POR LOS RESPONSABLES (EJECUCIÓN)</t>
        </is>
      </c>
      <c r="D92" s="555" t="inlineStr">
        <is>
          <t>SOLIDEZ INDIVIDUAL DE CADA CONTROL 
FUERTE:100 
MODERADO: 50 
DÉBIL: 0</t>
        </is>
      </c>
      <c r="E92" s="555" t="inlineStr">
        <is>
          <t>PESO EN LA EVALUACIÓN DEL DISEÑO DEL CONTROL 
SI / NO</t>
        </is>
      </c>
    </row>
    <row r="93">
      <c r="B93" s="557" t="inlineStr">
        <is>
          <t>Fuerte calificación entre 96 y 100</t>
        </is>
      </c>
      <c r="C93" s="54" t="inlineStr">
        <is>
          <t>Fuerte (siempre se ejecuta)</t>
        </is>
      </c>
      <c r="D93" s="54" t="inlineStr">
        <is>
          <t>fuerte + fuerte = fuerte</t>
        </is>
      </c>
      <c r="E93" s="54" t="inlineStr">
        <is>
          <t>NO</t>
        </is>
      </c>
    </row>
    <row r="94">
      <c r="B94" s="885" t="n"/>
      <c r="C94" s="54" t="inlineStr">
        <is>
          <t>Moderado (algunas veces)</t>
        </is>
      </c>
      <c r="D94" s="54" t="inlineStr">
        <is>
          <t>fuerte + moderado = moderado</t>
        </is>
      </c>
      <c r="E94" s="54" t="inlineStr">
        <is>
          <t>SI</t>
        </is>
      </c>
    </row>
    <row r="95">
      <c r="B95" s="884" t="n"/>
      <c r="C95" s="54" t="inlineStr">
        <is>
          <t>Débil (no se ejecuta)</t>
        </is>
      </c>
      <c r="D95" s="54" t="inlineStr">
        <is>
          <t>fuerte + débil = débil</t>
        </is>
      </c>
      <c r="E95" s="54" t="inlineStr">
        <is>
          <t>SI</t>
        </is>
      </c>
    </row>
    <row r="96">
      <c r="B96" s="538" t="inlineStr">
        <is>
          <t>Moderado calificación entre 86 y 95</t>
        </is>
      </c>
      <c r="C96" s="537" t="inlineStr">
        <is>
          <t>Fuerte (siempre se ejecuta)</t>
        </is>
      </c>
      <c r="D96" s="78" t="inlineStr">
        <is>
          <t xml:space="preserve">moderado + fuerte = moderado </t>
        </is>
      </c>
      <c r="E96" s="537" t="inlineStr">
        <is>
          <t>SI</t>
        </is>
      </c>
    </row>
    <row r="97">
      <c r="B97" s="885" t="n"/>
      <c r="C97" s="537" t="inlineStr">
        <is>
          <t>Moderado (algunas veces)</t>
        </is>
      </c>
      <c r="D97" s="78" t="inlineStr">
        <is>
          <t xml:space="preserve">moderado + moderado = moderado </t>
        </is>
      </c>
      <c r="E97" s="537" t="inlineStr">
        <is>
          <t>SI</t>
        </is>
      </c>
    </row>
    <row r="98">
      <c r="B98" s="884" t="n"/>
      <c r="C98" s="537" t="inlineStr">
        <is>
          <t>Débil (no se ejecuta)</t>
        </is>
      </c>
      <c r="D98" s="70" t="inlineStr">
        <is>
          <t>moderado + débil = débil</t>
        </is>
      </c>
      <c r="E98" s="537" t="inlineStr">
        <is>
          <t>SI</t>
        </is>
      </c>
    </row>
    <row r="99">
      <c r="B99" s="557" t="inlineStr">
        <is>
          <t>Débil calificación entre 0 y 85</t>
        </is>
      </c>
      <c r="C99" s="54" t="inlineStr">
        <is>
          <t>Fuerte (siempre se ejecuta)</t>
        </is>
      </c>
      <c r="D99" s="54" t="inlineStr">
        <is>
          <t>débil + fuerte = débil</t>
        </is>
      </c>
      <c r="E99" s="54" t="inlineStr">
        <is>
          <t>SI</t>
        </is>
      </c>
    </row>
    <row r="100">
      <c r="B100" s="885" t="n"/>
      <c r="C100" s="54" t="inlineStr">
        <is>
          <t>Moderado (algunas veces)</t>
        </is>
      </c>
      <c r="D100" s="54" t="inlineStr">
        <is>
          <t>débil + moderado = débil</t>
        </is>
      </c>
      <c r="E100" s="54" t="inlineStr">
        <is>
          <t>SI</t>
        </is>
      </c>
    </row>
    <row r="101">
      <c r="B101" s="884" t="n"/>
      <c r="C101" s="54" t="inlineStr">
        <is>
          <t>Débil (no se ejecuta)</t>
        </is>
      </c>
      <c r="D101" s="54" t="inlineStr">
        <is>
          <t>débil + débil = débil</t>
        </is>
      </c>
      <c r="E101" s="54" t="inlineStr">
        <is>
          <t>SI</t>
        </is>
      </c>
    </row>
    <row r="106" customFormat="1" s="60">
      <c r="A106" s="551" t="n"/>
      <c r="B106" s="558" t="inlineStr">
        <is>
          <t>RESULTADOS DE LOS POSIBLES DESPLAZAMIENTOS DE LA PROBABILIDAD Y DEL IMPACTO DE LOS RIESGOS</t>
        </is>
      </c>
      <c r="C106" s="841" t="n"/>
      <c r="D106" s="841" t="n"/>
      <c r="E106" s="841" t="n"/>
      <c r="F106" s="842" t="n"/>
    </row>
    <row r="107" ht="276" customFormat="1" customHeight="1" s="551">
      <c r="B107" s="555" t="inlineStr">
        <is>
          <t>SOLIDEZ DEL CONJUNTO DE LOS CONTROLES</t>
        </is>
      </c>
      <c r="C107" s="555" t="inlineStr">
        <is>
          <t>CONTROLES AYUDAN A DISMINUIR LA PROBABILIDAD</t>
        </is>
      </c>
      <c r="D107" s="555" t="inlineStr">
        <is>
          <t>CONTROLES AYUDAN A DISMINUIR IMPACTO</t>
        </is>
      </c>
      <c r="E107" s="555" t="inlineStr">
        <is>
          <t># COLUMNAS EN LA MATRIZ DE RIESGO QUE SE DESPLAZA EN EL EJE DE LA PROBABILIDAD</t>
        </is>
      </c>
      <c r="F107" s="555" t="inlineStr">
        <is>
          <t># COLUMNAS EN LA MATRIZ DE RIESGO QUE SE DESPLAZA EN EL EJE DE IMPACTO</t>
        </is>
      </c>
    </row>
    <row r="108">
      <c r="B108" s="74" t="inlineStr">
        <is>
          <t xml:space="preserve">Fuerte </t>
        </is>
      </c>
      <c r="C108" s="79" t="inlineStr">
        <is>
          <t>Directamente</t>
        </is>
      </c>
      <c r="D108" s="79" t="inlineStr">
        <is>
          <t>Directamente</t>
        </is>
      </c>
      <c r="E108" s="79" t="n">
        <v>2</v>
      </c>
      <c r="F108" s="79" t="n">
        <v>2</v>
      </c>
    </row>
    <row r="109">
      <c r="B109" s="76" t="inlineStr">
        <is>
          <t xml:space="preserve">Fuerte </t>
        </is>
      </c>
      <c r="C109" s="80" t="inlineStr">
        <is>
          <t>Directamente</t>
        </is>
      </c>
      <c r="D109" s="80" t="inlineStr">
        <is>
          <t>Indirectamente</t>
        </is>
      </c>
      <c r="E109" s="80" t="n">
        <v>2</v>
      </c>
      <c r="F109" s="80" t="n">
        <v>1</v>
      </c>
    </row>
    <row r="110">
      <c r="B110" s="74" t="inlineStr">
        <is>
          <t xml:space="preserve">Fuerte </t>
        </is>
      </c>
      <c r="C110" s="79" t="inlineStr">
        <is>
          <t>Directamente</t>
        </is>
      </c>
      <c r="D110" s="79" t="inlineStr">
        <is>
          <t>No disminuye</t>
        </is>
      </c>
      <c r="E110" s="79" t="n">
        <v>2</v>
      </c>
      <c r="F110" s="79" t="n">
        <v>0</v>
      </c>
    </row>
    <row r="111">
      <c r="B111" s="76" t="inlineStr">
        <is>
          <t xml:space="preserve">Fuerte </t>
        </is>
      </c>
      <c r="C111" s="80" t="inlineStr">
        <is>
          <t>No disminuye</t>
        </is>
      </c>
      <c r="D111" s="80" t="inlineStr">
        <is>
          <t>Directamente</t>
        </is>
      </c>
      <c r="E111" s="80" t="n">
        <v>0</v>
      </c>
      <c r="F111" s="80" t="n">
        <v>2</v>
      </c>
    </row>
    <row r="112">
      <c r="B112" s="74" t="inlineStr">
        <is>
          <t>Moderado</t>
        </is>
      </c>
      <c r="C112" s="79" t="inlineStr">
        <is>
          <t>Directamente</t>
        </is>
      </c>
      <c r="D112" s="79" t="inlineStr">
        <is>
          <t>Directamente</t>
        </is>
      </c>
      <c r="E112" s="79" t="n">
        <v>1</v>
      </c>
      <c r="F112" s="79" t="n">
        <v>1</v>
      </c>
    </row>
    <row r="113">
      <c r="B113" s="76" t="inlineStr">
        <is>
          <t>Moderado</t>
        </is>
      </c>
      <c r="C113" s="80" t="inlineStr">
        <is>
          <t>Directamente</t>
        </is>
      </c>
      <c r="D113" s="80" t="inlineStr">
        <is>
          <t>Indirectamente</t>
        </is>
      </c>
      <c r="E113" s="80" t="n">
        <v>1</v>
      </c>
      <c r="F113" s="80" t="n">
        <v>0</v>
      </c>
    </row>
    <row r="114">
      <c r="B114" s="74" t="inlineStr">
        <is>
          <t>Moderado</t>
        </is>
      </c>
      <c r="C114" s="79" t="inlineStr">
        <is>
          <t>Directamente</t>
        </is>
      </c>
      <c r="D114" s="79" t="inlineStr">
        <is>
          <t>No disminuye</t>
        </is>
      </c>
      <c r="E114" s="79" t="n">
        <v>1</v>
      </c>
      <c r="F114" s="79" t="n">
        <v>0</v>
      </c>
    </row>
    <row r="115">
      <c r="B115" s="76" t="inlineStr">
        <is>
          <t>Moderado</t>
        </is>
      </c>
      <c r="C115" s="80" t="inlineStr">
        <is>
          <t>No disminuye</t>
        </is>
      </c>
      <c r="D115" s="80" t="inlineStr">
        <is>
          <t>Directamente</t>
        </is>
      </c>
      <c r="E115" s="80" t="n">
        <v>0</v>
      </c>
      <c r="F115" s="80" t="n">
        <v>1</v>
      </c>
    </row>
    <row r="137" ht="14.4" customFormat="1" customHeight="1" s="159" thickBot="1">
      <c r="A137" s="157" t="n"/>
      <c r="B137" s="158" t="n"/>
    </row>
    <row r="138" ht="14.4" customHeight="1" thickTop="1"/>
    <row r="139" ht="21" customHeight="1">
      <c r="B139" s="556" t="inlineStr">
        <is>
          <t>CRITERIOS 2020</t>
        </is>
      </c>
    </row>
    <row r="140" ht="21" customHeight="1">
      <c r="B140" s="556" t="n"/>
      <c r="C140" s="556" t="n"/>
      <c r="D140" s="556" t="n"/>
    </row>
    <row r="142">
      <c r="B142" s="534" t="inlineStr">
        <is>
          <t>CLASIFICACIÓN DEL RIESGO</t>
        </is>
      </c>
      <c r="C142" s="534" t="inlineStr">
        <is>
          <t>RELACIÓN</t>
        </is>
      </c>
      <c r="D142" s="534" t="inlineStr">
        <is>
          <t>FACTORES DE RIESGOS</t>
        </is>
      </c>
      <c r="E142" s="534" t="inlineStr">
        <is>
          <t>DESCRIPCIÓN</t>
        </is>
      </c>
      <c r="F142" s="842" t="n"/>
    </row>
    <row r="143" ht="71.25" customHeight="1">
      <c r="B143" s="554" t="inlineStr">
        <is>
          <t>EJECUCIÓN Y ADMINISTRACIÓN DE PROCESOS: Pérdidas derivadas de errores en la ejecución y administración de procesos.</t>
        </is>
      </c>
      <c r="D143" s="554" t="inlineStr">
        <is>
          <t xml:space="preserve">Procesos: Eventos relacionados con errores en las actividades que deben realizar los servidores de la organización. </t>
        </is>
      </c>
      <c r="E143" s="535" t="inlineStr">
        <is>
          <t>- Falta de procedimientos
- Errores de grabación, autorización
- Errores en cálculos para pagos internos y externos
- Falta de capacitación</t>
        </is>
      </c>
      <c r="F143" s="842" t="n"/>
    </row>
    <row r="144" ht="27.6" customHeight="1">
      <c r="B144" s="554" t="inlineStr">
        <is>
          <t>FRAUDE EXTERNO: Pérdida derivada de actos de fraude por personas ajenas a la organización (no participa personal de la entidad).</t>
        </is>
      </c>
      <c r="D144" s="554" t="inlineStr">
        <is>
          <t>Evento externo: Situaciones externas que afectan la entidad</t>
        </is>
      </c>
      <c r="E144" s="535" t="inlineStr">
        <is>
          <t>- Suplantación de identidad
- Asalto a la oficina
- Atentados, vandalismo, orden público</t>
        </is>
      </c>
      <c r="F144" s="842" t="n"/>
    </row>
    <row r="145" ht="82.8" customHeight="1">
      <c r="B145" s="554" t="inlineStr">
        <is>
          <t>FRAUDE INTERNO: 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t>
        </is>
      </c>
      <c r="D145" s="554" t="inlineStr">
        <is>
          <t>Talento humano: Incluye seguridad y salud en el trabajo. Se analiza posible dolo e intención frente a la corrupción.</t>
        </is>
      </c>
      <c r="E145" s="535" t="inlineStr">
        <is>
          <t>- Hurto activos
- Posibles comportamientos no éticos de los empleados
- Fraude interno (corrupción, soborno)</t>
        </is>
      </c>
      <c r="F145" s="842" t="n"/>
    </row>
    <row r="146" ht="41.4" customHeight="1">
      <c r="B146" s="554" t="inlineStr">
        <is>
          <t>FALLAS TECNOLÓGICAS: Errores en hardware, software, telecomunicaciones, interrupción de servicios básicos.</t>
        </is>
      </c>
      <c r="D146" s="554" t="inlineStr">
        <is>
          <t>Tecnología: Eventos relacionados con la infraestructura tecnológica de la entidad.</t>
        </is>
      </c>
      <c r="E146" s="535" t="inlineStr">
        <is>
          <t>- Daño de equipos
- Caída de aplicaciones
- Caída de redes
- Errores en programas</t>
        </is>
      </c>
      <c r="F146" s="842" t="n"/>
    </row>
    <row r="147" ht="41.4" customHeight="1">
      <c r="B147" s="181" t="inlineStr">
        <is>
          <t>DAÑOS A ACTIVOS FIJOS/ EVENTOS EXTERNOS: Pérdida por daños o extravíos de los activos fijos por desastres naturales u otros riesgos/eventos externos como atentados, vandalismo, orden público.</t>
        </is>
      </c>
      <c r="D147" s="554" t="inlineStr">
        <is>
          <t>Infraestructura: Eventos relacionados con la infraestructura física de la entidad.</t>
        </is>
      </c>
      <c r="E147" s="535" t="inlineStr">
        <is>
          <t>- Derrumbes
- Incendios
- Inundaciones
- Daños a activos fijos</t>
        </is>
      </c>
      <c r="F147" s="842" t="n"/>
    </row>
    <row r="148" ht="41.4" customHeight="1">
      <c r="B148" s="554" t="inlineStr">
        <is>
          <t xml:space="preserve">USUARIOS, PRODUCTOS Y PRÁCTICAS: Fallas negligentes o involuntarias de las obligaciones frente a los usuarios y que impiden satisfacer una obligación profesional frente a éstos. </t>
        </is>
      </c>
      <c r="D148" s="536" t="inlineStr">
        <is>
          <t>Pueden asociarse a varios factores</t>
        </is>
      </c>
      <c r="E148" s="845" t="n"/>
      <c r="F148" s="840" t="n"/>
    </row>
    <row r="149" ht="42" customHeight="1">
      <c r="B149" s="554" t="inlineStr">
        <is>
          <t>RELACIONES LABORALES: Pérdidas que surgen de acciones contrarias a las leyes o acuerdos de empleo, salud o seguridad, del pago de demandas por daños personales o de discriminación.</t>
        </is>
      </c>
      <c r="D149" s="846" t="n"/>
      <c r="E149" s="848" t="n"/>
      <c r="F149" s="847" t="n"/>
    </row>
    <row r="157">
      <c r="B157" s="555" t="inlineStr">
        <is>
          <t>Tabla 3 Actividades relacionadas con la gestión en entidades públicas</t>
        </is>
      </c>
      <c r="C157" s="841" t="n"/>
      <c r="D157" s="842" t="n"/>
    </row>
    <row r="158" customFormat="1" s="61">
      <c r="B158" s="534" t="inlineStr">
        <is>
          <t>ACTIVIDAD</t>
        </is>
      </c>
      <c r="C158" s="577" t="inlineStr">
        <is>
          <t xml:space="preserve">FRECUENCIA DE LA ACTIVIDAD </t>
        </is>
      </c>
      <c r="D158" s="577" t="inlineStr">
        <is>
          <t>PROBABILIDAD FRENTE AL RIESGO</t>
        </is>
      </c>
    </row>
    <row r="159">
      <c r="B159" s="162" t="inlineStr">
        <is>
          <t>Planeación estratégica</t>
        </is>
      </c>
      <c r="C159" s="538" t="inlineStr">
        <is>
          <t>1 vez al año</t>
        </is>
      </c>
      <c r="D159" s="537" t="inlineStr">
        <is>
          <t xml:space="preserve">Muy baja </t>
        </is>
      </c>
    </row>
    <row r="160">
      <c r="B160" s="162" t="inlineStr">
        <is>
          <t>Actividades de talento humano, jurídica, administrativa</t>
        </is>
      </c>
      <c r="C160" s="537" t="inlineStr">
        <is>
          <t>Mensual</t>
        </is>
      </c>
      <c r="D160" s="537" t="inlineStr">
        <is>
          <t>Media</t>
        </is>
      </c>
    </row>
    <row r="161">
      <c r="B161" s="162" t="inlineStr">
        <is>
          <t>Contabilidad, cartera</t>
        </is>
      </c>
      <c r="C161" s="537" t="inlineStr">
        <is>
          <t>Semanal</t>
        </is>
      </c>
      <c r="D161" s="537" t="inlineStr">
        <is>
          <t>Alta</t>
        </is>
      </c>
    </row>
    <row r="162" ht="69" customHeight="1">
      <c r="B162" s="162" t="inlineStr">
        <is>
          <t>*Tecnología (incluye disponibilidad de aplicativos), tesorería
*Nota: En materia de tecnología se tiene en cuenta 1 hora funcionamiento = 1 vez.
Ej.: Aplicativo FURAG está disponible durante 2 meses las 24 horas, en consecuencia su frecuencia se calcularía 60 días * 24 horas= 1440 horas.</t>
        </is>
      </c>
      <c r="C162" s="537" t="inlineStr">
        <is>
          <t>Diaria</t>
        </is>
      </c>
      <c r="D162" s="537" t="inlineStr">
        <is>
          <t>Muy alta</t>
        </is>
      </c>
    </row>
    <row r="168">
      <c r="B168" s="555" t="inlineStr">
        <is>
          <t>Tabla 4 Criterios para definir el nivel de probabilidad</t>
        </is>
      </c>
      <c r="C168" s="841" t="n"/>
      <c r="D168" s="842" t="n"/>
    </row>
    <row r="169">
      <c r="C169" s="577" t="inlineStr">
        <is>
          <t>FRECUENCIA DE LA ACTIVIDAD</t>
        </is>
      </c>
      <c r="D169" s="577" t="inlineStr">
        <is>
          <t>PROBABILIDAD</t>
        </is>
      </c>
    </row>
    <row r="170" ht="41.4" customHeight="1">
      <c r="B170" s="167" t="inlineStr">
        <is>
          <t>Muy Baja</t>
        </is>
      </c>
      <c r="C170" s="161" t="inlineStr">
        <is>
          <t>La actividad que conlleva el riesgo se ejecuta como máximo 2 veces por año</t>
        </is>
      </c>
      <c r="D170" s="164" t="n">
        <v>0.2</v>
      </c>
      <c r="E170" s="161" t="inlineStr">
        <is>
          <t>MUY BAJA: La actividad que conlleva el riesgo se ejecuta como máximos 2 veces por año</t>
        </is>
      </c>
    </row>
    <row r="171" ht="41.4" customHeight="1">
      <c r="B171" s="165" t="inlineStr">
        <is>
          <t>Baja</t>
        </is>
      </c>
      <c r="C171" s="161" t="inlineStr">
        <is>
          <t>La actividad que conlleva el riesgo se ejecuta de 3 a 10 veces por año</t>
        </is>
      </c>
      <c r="D171" s="164" t="n">
        <v>0.4</v>
      </c>
      <c r="E171" s="161" t="inlineStr">
        <is>
          <t>BAJA: La actividad que conlleva el riesgo se ejecuta de 3 a 10 veces por año</t>
        </is>
      </c>
    </row>
    <row r="172" ht="41.4" customHeight="1">
      <c r="B172" s="179" t="inlineStr">
        <is>
          <t>Media</t>
        </is>
      </c>
      <c r="C172" s="161" t="inlineStr">
        <is>
          <t>La actividad que conlleva el riesgo se ejecuta de 11 a 30 veces por año</t>
        </is>
      </c>
      <c r="D172" s="164" t="n">
        <v>0.6</v>
      </c>
      <c r="E172" s="161" t="inlineStr">
        <is>
          <t>MEDIA: La actividad que conlleva el riesgo se ejecuta de 11 a 30 veces por año</t>
        </is>
      </c>
    </row>
    <row r="173" ht="55.2" customHeight="1">
      <c r="B173" s="180" t="inlineStr">
        <is>
          <t>Alta</t>
        </is>
      </c>
      <c r="C173" s="161" t="inlineStr">
        <is>
          <t>La actividad que conlleva el riesgo se ejecuta mínimo 31 veces al año y máximo 100 veces por año</t>
        </is>
      </c>
      <c r="D173" s="164" t="n">
        <v>0.8</v>
      </c>
      <c r="E173" s="161" t="inlineStr">
        <is>
          <t>ALTA: La actividad que conlleva el riesgo se ejecuta mínimo 31 veces al año y máximo 100 veces por año</t>
        </is>
      </c>
    </row>
    <row r="174" ht="41.4" customHeight="1">
      <c r="B174" s="166" t="inlineStr">
        <is>
          <t>Muy Alta</t>
        </is>
      </c>
      <c r="C174" s="161" t="inlineStr">
        <is>
          <t>La actividad que conlleva el riesgo se ejecuta más de 100 veces por año</t>
        </is>
      </c>
      <c r="D174" s="164" t="n">
        <v>1</v>
      </c>
      <c r="E174" s="161" t="inlineStr">
        <is>
          <t>MUY ALTA: La actividad que conlleva el riesgo se ejecuta más de 100 veces por año</t>
        </is>
      </c>
    </row>
    <row r="179">
      <c r="F179" s="539" t="inlineStr">
        <is>
          <t>Figura 14 Matriz de calor (niveles de severidad del riesgo)</t>
        </is>
      </c>
      <c r="G179" s="841" t="n"/>
      <c r="H179" s="841" t="n"/>
      <c r="I179" s="841" t="n"/>
      <c r="J179" s="841" t="n"/>
      <c r="K179" s="841" t="n"/>
      <c r="L179" s="841" t="n"/>
      <c r="M179" s="841" t="n"/>
      <c r="N179" s="842" t="n"/>
    </row>
    <row r="180">
      <c r="B180" s="539" t="inlineStr">
        <is>
          <t>Tabla 5 Criterios para definir el nivel de impacto</t>
        </is>
      </c>
      <c r="C180" s="841" t="n"/>
      <c r="D180" s="842" t="n"/>
    </row>
    <row r="181">
      <c r="B181" s="470" t="inlineStr">
        <is>
          <t>NIVEL</t>
        </is>
      </c>
      <c r="C181" s="577" t="inlineStr">
        <is>
          <t xml:space="preserve">AFECTACIÓN ECONÓMICA </t>
        </is>
      </c>
      <c r="D181" s="577" t="inlineStr">
        <is>
          <t xml:space="preserve">REPUTACIONAL </t>
        </is>
      </c>
      <c r="H181" s="551" t="inlineStr">
        <is>
          <t xml:space="preserve">IMPACTO </t>
        </is>
      </c>
    </row>
    <row r="182" ht="27.6" customHeight="1">
      <c r="B182" s="167" t="inlineStr">
        <is>
          <t>Leve 20%</t>
        </is>
      </c>
      <c r="C182" s="537" t="inlineStr">
        <is>
          <t>Afectación menor a 10 SMLMV .</t>
        </is>
      </c>
      <c r="D182" s="161" t="inlineStr">
        <is>
          <t>El riesgo afecta la imagen de algún área de la organización.</t>
        </is>
      </c>
      <c r="F182" s="549" t="inlineStr">
        <is>
          <t xml:space="preserve">
PROBABILIDAD</t>
        </is>
      </c>
      <c r="G182" s="538" t="inlineStr">
        <is>
          <t>Muy Alta 100%</t>
        </is>
      </c>
      <c r="H182" s="169" t="n"/>
      <c r="I182" s="169" t="n"/>
      <c r="J182" s="169" t="n"/>
      <c r="K182" s="169" t="n"/>
      <c r="L182" s="168" t="n"/>
      <c r="N182" s="173" t="inlineStr">
        <is>
          <t>Extremo</t>
        </is>
      </c>
    </row>
    <row r="183" ht="69" customHeight="1">
      <c r="B183" s="165" t="inlineStr">
        <is>
          <t>Menor 40%</t>
        </is>
      </c>
      <c r="C183" s="537" t="inlineStr">
        <is>
          <t>Entre 10 y 50 SMLV</t>
        </is>
      </c>
      <c r="D183" s="161" t="inlineStr">
        <is>
          <t>El riesgo afecta la imagen de la entidad internamente, deconocimiento general nivel interno, de junta directiva y accionistas y/o de proveedores.</t>
        </is>
      </c>
      <c r="E183" s="42" t="inlineStr">
        <is>
          <t>PREVENTIVO</t>
        </is>
      </c>
      <c r="G183" s="538" t="inlineStr">
        <is>
          <t>Alta 80%</t>
        </is>
      </c>
      <c r="H183" s="170" t="n"/>
      <c r="I183" s="170" t="n"/>
      <c r="J183" s="169" t="n"/>
      <c r="K183" s="169" t="n"/>
      <c r="L183" s="168" t="n"/>
      <c r="N183" s="174" t="inlineStr">
        <is>
          <t>Alto</t>
        </is>
      </c>
    </row>
    <row r="184" ht="55.2" customHeight="1">
      <c r="B184" s="179" t="inlineStr">
        <is>
          <t>Moderado 60%</t>
        </is>
      </c>
      <c r="C184" s="537" t="inlineStr">
        <is>
          <t>Entre 50 y 100 SMLMV</t>
        </is>
      </c>
      <c r="D184" s="161" t="inlineStr">
        <is>
          <t>El riesgo afecta la imagen de la entidad con algunos usuarios de relevancia frente al logro de los objetivos.</t>
        </is>
      </c>
      <c r="E184" s="42" t="inlineStr">
        <is>
          <t>DETECTIVO</t>
        </is>
      </c>
      <c r="G184" s="538" t="inlineStr">
        <is>
          <t>Media 60%</t>
        </is>
      </c>
      <c r="H184" s="170" t="n"/>
      <c r="I184" s="170" t="n"/>
      <c r="J184" s="170" t="n"/>
      <c r="K184" s="169" t="n"/>
      <c r="L184" s="168" t="n"/>
      <c r="N184" s="175" t="inlineStr">
        <is>
          <t>Moderado</t>
        </is>
      </c>
    </row>
    <row r="185" ht="69" customHeight="1">
      <c r="B185" s="180" t="inlineStr">
        <is>
          <t>Mayor 80%</t>
        </is>
      </c>
      <c r="C185" s="537" t="inlineStr">
        <is>
          <t>Entre 100 y 500 SMLMV</t>
        </is>
      </c>
      <c r="D185" s="161" t="inlineStr">
        <is>
          <t>El riesgo afecta la imagen de la entidad con efecto publicitario sostenido a nivel de sector administrativo, nivel departamental o municipal.</t>
        </is>
      </c>
      <c r="E185" s="42" t="inlineStr">
        <is>
          <t>CORRECTIVO</t>
        </is>
      </c>
      <c r="G185" s="538" t="inlineStr">
        <is>
          <t>Baja 40%</t>
        </is>
      </c>
      <c r="H185" s="171" t="n"/>
      <c r="I185" s="170" t="n"/>
      <c r="J185" s="170" t="n"/>
      <c r="K185" s="169" t="n"/>
      <c r="L185" s="168" t="n"/>
      <c r="N185" s="176" t="inlineStr">
        <is>
          <t>Bajo</t>
        </is>
      </c>
    </row>
    <row r="186" ht="41.4" customHeight="1">
      <c r="B186" s="166" t="inlineStr">
        <is>
          <t>Catastrófico 100%</t>
        </is>
      </c>
      <c r="C186" s="537" t="inlineStr">
        <is>
          <t>Mayor a 500 SMLMV</t>
        </is>
      </c>
      <c r="D186" s="161" t="inlineStr">
        <is>
          <t>El riesgo afecta la imagen de la entidad a nivel nacional, con efecto publicitario sostenido a nivel país</t>
        </is>
      </c>
      <c r="G186" s="538" t="inlineStr">
        <is>
          <t>Muy Baja 20%</t>
        </is>
      </c>
      <c r="H186" s="171" t="n"/>
      <c r="I186" s="172" t="n"/>
      <c r="J186" s="170" t="n"/>
      <c r="K186" s="169" t="n"/>
      <c r="L186" s="168" t="n"/>
    </row>
    <row r="187" ht="27.6" customHeight="1">
      <c r="B187" s="50" t="n"/>
      <c r="C187" s="538" t="inlineStr">
        <is>
          <t>El riesgo afecta la imagen de algún área de la organización.</t>
        </is>
      </c>
      <c r="D187" s="59" t="n"/>
      <c r="F187" s="550" t="n"/>
      <c r="G187" s="664" t="n"/>
      <c r="H187" s="183" t="n"/>
      <c r="I187" s="184" t="n"/>
      <c r="J187" s="185" t="n"/>
      <c r="K187" s="186" t="n"/>
      <c r="L187" s="187" t="n"/>
    </row>
    <row r="188" ht="69" customHeight="1">
      <c r="B188" s="50" t="n"/>
      <c r="C188" s="538" t="inlineStr">
        <is>
          <t>El riesgo afecta la imagen de la entidad internamente, deconocimiento general nivel interno, de junta directiva y accionistas y/o de proveedores.</t>
        </is>
      </c>
      <c r="D188" s="59" t="n"/>
      <c r="F188" s="550" t="n"/>
      <c r="G188" s="664" t="n"/>
      <c r="H188" s="183" t="n"/>
      <c r="I188" s="184" t="n"/>
      <c r="J188" s="185" t="n"/>
      <c r="K188" s="186" t="n"/>
      <c r="L188" s="187" t="n"/>
    </row>
    <row r="189" ht="55.2" customHeight="1">
      <c r="B189" s="50" t="n"/>
      <c r="C189" s="538" t="inlineStr">
        <is>
          <t>El riesgo afecta la imagen de la entidad con algunos usuarios de relevancia frente al logro de los objetivos.</t>
        </is>
      </c>
      <c r="D189" s="59" t="n"/>
      <c r="F189" s="550" t="n"/>
      <c r="G189" s="664" t="n"/>
      <c r="H189" s="183" t="n"/>
      <c r="I189" s="184" t="n"/>
      <c r="J189" s="185" t="n"/>
      <c r="K189" s="186" t="n"/>
      <c r="L189" s="187" t="n"/>
    </row>
    <row r="190" ht="69" customHeight="1">
      <c r="B190" s="50" t="n"/>
      <c r="C190" s="538" t="inlineStr">
        <is>
          <t>El riesgo afecta la imagen de la entidad con efecto publicitario sostenido a nivel de sector administrativo, nivel departamental o municipal.</t>
        </is>
      </c>
      <c r="D190" s="59" t="n"/>
      <c r="F190" s="550" t="n"/>
      <c r="G190" s="664" t="n"/>
      <c r="H190" s="183" t="n"/>
      <c r="I190" s="184" t="n"/>
      <c r="J190" s="185" t="n"/>
      <c r="K190" s="186" t="n"/>
      <c r="L190" s="187" t="n"/>
    </row>
    <row r="191" ht="41.4" customHeight="1">
      <c r="B191" s="50" t="n"/>
      <c r="C191" s="538" t="inlineStr">
        <is>
          <t>El riesgo afecta la imagen de la entidad a nivel nacional, con efecto publicitario sostenido a nivel país</t>
        </is>
      </c>
      <c r="D191" s="59" t="n"/>
      <c r="F191" s="550" t="n"/>
      <c r="G191" s="664" t="n"/>
      <c r="H191" s="183" t="n"/>
      <c r="I191" s="184" t="n"/>
      <c r="J191" s="185" t="n"/>
      <c r="K191" s="186" t="n"/>
      <c r="L191" s="187" t="n"/>
    </row>
    <row r="192">
      <c r="B192" s="50" t="n"/>
      <c r="C192" s="61" t="n"/>
      <c r="D192" s="59" t="n"/>
      <c r="F192" s="550" t="n"/>
      <c r="G192" s="664" t="n"/>
      <c r="H192" s="183" t="n"/>
      <c r="I192" s="184" t="n"/>
      <c r="J192" s="185" t="n"/>
      <c r="K192" s="186" t="n"/>
      <c r="L192" s="187" t="n"/>
    </row>
    <row r="194">
      <c r="B194" s="539" t="inlineStr">
        <is>
          <t>Tabla 6 Atributos de para el diseño del control</t>
        </is>
      </c>
      <c r="C194" s="841" t="n"/>
      <c r="D194" s="841" t="n"/>
      <c r="E194" s="842" t="n"/>
      <c r="F194" s="177" t="n"/>
    </row>
    <row r="195">
      <c r="B195" s="577" t="inlineStr">
        <is>
          <t>CARACTERISTICAS</t>
        </is>
      </c>
      <c r="C195" s="842" t="n"/>
      <c r="D195" s="577" t="inlineStr">
        <is>
          <t>DESCRIPCIÓN</t>
        </is>
      </c>
      <c r="E195" s="577" t="inlineStr">
        <is>
          <t>PESO</t>
        </is>
      </c>
    </row>
    <row r="196" ht="41.4" customHeight="1">
      <c r="B196" s="538" t="inlineStr">
        <is>
          <t>Atributos de eficiencia</t>
        </is>
      </c>
      <c r="C196" s="537" t="inlineStr">
        <is>
          <t>Tipo</t>
        </is>
      </c>
      <c r="D196" s="162" t="inlineStr">
        <is>
          <t>Preventivo: Va hacia las causas del riesgo, aseguran el resultado final esperado.</t>
        </is>
      </c>
      <c r="E196" s="164" t="n">
        <v>0.25</v>
      </c>
    </row>
    <row r="197" ht="55.2" customHeight="1">
      <c r="B197" s="885" t="n"/>
      <c r="C197" s="885" t="n"/>
      <c r="D197" s="162" t="inlineStr">
        <is>
          <t>Detectivo: Detecta que algo ocurre y devuelve el proceso a los controles preventivos. Se pueden generar reprocesos.</t>
        </is>
      </c>
      <c r="E197" s="164" t="n">
        <v>0.15</v>
      </c>
    </row>
    <row r="198" ht="55.2" customHeight="1">
      <c r="B198" s="885" t="n"/>
      <c r="C198" s="884" t="n"/>
      <c r="D198" s="162" t="inlineStr">
        <is>
          <t>Correctivo: Dado que permiten reducir el impacto de la materialización del riesgo, tienen un costo en su implementación.</t>
        </is>
      </c>
      <c r="E198" s="164" t="n">
        <v>0.1</v>
      </c>
    </row>
    <row r="199" ht="82.8" customHeight="1">
      <c r="B199" s="885" t="n"/>
      <c r="C199" s="537" t="inlineStr">
        <is>
          <t xml:space="preserve">Implementación </t>
        </is>
      </c>
      <c r="D199" s="162" t="inlineStr">
        <is>
          <t>Automático: Son actividades de procesamiento o validación de información que se ejecutan por un sistema y/o aplicativo de manera automática sin la intervención de personas para su realización.</t>
        </is>
      </c>
      <c r="E199" s="164" t="n">
        <v>0.25</v>
      </c>
      <c r="F199" s="42" t="inlineStr">
        <is>
          <t>AUTOMÁTICO</t>
        </is>
      </c>
    </row>
    <row r="200" ht="41.4" customHeight="1">
      <c r="B200" s="884" t="n"/>
      <c r="C200" s="884" t="n"/>
      <c r="D200" s="162" t="inlineStr">
        <is>
          <t>Manual: Controles que son ejecutados por una persona, tiene implícito el error humano.</t>
        </is>
      </c>
      <c r="E200" s="164" t="n">
        <v>0.15</v>
      </c>
      <c r="F200" s="42" t="inlineStr">
        <is>
          <t>MANUAL</t>
        </is>
      </c>
    </row>
    <row r="201" ht="82.8" customHeight="1">
      <c r="B201" s="538" t="inlineStr">
        <is>
          <t>Atributos informativos</t>
        </is>
      </c>
      <c r="C201" s="537" t="inlineStr">
        <is>
          <t>Documentación</t>
        </is>
      </c>
      <c r="D201" s="162" t="inlineStr">
        <is>
          <t>Documentado: Controles que están documentados en el proceso, ya sea en manuales, procedimientos, flujogramas o cualquier otro documento propio del proceso.</t>
        </is>
      </c>
      <c r="E201" s="537" t="inlineStr">
        <is>
          <t>-</t>
        </is>
      </c>
    </row>
    <row r="202" ht="82.8" customHeight="1">
      <c r="B202" s="885" t="n"/>
      <c r="C202" s="884" t="n"/>
      <c r="D202" s="162" t="inlineStr">
        <is>
          <t>Sin documentar: Identifica a los controles que pese a que se ejecutan en el proceso no se encuentran documentados en ningún documento propio del proceso.</t>
        </is>
      </c>
      <c r="E202" s="537" t="inlineStr">
        <is>
          <t>-</t>
        </is>
      </c>
    </row>
    <row r="203" ht="41.4" customHeight="1">
      <c r="B203" s="885" t="n"/>
      <c r="C203" s="537" t="inlineStr">
        <is>
          <t>Frecuencia</t>
        </is>
      </c>
      <c r="D203" s="162" t="inlineStr">
        <is>
          <t>Continua: El control se aplica siempre que se realiza la actividad que conlleva el riesgo.</t>
        </is>
      </c>
      <c r="E203" s="537" t="inlineStr">
        <is>
          <t>-</t>
        </is>
      </c>
    </row>
    <row r="204" ht="41.4" customHeight="1">
      <c r="B204" s="885" t="n"/>
      <c r="C204" s="884" t="n"/>
      <c r="D204" s="162" t="inlineStr">
        <is>
          <t>Aleatoria: El control se aplica aleatoriamente a la actividad que conlleva el riesgo.</t>
        </is>
      </c>
      <c r="E204" s="537" t="inlineStr">
        <is>
          <t>-</t>
        </is>
      </c>
    </row>
    <row r="205" ht="41.4" customHeight="1">
      <c r="B205" s="885" t="n"/>
      <c r="C205" s="537" t="inlineStr">
        <is>
          <t>Evidencia</t>
        </is>
      </c>
      <c r="D205" s="162" t="inlineStr">
        <is>
          <t>Con registro: El control deja un registro permite evidencia la ejecución del control.</t>
        </is>
      </c>
      <c r="E205" s="537" t="inlineStr">
        <is>
          <t>-</t>
        </is>
      </c>
    </row>
    <row r="206" ht="27.6" customHeight="1">
      <c r="B206" s="884" t="n"/>
      <c r="C206" s="884" t="n"/>
      <c r="D206" s="162" t="inlineStr">
        <is>
          <t>Sin registro: El control no deja registro de la ejecución del control.</t>
        </is>
      </c>
      <c r="E206" s="537" t="inlineStr">
        <is>
          <t>-</t>
        </is>
      </c>
    </row>
    <row r="210">
      <c r="B210" s="539" t="inlineStr">
        <is>
          <t>Tabla 7 Aplicación tabla atributos a ejemplo propuesto</t>
        </is>
      </c>
      <c r="C210" s="841" t="n"/>
      <c r="D210" s="841" t="n"/>
      <c r="E210" s="841" t="n"/>
      <c r="F210" s="842" t="n"/>
    </row>
    <row r="211">
      <c r="B211" s="577" t="inlineStr">
        <is>
          <t>CONTROLES Y SUS CARACTERÍSTICAS</t>
        </is>
      </c>
      <c r="C211" s="841" t="n"/>
      <c r="D211" s="841" t="n"/>
      <c r="E211" s="842" t="n"/>
      <c r="F211" s="577" t="inlineStr">
        <is>
          <t>PESO</t>
        </is>
      </c>
    </row>
    <row r="212">
      <c r="B212" s="538" t="inlineStr">
        <is>
          <t>Control 1 
El profesional del área de contratos verifica que la información suministrada por el proveedor corresponda con los requisitos establecidos de contratación a través de una lista de chequeo donde están los requisitos de información y la revisión con la información física suministrada por el proveedor, los contratos que cumplen son registrados en el sistema de información de contratación.</t>
        </is>
      </c>
      <c r="C212" s="537" t="inlineStr">
        <is>
          <t>Tipo</t>
        </is>
      </c>
      <c r="D212" s="537" t="inlineStr">
        <is>
          <t>Preventivo</t>
        </is>
      </c>
      <c r="E212" s="537" t="inlineStr">
        <is>
          <t>X</t>
        </is>
      </c>
      <c r="F212" s="164" t="n">
        <v>0.25</v>
      </c>
    </row>
    <row r="213">
      <c r="B213" s="885" t="n"/>
      <c r="C213" s="885" t="n"/>
      <c r="D213" s="537" t="inlineStr">
        <is>
          <t>Detectivo</t>
        </is>
      </c>
      <c r="E213" s="537" t="n"/>
      <c r="F213" s="537" t="n"/>
    </row>
    <row r="214">
      <c r="B214" s="885" t="n"/>
      <c r="C214" s="884" t="n"/>
      <c r="D214" s="537" t="inlineStr">
        <is>
          <t>Correctivo</t>
        </is>
      </c>
      <c r="E214" s="537" t="n"/>
      <c r="F214" s="537" t="n"/>
    </row>
    <row r="215">
      <c r="B215" s="885" t="n"/>
      <c r="C215" s="537" t="inlineStr">
        <is>
          <t>Implementación</t>
        </is>
      </c>
      <c r="D215" s="537" t="inlineStr">
        <is>
          <t>Automático</t>
        </is>
      </c>
      <c r="E215" s="537" t="n"/>
      <c r="F215" s="537" t="n"/>
    </row>
    <row r="216">
      <c r="B216" s="885" t="n"/>
      <c r="C216" s="884" t="n"/>
      <c r="D216" s="537" t="inlineStr">
        <is>
          <t>Manual</t>
        </is>
      </c>
      <c r="E216" s="537" t="inlineStr">
        <is>
          <t>X</t>
        </is>
      </c>
      <c r="F216" s="164" t="n">
        <v>0.15</v>
      </c>
    </row>
    <row r="217">
      <c r="B217" s="885" t="n"/>
      <c r="C217" s="537" t="inlineStr">
        <is>
          <t>Documentación</t>
        </is>
      </c>
      <c r="D217" s="537" t="inlineStr">
        <is>
          <t>Documentado</t>
        </is>
      </c>
      <c r="E217" s="537" t="inlineStr">
        <is>
          <t>X</t>
        </is>
      </c>
      <c r="F217" s="537" t="inlineStr">
        <is>
          <t>-</t>
        </is>
      </c>
    </row>
    <row r="218">
      <c r="B218" s="885" t="n"/>
      <c r="C218" s="884" t="n"/>
      <c r="D218" s="537" t="inlineStr">
        <is>
          <t>Sin documentar</t>
        </is>
      </c>
      <c r="E218" s="537" t="n"/>
      <c r="F218" s="537" t="inlineStr">
        <is>
          <t>-</t>
        </is>
      </c>
    </row>
    <row r="219">
      <c r="B219" s="885" t="n"/>
      <c r="C219" s="537" t="inlineStr">
        <is>
          <t>Frecuencia</t>
        </is>
      </c>
      <c r="D219" s="537" t="inlineStr">
        <is>
          <t>Continua</t>
        </is>
      </c>
      <c r="E219" s="537" t="inlineStr">
        <is>
          <t>X</t>
        </is>
      </c>
      <c r="F219" s="537" t="inlineStr">
        <is>
          <t>-</t>
        </is>
      </c>
    </row>
    <row r="220">
      <c r="B220" s="885" t="n"/>
      <c r="C220" s="884" t="n"/>
      <c r="D220" s="537" t="inlineStr">
        <is>
          <t>Aleatoria</t>
        </is>
      </c>
      <c r="E220" s="537" t="n"/>
      <c r="F220" s="537" t="inlineStr">
        <is>
          <t>-</t>
        </is>
      </c>
    </row>
    <row r="221">
      <c r="B221" s="885" t="n"/>
      <c r="C221" s="537" t="inlineStr">
        <is>
          <t>Evidencia</t>
        </is>
      </c>
      <c r="D221" s="537" t="inlineStr">
        <is>
          <t>Con registro</t>
        </is>
      </c>
      <c r="E221" s="537" t="inlineStr">
        <is>
          <t>X</t>
        </is>
      </c>
      <c r="F221" s="537" t="inlineStr">
        <is>
          <t>-</t>
        </is>
      </c>
    </row>
    <row r="222">
      <c r="B222" s="884" t="n"/>
      <c r="C222" s="884" t="n"/>
      <c r="D222" s="537" t="inlineStr">
        <is>
          <t>Sin registro</t>
        </is>
      </c>
      <c r="E222" s="80" t="n"/>
      <c r="F222" s="537" t="inlineStr">
        <is>
          <t>-</t>
        </is>
      </c>
    </row>
    <row r="223">
      <c r="B223" s="886" t="inlineStr">
        <is>
          <t>TOTAL VALORACIÓN CONTROL 1</t>
        </is>
      </c>
      <c r="C223" s="841" t="n"/>
      <c r="D223" s="841" t="n"/>
      <c r="E223" s="842" t="n"/>
      <c r="F223" s="163" t="n">
        <v>0.4</v>
      </c>
    </row>
    <row r="227">
      <c r="C227" s="42" t="inlineStr">
        <is>
          <t>PERIODICIDAD</t>
        </is>
      </c>
    </row>
    <row r="228">
      <c r="C228" s="42" t="inlineStr">
        <is>
          <t>DIARIA</t>
        </is>
      </c>
    </row>
    <row r="229">
      <c r="C229" s="42" t="inlineStr">
        <is>
          <t>SEMANAL</t>
        </is>
      </c>
    </row>
    <row r="230">
      <c r="C230" s="42" t="inlineStr">
        <is>
          <t>MENSUAL</t>
        </is>
      </c>
    </row>
    <row r="231">
      <c r="C231" s="42" t="inlineStr">
        <is>
          <t>TRIMESTRAL</t>
        </is>
      </c>
    </row>
    <row r="232">
      <c r="C232" s="42" t="inlineStr">
        <is>
          <t>SEMESTRAL</t>
        </is>
      </c>
    </row>
    <row r="233">
      <c r="C233" s="42" t="inlineStr">
        <is>
          <t>ANUAL</t>
        </is>
      </c>
    </row>
    <row r="234">
      <c r="C234" s="42" t="inlineStr">
        <is>
          <t>CADA VEZ QUE SE PRESENTE LA NECESIDAD</t>
        </is>
      </c>
    </row>
    <row r="236" ht="15.6" customHeight="1">
      <c r="B236" s="255" t="n"/>
      <c r="C236" s="257" t="inlineStr">
        <is>
          <t>Agremiaciones y Sector Productivo</t>
        </is>
      </c>
      <c r="D236" s="2" t="n">
        <v>1</v>
      </c>
    </row>
    <row r="237" ht="15.6" customHeight="1">
      <c r="B237" s="255" t="n"/>
      <c r="C237" s="257" t="inlineStr">
        <is>
          <t>Alta Dirección</t>
        </is>
      </c>
      <c r="D237" s="2" t="n">
        <v>2</v>
      </c>
    </row>
    <row r="238" ht="15.6" customHeight="1">
      <c r="B238" s="255" t="n"/>
      <c r="C238" s="257" t="inlineStr">
        <is>
          <t>Asociaciones y Graduados</t>
        </is>
      </c>
      <c r="D238" s="2" t="n">
        <v>3</v>
      </c>
    </row>
    <row r="239" ht="14.4" customHeight="1">
      <c r="B239" s="256" t="n"/>
      <c r="C239" s="42" t="inlineStr">
        <is>
          <t>Autoridades Ambientales</t>
        </is>
      </c>
      <c r="D239" s="2" t="n">
        <v>4</v>
      </c>
    </row>
    <row r="240" ht="15.6" customHeight="1">
      <c r="B240" s="255" t="n"/>
      <c r="C240" s="257" t="inlineStr">
        <is>
          <t>Comunidad en General</t>
        </is>
      </c>
      <c r="D240" s="2" t="n">
        <v>5</v>
      </c>
    </row>
    <row r="241" ht="15.6" customHeight="1">
      <c r="B241" s="255" t="n"/>
      <c r="C241" s="257" t="inlineStr">
        <is>
          <t>Contratistas / Proveedores</t>
        </is>
      </c>
    </row>
    <row r="242" ht="15.6" customHeight="1">
      <c r="B242" s="255" t="n"/>
      <c r="C242" s="257" t="inlineStr">
        <is>
          <t>Docentes e Investigadores</t>
        </is>
      </c>
    </row>
    <row r="243" ht="15.6" customHeight="1">
      <c r="B243" s="255" t="n"/>
      <c r="C243" s="257" t="inlineStr">
        <is>
          <t>Ente de Control</t>
        </is>
      </c>
    </row>
    <row r="244" ht="15.6" customHeight="1">
      <c r="B244" s="255" t="n"/>
      <c r="C244" s="257" t="inlineStr">
        <is>
          <t>Ente Gubernamental</t>
        </is>
      </c>
    </row>
    <row r="245" ht="15.6" customHeight="1">
      <c r="B245" s="255" t="n"/>
      <c r="C245" s="42" t="inlineStr">
        <is>
          <t>Entidades de Emergencia</t>
        </is>
      </c>
    </row>
    <row r="246" ht="14.4" customHeight="1">
      <c r="B246" s="256" t="n"/>
      <c r="C246" s="42" t="inlineStr">
        <is>
          <t>Entidades Territoriales</t>
        </is>
      </c>
    </row>
    <row r="247" ht="14.4" customHeight="1">
      <c r="B247" s="256" t="n"/>
      <c r="C247" s="257" t="inlineStr">
        <is>
          <t>Estudiantes</t>
        </is>
      </c>
    </row>
    <row r="248" ht="15.6" customHeight="1">
      <c r="B248" s="255" t="n"/>
      <c r="C248" s="42" t="inlineStr">
        <is>
          <t>Gestores Aprovechamiento de Residuos</t>
        </is>
      </c>
    </row>
    <row r="249" ht="14.4" customHeight="1">
      <c r="B249" s="256" t="n"/>
      <c r="C249" s="257" t="inlineStr">
        <is>
          <t>Instituciones Educativas Superior</t>
        </is>
      </c>
    </row>
    <row r="250" ht="15.6" customHeight="1">
      <c r="B250" s="255" t="n"/>
      <c r="C250" s="257" t="inlineStr">
        <is>
          <t>Medios de Comunicación</t>
        </is>
      </c>
    </row>
    <row r="251" ht="15.6" customHeight="1">
      <c r="B251" s="255" t="n"/>
      <c r="C251" s="257" t="inlineStr">
        <is>
          <t>Ministerio de Educación</t>
        </is>
      </c>
    </row>
    <row r="252" ht="15.6" customHeight="1">
      <c r="B252" s="255" t="n"/>
      <c r="C252" s="42" t="inlineStr">
        <is>
          <t>Organismos de Defensa</t>
        </is>
      </c>
    </row>
    <row r="253" ht="14.4" customHeight="1">
      <c r="B253" s="256" t="n"/>
      <c r="C253" s="257" t="inlineStr">
        <is>
          <t>Otro</t>
        </is>
      </c>
    </row>
    <row r="254" ht="15.6" customHeight="1">
      <c r="B254" s="255" t="n"/>
      <c r="C254" s="257" t="inlineStr">
        <is>
          <t>Padres de Familia y/o Acudientes</t>
        </is>
      </c>
    </row>
    <row r="255" ht="15.6" customHeight="1">
      <c r="B255" s="255" t="n"/>
      <c r="C255" s="257" t="inlineStr">
        <is>
          <t>Personal Administrativo</t>
        </is>
      </c>
    </row>
    <row r="256" ht="15.6" customHeight="1">
      <c r="B256" s="255" t="n"/>
      <c r="C256" s="257" t="inlineStr">
        <is>
          <t>Procesos Internos</t>
        </is>
      </c>
    </row>
    <row r="257" ht="15.6" customHeight="1">
      <c r="B257" s="255" t="n"/>
      <c r="C257" s="42" t="inlineStr">
        <is>
          <t>Servicios Públicos - Privados</t>
        </is>
      </c>
    </row>
    <row r="258" ht="14.4" customHeight="1">
      <c r="B258" s="256" t="n"/>
      <c r="C258" s="42" t="inlineStr">
        <is>
          <t>Personal Retirado</t>
        </is>
      </c>
    </row>
    <row r="259" ht="14.4" customHeight="1">
      <c r="B259" s="256" t="n"/>
      <c r="C259" s="258" t="n"/>
    </row>
  </sheetData>
  <mergeCells count="53">
    <mergeCell ref="B106:F106"/>
    <mergeCell ref="C221:C222"/>
    <mergeCell ref="E145:F145"/>
    <mergeCell ref="B211:E211"/>
    <mergeCell ref="B62:B63"/>
    <mergeCell ref="H181:L181"/>
    <mergeCell ref="E142:F142"/>
    <mergeCell ref="B157:D157"/>
    <mergeCell ref="B99:B101"/>
    <mergeCell ref="C205:C206"/>
    <mergeCell ref="C215:C216"/>
    <mergeCell ref="B196:B200"/>
    <mergeCell ref="B57:B58"/>
    <mergeCell ref="B2:C2"/>
    <mergeCell ref="B195:C195"/>
    <mergeCell ref="E147:F147"/>
    <mergeCell ref="B210:F210"/>
    <mergeCell ref="B168:D168"/>
    <mergeCell ref="E143:F143"/>
    <mergeCell ref="B91:E91"/>
    <mergeCell ref="C201:C202"/>
    <mergeCell ref="B66:B68"/>
    <mergeCell ref="B16:E16"/>
    <mergeCell ref="F182:F186"/>
    <mergeCell ref="B139:D139"/>
    <mergeCell ref="B194:E194"/>
    <mergeCell ref="B82:C82"/>
    <mergeCell ref="B51:D51"/>
    <mergeCell ref="B53:B54"/>
    <mergeCell ref="B73:C73"/>
    <mergeCell ref="B59:B61"/>
    <mergeCell ref="C203:C204"/>
    <mergeCell ref="C219:C220"/>
    <mergeCell ref="B223:E223"/>
    <mergeCell ref="B96:B98"/>
    <mergeCell ref="B64:B65"/>
    <mergeCell ref="B55:B56"/>
    <mergeCell ref="F179:N179"/>
    <mergeCell ref="B40:B41"/>
    <mergeCell ref="B93:B95"/>
    <mergeCell ref="C212:C214"/>
    <mergeCell ref="C199:C200"/>
    <mergeCell ref="B212:B222"/>
    <mergeCell ref="D39:E39"/>
    <mergeCell ref="E144:F144"/>
    <mergeCell ref="A27:D27"/>
    <mergeCell ref="B201:B206"/>
    <mergeCell ref="C196:C198"/>
    <mergeCell ref="B38:E38"/>
    <mergeCell ref="B180:D180"/>
    <mergeCell ref="C217:C218"/>
    <mergeCell ref="E146:F146"/>
    <mergeCell ref="D148:F149"/>
  </mergeCells>
  <pageMargins left="0.7" right="0.7" top="0.75" bottom="0.75" header="0.3" footer="0.3"/>
  <pageSetup orientation="portrait"/>
</worksheet>
</file>

<file path=xl/worksheets/sheet8.xml><?xml version="1.0" encoding="utf-8"?>
<worksheet xmlns="http://schemas.openxmlformats.org/spreadsheetml/2006/main">
  <sheetPr codeName="Hoja10">
    <tabColor rgb="FFD5C93D"/>
    <outlinePr summaryBelow="1" summaryRight="1"/>
    <pageSetUpPr/>
  </sheetPr>
  <dimension ref="A1:A1"/>
  <sheetViews>
    <sheetView workbookViewId="0">
      <selection activeCell="A1" sqref="A1"/>
    </sheetView>
  </sheetViews>
  <sheetFormatPr baseColWidth="10" defaultColWidth="11.44140625" defaultRowHeight="14.4"/>
  <sheetData/>
  <sheetProtection selectLockedCells="0" selectUnlockedCells="0" sheet="1" objects="1" insertRows="1" insertHyperlinks="1" autoFilter="1" scenarios="1" formatColumns="1" deleteColumns="1" insertColumns="1" pivotTables="1" deleteRows="1" formatCells="1" formatRows="1" sort="1"/>
  <pageMargins left="0.7" right="0.7" top="0.75" bottom="0.75" header="0.3" footer="0.3"/>
</worksheet>
</file>

<file path=xl/worksheets/sheet9.xml><?xml version="1.0" encoding="utf-8"?>
<worksheet xmlns="http://schemas.openxmlformats.org/spreadsheetml/2006/main">
  <sheetPr codeName="Hoja3">
    <tabColor rgb="FF0F3D38"/>
    <outlinePr summaryBelow="1" summaryRight="1"/>
    <pageSetUpPr/>
  </sheetPr>
  <dimension ref="A1:AR88"/>
  <sheetViews>
    <sheetView showGridLines="0" showRowColHeaders="0" zoomScale="85" zoomScaleNormal="85" workbookViewId="0">
      <selection activeCell="A8" sqref="A8"/>
    </sheetView>
  </sheetViews>
  <sheetFormatPr baseColWidth="10" defaultColWidth="11.44140625" defaultRowHeight="13.8"/>
  <cols>
    <col width="14.6640625" customWidth="1" style="2" min="1" max="1"/>
    <col width="76.33203125" customWidth="1" style="2" min="2" max="2"/>
    <col width="11.44140625" customWidth="1" style="2" min="3" max="3"/>
    <col width="12.44140625" customWidth="1" style="2" min="4" max="4"/>
    <col width="11.44140625" customWidth="1" style="2" min="5" max="5"/>
    <col width="20" customWidth="1" style="2" min="6" max="9"/>
    <col width="15.6640625" customWidth="1" style="2" min="10" max="14"/>
    <col width="20.109375" customWidth="1" style="2" min="15" max="15"/>
    <col width="32" customWidth="1" style="2" min="16" max="16"/>
    <col width="22.88671875" customWidth="1" style="2" min="17" max="17"/>
    <col width="15.6640625" customWidth="1" style="2" min="18" max="22"/>
    <col width="22.88671875" customWidth="1" style="2" min="23" max="25"/>
    <col width="15.6640625" customWidth="1" style="2" min="26" max="31"/>
    <col width="19.33203125" customWidth="1" style="2" min="32" max="32"/>
    <col width="22.33203125" customWidth="1" style="2" min="33" max="33"/>
    <col width="19.33203125" customWidth="1" style="2" min="34" max="38"/>
    <col width="26.109375" customWidth="1" style="2" min="39" max="39"/>
    <col width="11.44140625" customWidth="1" style="2" min="40" max="40"/>
    <col width="15.5546875" bestFit="1" customWidth="1" style="2" min="41" max="41"/>
    <col width="32.6640625" customWidth="1" style="2" min="42" max="42"/>
    <col width="4.21875" customWidth="1" style="2" min="43" max="43"/>
    <col width="11.44140625" customWidth="1" style="2" min="44" max="16384"/>
  </cols>
  <sheetData>
    <row r="1" ht="23.25" customFormat="1" customHeight="1" s="294">
      <c r="A1" s="42" t="n"/>
      <c r="B1" s="441" t="n"/>
      <c r="C1" s="442" t="inlineStr">
        <is>
          <t>MACROPROCESO ESTRATÉGICO</t>
        </is>
      </c>
      <c r="D1" s="841" t="n"/>
      <c r="E1" s="841" t="n"/>
      <c r="F1" s="841" t="n"/>
      <c r="G1" s="841" t="n"/>
      <c r="H1" s="841" t="n"/>
      <c r="I1" s="841" t="n"/>
      <c r="J1" s="841" t="n"/>
      <c r="K1" s="841" t="n"/>
      <c r="L1" s="841" t="n"/>
      <c r="M1" s="841" t="n"/>
      <c r="N1" s="841" t="n"/>
      <c r="O1" s="841" t="n"/>
      <c r="P1" s="841" t="n"/>
      <c r="Q1" s="841" t="n"/>
      <c r="R1" s="841" t="n"/>
      <c r="S1" s="841" t="n"/>
      <c r="T1" s="841" t="n"/>
      <c r="U1" s="841" t="n"/>
      <c r="V1" s="841" t="n"/>
      <c r="W1" s="841" t="n"/>
      <c r="X1" s="841" t="n"/>
      <c r="Y1" s="841" t="n"/>
      <c r="Z1" s="841" t="n"/>
      <c r="AA1" s="841" t="n"/>
      <c r="AB1" s="841" t="n"/>
      <c r="AC1" s="841" t="n"/>
      <c r="AD1" s="841" t="n"/>
      <c r="AE1" s="841" t="n"/>
      <c r="AF1" s="841" t="n"/>
      <c r="AG1" s="841" t="n"/>
      <c r="AH1" s="841" t="n"/>
      <c r="AI1" s="841" t="n"/>
      <c r="AJ1" s="841" t="n"/>
      <c r="AK1" s="841" t="n"/>
      <c r="AL1" s="841" t="n"/>
      <c r="AM1" s="841" t="n"/>
      <c r="AN1" s="841" t="n"/>
      <c r="AO1" s="842" t="n"/>
      <c r="AP1" s="484" t="inlineStr">
        <is>
          <t>CÓDIGO: ESGr028</t>
        </is>
      </c>
      <c r="AQ1" s="42" t="n"/>
      <c r="AR1" s="293" t="n"/>
    </row>
    <row r="2" ht="21.75" customFormat="1" customHeight="1" s="294">
      <c r="A2" s="42" t="n"/>
      <c r="B2" s="885" t="n"/>
      <c r="C2" s="442" t="inlineStr">
        <is>
          <t>PROCESO GESTIÓN SISTEMAS INTEGRADOS - CALIDAD</t>
        </is>
      </c>
      <c r="D2" s="841" t="n"/>
      <c r="E2" s="841" t="n"/>
      <c r="F2" s="841" t="n"/>
      <c r="G2" s="841" t="n"/>
      <c r="H2" s="841" t="n"/>
      <c r="I2" s="841" t="n"/>
      <c r="J2" s="841" t="n"/>
      <c r="K2" s="841" t="n"/>
      <c r="L2" s="841" t="n"/>
      <c r="M2" s="841" t="n"/>
      <c r="N2" s="841" t="n"/>
      <c r="O2" s="841" t="n"/>
      <c r="P2" s="841" t="n"/>
      <c r="Q2" s="841" t="n"/>
      <c r="R2" s="841" t="n"/>
      <c r="S2" s="841" t="n"/>
      <c r="T2" s="841" t="n"/>
      <c r="U2" s="841" t="n"/>
      <c r="V2" s="841" t="n"/>
      <c r="W2" s="841" t="n"/>
      <c r="X2" s="841" t="n"/>
      <c r="Y2" s="841" t="n"/>
      <c r="Z2" s="841" t="n"/>
      <c r="AA2" s="841" t="n"/>
      <c r="AB2" s="841" t="n"/>
      <c r="AC2" s="841" t="n"/>
      <c r="AD2" s="841" t="n"/>
      <c r="AE2" s="841" t="n"/>
      <c r="AF2" s="841" t="n"/>
      <c r="AG2" s="841" t="n"/>
      <c r="AH2" s="841" t="n"/>
      <c r="AI2" s="841" t="n"/>
      <c r="AJ2" s="841" t="n"/>
      <c r="AK2" s="841" t="n"/>
      <c r="AL2" s="841" t="n"/>
      <c r="AM2" s="841" t="n"/>
      <c r="AN2" s="841" t="n"/>
      <c r="AO2" s="842" t="n"/>
      <c r="AP2" s="484" t="inlineStr">
        <is>
          <t>VERSIÓN: 18</t>
        </is>
      </c>
      <c r="AQ2" s="42" t="n"/>
      <c r="AR2" s="293" t="n"/>
    </row>
    <row r="3" ht="15" customFormat="1" customHeight="1" s="294">
      <c r="A3" s="42" t="n"/>
      <c r="B3" s="885" t="n"/>
      <c r="C3" s="442" t="inlineStr">
        <is>
          <t>GESTIÓN DEL RIESGO Y LAS OPORTUNIDADES</t>
        </is>
      </c>
      <c r="D3" s="845" t="n"/>
      <c r="E3" s="845" t="n"/>
      <c r="F3" s="845" t="n"/>
      <c r="G3" s="845" t="n"/>
      <c r="H3" s="845" t="n"/>
      <c r="I3" s="845" t="n"/>
      <c r="J3" s="845" t="n"/>
      <c r="K3" s="845" t="n"/>
      <c r="L3" s="845" t="n"/>
      <c r="M3" s="845" t="n"/>
      <c r="N3" s="845" t="n"/>
      <c r="O3" s="845" t="n"/>
      <c r="P3" s="845" t="n"/>
      <c r="Q3" s="845" t="n"/>
      <c r="R3" s="845" t="n"/>
      <c r="S3" s="845" t="n"/>
      <c r="T3" s="845" t="n"/>
      <c r="U3" s="845" t="n"/>
      <c r="V3" s="845" t="n"/>
      <c r="W3" s="845" t="n"/>
      <c r="X3" s="845" t="n"/>
      <c r="Y3" s="845" t="n"/>
      <c r="Z3" s="845" t="n"/>
      <c r="AA3" s="845" t="n"/>
      <c r="AB3" s="845" t="n"/>
      <c r="AC3" s="845" t="n"/>
      <c r="AD3" s="845" t="n"/>
      <c r="AE3" s="845" t="n"/>
      <c r="AF3" s="845" t="n"/>
      <c r="AG3" s="845" t="n"/>
      <c r="AH3" s="845" t="n"/>
      <c r="AI3" s="845" t="n"/>
      <c r="AJ3" s="845" t="n"/>
      <c r="AK3" s="845" t="n"/>
      <c r="AL3" s="845" t="n"/>
      <c r="AM3" s="845" t="n"/>
      <c r="AN3" s="845" t="n"/>
      <c r="AO3" s="840" t="n"/>
      <c r="AP3" s="484" t="inlineStr">
        <is>
          <t>VIGENCIA: 2025-04-11</t>
        </is>
      </c>
      <c r="AQ3" s="42" t="n"/>
      <c r="AR3" s="293" t="n"/>
    </row>
    <row r="4" ht="12.75" customFormat="1" customHeight="1" s="294">
      <c r="A4" s="42" t="n"/>
      <c r="B4" s="884" t="n"/>
      <c r="C4" s="846" t="n"/>
      <c r="D4" s="848" t="n"/>
      <c r="E4" s="848" t="n"/>
      <c r="F4" s="848" t="n"/>
      <c r="G4" s="848" t="n"/>
      <c r="H4" s="848" t="n"/>
      <c r="I4" s="848" t="n"/>
      <c r="J4" s="848" t="n"/>
      <c r="K4" s="848" t="n"/>
      <c r="L4" s="848" t="n"/>
      <c r="M4" s="848" t="n"/>
      <c r="N4" s="848" t="n"/>
      <c r="O4" s="848" t="n"/>
      <c r="P4" s="848" t="n"/>
      <c r="Q4" s="848" t="n"/>
      <c r="R4" s="848" t="n"/>
      <c r="S4" s="848" t="n"/>
      <c r="T4" s="848" t="n"/>
      <c r="U4" s="848" t="n"/>
      <c r="V4" s="848" t="n"/>
      <c r="W4" s="848" t="n"/>
      <c r="X4" s="848" t="n"/>
      <c r="Y4" s="848" t="n"/>
      <c r="Z4" s="848" t="n"/>
      <c r="AA4" s="848" t="n"/>
      <c r="AB4" s="848" t="n"/>
      <c r="AC4" s="848" t="n"/>
      <c r="AD4" s="848" t="n"/>
      <c r="AE4" s="848" t="n"/>
      <c r="AF4" s="848" t="n"/>
      <c r="AG4" s="848" t="n"/>
      <c r="AH4" s="848" t="n"/>
      <c r="AI4" s="848" t="n"/>
      <c r="AJ4" s="848" t="n"/>
      <c r="AK4" s="848" t="n"/>
      <c r="AL4" s="848" t="n"/>
      <c r="AM4" s="848" t="n"/>
      <c r="AN4" s="848" t="n"/>
      <c r="AO4" s="847" t="n"/>
      <c r="AP4" s="484" t="inlineStr">
        <is>
          <t>PÁGINA: 6 de 11</t>
        </is>
      </c>
      <c r="AQ4" s="42" t="n"/>
      <c r="AR4" s="293" t="n"/>
    </row>
    <row r="5">
      <c r="A5" s="42" t="n"/>
      <c r="B5" s="42" t="n"/>
      <c r="C5" s="42" t="n"/>
      <c r="D5" s="42" t="n"/>
      <c r="E5" s="42" t="n"/>
      <c r="F5" s="42" t="n"/>
      <c r="G5" s="42" t="n"/>
      <c r="H5" s="42" t="n"/>
      <c r="I5" s="42" t="n"/>
      <c r="J5" s="42" t="n"/>
      <c r="K5" s="42" t="n"/>
      <c r="L5" s="42" t="n"/>
      <c r="M5" s="42" t="n"/>
      <c r="N5" s="42" t="n"/>
      <c r="O5" s="42" t="n"/>
      <c r="P5" s="42" t="n"/>
      <c r="Q5" s="42" t="n"/>
      <c r="R5" s="42" t="n"/>
      <c r="S5" s="42" t="n"/>
      <c r="T5" s="42" t="n"/>
      <c r="U5" s="42" t="n"/>
      <c r="V5" s="42" t="n"/>
      <c r="W5" s="42" t="n"/>
      <c r="X5" s="42" t="n"/>
      <c r="Y5" s="42" t="n"/>
      <c r="Z5" s="42" t="n"/>
      <c r="AA5" s="42" t="n"/>
      <c r="AB5" s="42" t="n"/>
      <c r="AC5" s="42" t="n"/>
      <c r="AD5" s="42" t="n"/>
      <c r="AE5" s="42" t="n"/>
      <c r="AF5" s="42" t="n"/>
      <c r="AG5" s="42" t="n"/>
      <c r="AH5" s="42" t="n"/>
      <c r="AI5" s="42" t="n"/>
      <c r="AJ5" s="42" t="n"/>
      <c r="AK5" s="42" t="n"/>
      <c r="AL5" s="42" t="n"/>
      <c r="AM5" s="42" t="n"/>
      <c r="AN5" s="42" t="n"/>
      <c r="AO5" s="42" t="n"/>
      <c r="AP5" s="42" t="n"/>
      <c r="AQ5" s="42" t="n"/>
    </row>
    <row r="6" ht="14.4" customHeight="1" thickBot="1">
      <c r="A6" s="42" t="n"/>
      <c r="B6" s="42" t="n"/>
      <c r="C6" s="42" t="n"/>
      <c r="D6" s="42" t="n"/>
      <c r="E6" s="42" t="n"/>
      <c r="F6" s="42" t="n"/>
      <c r="G6" s="42" t="n"/>
      <c r="H6" s="42" t="n"/>
      <c r="I6" s="42" t="n"/>
      <c r="J6" s="42" t="n"/>
      <c r="K6" s="42" t="n"/>
      <c r="L6" s="42" t="n"/>
      <c r="M6" s="42" t="n"/>
      <c r="N6" s="42" t="n"/>
      <c r="O6" s="42" t="n"/>
      <c r="P6" s="42" t="n"/>
      <c r="Q6" s="42" t="n"/>
      <c r="R6" s="42" t="n"/>
      <c r="S6" s="42" t="n"/>
      <c r="T6" s="42" t="n"/>
      <c r="U6" s="42" t="n"/>
      <c r="V6" s="42" t="n"/>
      <c r="W6" s="42" t="n"/>
      <c r="X6" s="42" t="n"/>
      <c r="Y6" s="42" t="n"/>
      <c r="Z6" s="42" t="n"/>
      <c r="AA6" s="42" t="n"/>
      <c r="AB6" s="42" t="n"/>
      <c r="AC6" s="42" t="n"/>
      <c r="AD6" s="42" t="n"/>
      <c r="AE6" s="42" t="n"/>
      <c r="AF6" s="42" t="n"/>
      <c r="AG6" s="42" t="n"/>
      <c r="AH6" s="42" t="n"/>
      <c r="AI6" s="42" t="n"/>
      <c r="AJ6" s="42" t="n"/>
      <c r="AK6" s="42" t="n"/>
      <c r="AL6" s="42" t="n"/>
      <c r="AM6" s="42" t="n"/>
      <c r="AN6" s="42" t="n"/>
      <c r="AO6" s="42" t="n"/>
      <c r="AP6" s="42" t="n"/>
      <c r="AQ6" s="42" t="n"/>
    </row>
    <row r="7" ht="15.75" customHeight="1">
      <c r="A7" s="42" t="n"/>
      <c r="B7" s="566" t="inlineStr">
        <is>
          <t>CONTEXTO - DOFA</t>
        </is>
      </c>
      <c r="C7" s="887" t="n"/>
      <c r="D7" s="888" t="inlineStr">
        <is>
          <t>SEDE
SECCIONAL
EXTENSIÓN</t>
        </is>
      </c>
      <c r="E7" s="888" t="inlineStr">
        <is>
          <t>PROCESO OFICINA SISTEMA</t>
        </is>
      </c>
      <c r="F7" s="570" t="inlineStr">
        <is>
          <t>PARTES INTERESADAS</t>
        </is>
      </c>
      <c r="G7" s="889" t="n"/>
      <c r="H7" s="889" t="n"/>
      <c r="I7" s="889" t="n"/>
      <c r="J7" s="889" t="n"/>
      <c r="K7" s="889" t="n"/>
      <c r="L7" s="889" t="n"/>
      <c r="M7" s="889" t="n"/>
      <c r="N7" s="889" t="n"/>
      <c r="O7" s="889" t="n"/>
      <c r="P7" s="889" t="n"/>
      <c r="Q7" s="889" t="n"/>
      <c r="R7" s="889" t="n"/>
      <c r="S7" s="889" t="n"/>
      <c r="T7" s="889" t="n"/>
      <c r="U7" s="889" t="n"/>
      <c r="V7" s="889" t="n"/>
      <c r="W7" s="889" t="n"/>
      <c r="X7" s="889" t="n"/>
      <c r="Y7" s="889" t="n"/>
      <c r="Z7" s="889" t="n"/>
      <c r="AA7" s="889" t="n"/>
      <c r="AB7" s="889" t="n"/>
      <c r="AC7" s="889" t="n"/>
      <c r="AD7" s="889" t="n"/>
      <c r="AE7" s="889" t="n"/>
      <c r="AF7" s="889" t="n"/>
      <c r="AG7" s="889" t="n"/>
      <c r="AH7" s="889" t="n"/>
      <c r="AI7" s="889" t="n"/>
      <c r="AJ7" s="889" t="n"/>
      <c r="AK7" s="889" t="n"/>
      <c r="AL7" s="889" t="n"/>
      <c r="AM7" s="890" t="n"/>
      <c r="AN7" s="576" t="inlineStr">
        <is>
          <t>TOTAL</t>
        </is>
      </c>
      <c r="AO7" s="578" t="inlineStr">
        <is>
          <t>PORCENTAJE</t>
        </is>
      </c>
      <c r="AP7" s="563" t="inlineStr">
        <is>
          <t>INTERPRETACIÓN</t>
        </is>
      </c>
      <c r="AQ7" s="42" t="n"/>
    </row>
    <row r="8" ht="69" customHeight="1">
      <c r="A8" s="427" t="inlineStr">
        <is>
          <t>REGRESAR</t>
        </is>
      </c>
      <c r="B8" s="891" t="n"/>
      <c r="C8" s="847" t="n"/>
      <c r="D8" s="884" t="n"/>
      <c r="E8" s="884" t="n"/>
      <c r="F8" s="111" t="inlineStr">
        <is>
          <t>Personal Administrativo</t>
        </is>
      </c>
      <c r="G8" s="111" t="inlineStr">
        <is>
          <t>Personal operativo</t>
        </is>
      </c>
      <c r="H8" s="111" t="inlineStr">
        <is>
          <t>Orden de Prestación de Servicios</t>
        </is>
      </c>
      <c r="I8" s="111" t="inlineStr">
        <is>
          <t>Anexo de Personal Académico</t>
        </is>
      </c>
      <c r="J8" s="111" t="inlineStr">
        <is>
          <t>Contraloría de Cundinamarca</t>
        </is>
      </c>
      <c r="K8" s="111" t="inlineStr">
        <is>
          <t>Ministerio de Hacienda y Crédito Público</t>
        </is>
      </c>
      <c r="L8" s="111" t="inlineStr">
        <is>
          <t>Procuraduría</t>
        </is>
      </c>
      <c r="M8" s="111" t="inlineStr">
        <is>
          <t>Ministerio de Educación Nacional</t>
        </is>
      </c>
      <c r="N8" s="111" t="inlineStr">
        <is>
          <t>Ministerio de Trabajo</t>
        </is>
      </c>
      <c r="O8" s="111" t="inlineStr">
        <is>
          <t>Departamento Administrativo de la Función Pública</t>
        </is>
      </c>
      <c r="P8" s="111" t="inlineStr">
        <is>
          <t>Entidad Promotora de Salud - EPS
ARL
Caja de Compensación 
Fondos de pensiones y cesantías</t>
        </is>
      </c>
      <c r="Q8" s="111" t="inlineStr">
        <is>
          <t>Unidad de Gestión Pensional y Parafiscales</t>
        </is>
      </c>
      <c r="R8" s="111" t="inlineStr">
        <is>
          <t>Creadores de Oportunidades de Pregrado (Estudiantes)</t>
        </is>
      </c>
      <c r="S8" s="111" t="inlineStr">
        <is>
          <t>Creadores de Oportunidades de Posgrado (Estudiantes)</t>
        </is>
      </c>
      <c r="T8" s="111" t="inlineStr">
        <is>
          <t>Creadores de Oportunidades Nacionales e Internacionales (Estudiantes )</t>
        </is>
      </c>
      <c r="U8" s="111" t="inlineStr">
        <is>
          <t>Líderes de proceso</t>
        </is>
      </c>
      <c r="V8" s="111" t="inlineStr">
        <is>
          <t>Jefes de área</t>
        </is>
      </c>
      <c r="W8" s="111" t="inlineStr">
        <is>
          <t>Directores Administrativos (seccionales, extensiones, CAD, Oficina Bogotá)</t>
        </is>
      </c>
      <c r="X8" s="111" t="inlineStr">
        <is>
          <t>Decanos</t>
        </is>
      </c>
      <c r="Y8" s="111" t="inlineStr">
        <is>
          <t>Coordinadores</t>
        </is>
      </c>
      <c r="Z8" s="111" t="inlineStr">
        <is>
          <t>Consejo superior</t>
        </is>
      </c>
      <c r="AA8" s="111" t="inlineStr">
        <is>
          <t xml:space="preserve">Rector </t>
        </is>
      </c>
      <c r="AB8" s="111" t="inlineStr">
        <is>
          <t>Vicerrector Académico</t>
        </is>
      </c>
      <c r="AC8" s="111" t="inlineStr">
        <is>
          <t>Vicerrector Administrativo y Financiero</t>
        </is>
      </c>
      <c r="AD8" s="111" t="inlineStr">
        <is>
          <t>Secretario General</t>
        </is>
      </c>
      <c r="AE8" s="111" t="inlineStr">
        <is>
          <t>Cuerpos Colegiados</t>
        </is>
      </c>
      <c r="AF8" s="111" t="inlineStr">
        <is>
          <t>Bienes y Servicios</t>
        </is>
      </c>
      <c r="AG8" s="111" t="inlineStr">
        <is>
          <t>Sistema de Gestión Seguridad y Salud en el Trabajo - SGSST - ISO 45001:2018</t>
        </is>
      </c>
      <c r="AH8" s="111" t="inlineStr">
        <is>
          <t>Sistema de Gestión Seguridad de la Información - SGSI - ISO 27001:2022</t>
        </is>
      </c>
      <c r="AI8" s="111" t="inlineStr">
        <is>
          <t>Sistema de Gestión Antisoborno - SGSA - ISO 37001:2015</t>
        </is>
      </c>
      <c r="AJ8" s="111" t="inlineStr">
        <is>
          <t>Inclusión</t>
        </is>
      </c>
      <c r="AK8" s="111" t="inlineStr">
        <is>
          <t>EFR</t>
        </is>
      </c>
      <c r="AL8" s="111" t="inlineStr">
        <is>
          <t>Exfuncionarios</t>
        </is>
      </c>
      <c r="AM8" s="111" t="inlineStr">
        <is>
          <t>Gestores del conocimiento y el aprendizaje (Nacionales e Internacionales)</t>
        </is>
      </c>
      <c r="AN8" s="884" t="n"/>
      <c r="AO8" s="884" t="n"/>
      <c r="AP8" s="892" t="n"/>
      <c r="AQ8" s="42" t="n"/>
    </row>
    <row r="9" ht="14.25" customHeight="1" thickBot="1">
      <c r="A9" s="42" t="n"/>
      <c r="B9" s="151" t="inlineStr">
        <is>
          <t>DEBILIDADES</t>
        </is>
      </c>
      <c r="C9" s="152" t="inlineStr">
        <is>
          <t>ESTADO</t>
        </is>
      </c>
      <c r="D9" s="152" t="n"/>
      <c r="E9" s="152" t="n"/>
      <c r="F9" s="153" t="n">
        <v>0.04</v>
      </c>
      <c r="G9" s="153" t="n">
        <v>0.04</v>
      </c>
      <c r="H9" s="153" t="n">
        <v>0.02</v>
      </c>
      <c r="I9" s="153" t="n">
        <v>0.02</v>
      </c>
      <c r="J9" s="153" t="n">
        <v>0.04</v>
      </c>
      <c r="K9" s="153" t="n">
        <v>0.03</v>
      </c>
      <c r="L9" s="153" t="n">
        <v>0.02</v>
      </c>
      <c r="M9" s="153" t="n">
        <v>0.04</v>
      </c>
      <c r="N9" s="153" t="n">
        <v>0.04</v>
      </c>
      <c r="O9" s="153" t="n">
        <v>0.07000000000000001</v>
      </c>
      <c r="P9" s="153" t="n">
        <v>0.04</v>
      </c>
      <c r="Q9" s="153" t="n">
        <v>0.03</v>
      </c>
      <c r="R9" s="153" t="n">
        <v>0.01</v>
      </c>
      <c r="S9" s="153" t="n">
        <v>0.01</v>
      </c>
      <c r="T9" s="153" t="n">
        <v>0.01</v>
      </c>
      <c r="U9" s="153" t="n">
        <v>0.02</v>
      </c>
      <c r="V9" s="153" t="n">
        <v>0.02</v>
      </c>
      <c r="W9" s="153" t="n">
        <v>0.03</v>
      </c>
      <c r="X9" s="153" t="n">
        <v>0.01</v>
      </c>
      <c r="Y9" s="153" t="n">
        <v>0.01</v>
      </c>
      <c r="Z9" s="153" t="n">
        <v>0.02</v>
      </c>
      <c r="AA9" s="153" t="n">
        <v>0.04</v>
      </c>
      <c r="AB9" s="153" t="n">
        <v>0.04</v>
      </c>
      <c r="AC9" s="153" t="n">
        <v>0.05</v>
      </c>
      <c r="AD9" s="153" t="n">
        <v>0.02</v>
      </c>
      <c r="AE9" s="153" t="n">
        <v>0.02</v>
      </c>
      <c r="AF9" s="153" t="n">
        <v>0.03</v>
      </c>
      <c r="AG9" s="153" t="n">
        <v>0.04</v>
      </c>
      <c r="AH9" s="153" t="n">
        <v>0.03</v>
      </c>
      <c r="AI9" s="153" t="n">
        <v>0.03</v>
      </c>
      <c r="AJ9" s="153" t="n">
        <v>0.02</v>
      </c>
      <c r="AK9" s="153" t="n">
        <v>0.05</v>
      </c>
      <c r="AL9" s="153" t="n">
        <v>0.02</v>
      </c>
      <c r="AM9" s="153" t="n">
        <v>0.04</v>
      </c>
      <c r="AN9" s="154">
        <f>SUM(F9:AM9)</f>
        <v/>
      </c>
      <c r="AO9" s="155">
        <f>+AN9</f>
        <v/>
      </c>
      <c r="AP9" s="893" t="n"/>
      <c r="AQ9" s="42" t="n"/>
    </row>
    <row r="10" ht="65.09999999999999" customHeight="1">
      <c r="A10" s="42" t="n"/>
      <c r="B10" s="249" t="inlineStr">
        <is>
          <t>D1. La Dirección de Talento Humano cuenta con un espacio físico insuficiente para el volumen de funcionarios adscritos a la misma.</t>
        </is>
      </c>
      <c r="C10" s="147" t="n">
        <v>1</v>
      </c>
      <c r="D10" s="147" t="inlineStr">
        <is>
          <t>Transversal</t>
        </is>
      </c>
      <c r="E10" s="147" t="inlineStr">
        <is>
          <t>Talento Humano</t>
        </is>
      </c>
      <c r="F10" s="148" t="n">
        <v>5</v>
      </c>
      <c r="G10" s="148" t="n">
        <v>5</v>
      </c>
      <c r="H10" s="148" t="n">
        <v>3</v>
      </c>
      <c r="I10" s="148" t="n">
        <v>3</v>
      </c>
      <c r="J10" s="148" t="n">
        <v>2</v>
      </c>
      <c r="K10" s="148" t="n">
        <v>2</v>
      </c>
      <c r="L10" s="148" t="n">
        <v>2</v>
      </c>
      <c r="M10" s="148" t="n">
        <v>2</v>
      </c>
      <c r="N10" s="148" t="n">
        <v>2</v>
      </c>
      <c r="O10" s="148" t="n">
        <v>5</v>
      </c>
      <c r="P10" s="148" t="n">
        <v>4</v>
      </c>
      <c r="Q10" s="148" t="n">
        <v>2</v>
      </c>
      <c r="R10" s="148" t="n">
        <v>1</v>
      </c>
      <c r="S10" s="148" t="n">
        <v>1</v>
      </c>
      <c r="T10" s="148" t="n">
        <v>1</v>
      </c>
      <c r="U10" s="148" t="n">
        <v>5</v>
      </c>
      <c r="V10" s="148" t="n">
        <v>5</v>
      </c>
      <c r="W10" s="148" t="n">
        <v>4</v>
      </c>
      <c r="X10" s="148" t="n">
        <v>2</v>
      </c>
      <c r="Y10" s="148" t="n">
        <v>2</v>
      </c>
      <c r="Z10" s="148" t="n">
        <v>1</v>
      </c>
      <c r="AA10" s="148" t="n">
        <v>1</v>
      </c>
      <c r="AB10" s="148" t="n">
        <v>1</v>
      </c>
      <c r="AC10" s="148" t="n">
        <v>2</v>
      </c>
      <c r="AD10" s="148" t="n">
        <v>1</v>
      </c>
      <c r="AE10" s="148" t="n">
        <v>1</v>
      </c>
      <c r="AF10" s="148" t="n">
        <v>1</v>
      </c>
      <c r="AG10" s="148" t="n">
        <v>5</v>
      </c>
      <c r="AH10" s="148" t="n">
        <v>4</v>
      </c>
      <c r="AI10" s="148" t="n">
        <v>3</v>
      </c>
      <c r="AJ10" s="148" t="n">
        <v>3</v>
      </c>
      <c r="AK10" s="148" t="n">
        <v>5</v>
      </c>
      <c r="AL10" s="148" t="n">
        <v>3</v>
      </c>
      <c r="AM10" s="148" t="n">
        <v>4</v>
      </c>
      <c r="AN10" s="149">
        <f>SUM(F10:AM10)</f>
        <v/>
      </c>
      <c r="AO10" s="130">
        <f>+SUMPRODUCT(F$9:AM$9,F10:AM10)/5</f>
        <v/>
      </c>
      <c r="AP10" s="150">
        <f>IF(AO10&lt;=0.6,"BAJO IMPACTO",IF(AO10&lt;=0.8,"MEDIO IMPACTO RECOMENDABLE EVALUARLO EN EL RIESGO",IF(AO10&lt;=1,"ALTO IMPACTO OBLIGATORIO ARTICULARLA A UNO DE LOS RIESGOS")))</f>
        <v/>
      </c>
      <c r="AQ10" s="42" t="n"/>
    </row>
    <row r="11" ht="58.5" customHeight="1">
      <c r="A11" s="42" t="n"/>
      <c r="B11" s="249" t="inlineStr">
        <is>
          <t xml:space="preserve">D2. Falta de sistematización y/o digitalización de las diferentes actividades, que tardan el curso normal de los procesos. </t>
        </is>
      </c>
      <c r="C11" s="127" t="n">
        <v>1</v>
      </c>
      <c r="D11" s="147" t="inlineStr">
        <is>
          <t>Transversal</t>
        </is>
      </c>
      <c r="E11" s="147" t="inlineStr">
        <is>
          <t>Talento Humano</t>
        </is>
      </c>
      <c r="F11" s="148" t="n">
        <v>5</v>
      </c>
      <c r="G11" s="148" t="n">
        <v>5</v>
      </c>
      <c r="H11" s="148" t="n">
        <v>5</v>
      </c>
      <c r="I11" s="148" t="n">
        <v>5</v>
      </c>
      <c r="J11" s="148" t="n">
        <v>4</v>
      </c>
      <c r="K11" s="148" t="n">
        <v>3</v>
      </c>
      <c r="L11" s="148" t="n">
        <v>2</v>
      </c>
      <c r="M11" s="148" t="n">
        <v>4</v>
      </c>
      <c r="N11" s="148" t="n">
        <v>5</v>
      </c>
      <c r="O11" s="148" t="n">
        <v>5</v>
      </c>
      <c r="P11" s="148" t="n">
        <v>5</v>
      </c>
      <c r="Q11" s="148" t="n">
        <v>2</v>
      </c>
      <c r="R11" s="148" t="n">
        <v>3</v>
      </c>
      <c r="S11" s="148" t="n">
        <v>3</v>
      </c>
      <c r="T11" s="148" t="n">
        <v>3</v>
      </c>
      <c r="U11" s="148" t="n">
        <v>5</v>
      </c>
      <c r="V11" s="148" t="n">
        <v>5</v>
      </c>
      <c r="W11" s="148" t="n">
        <v>5</v>
      </c>
      <c r="X11" s="148" t="n">
        <v>4</v>
      </c>
      <c r="Y11" s="148" t="n">
        <v>4</v>
      </c>
      <c r="Z11" s="148" t="n">
        <v>2</v>
      </c>
      <c r="AA11" s="148" t="n">
        <v>3</v>
      </c>
      <c r="AB11" s="148" t="n">
        <v>3</v>
      </c>
      <c r="AC11" s="148" t="n">
        <v>4</v>
      </c>
      <c r="AD11" s="148" t="n">
        <v>2</v>
      </c>
      <c r="AE11" s="148" t="n">
        <v>4</v>
      </c>
      <c r="AF11" s="148" t="n">
        <v>2</v>
      </c>
      <c r="AG11" s="148" t="n">
        <v>3</v>
      </c>
      <c r="AH11" s="148" t="n">
        <v>5</v>
      </c>
      <c r="AI11" s="148" t="n">
        <v>5</v>
      </c>
      <c r="AJ11" s="148" t="n">
        <v>5</v>
      </c>
      <c r="AK11" s="148" t="n">
        <v>2</v>
      </c>
      <c r="AL11" s="148" t="n">
        <v>5</v>
      </c>
      <c r="AM11" s="148" t="n">
        <v>5</v>
      </c>
      <c r="AN11" s="149">
        <f>SUM(F11:AM11)</f>
        <v/>
      </c>
      <c r="AO11" s="130">
        <f>+SUMPRODUCT(F$9:AM$9,F11:AM11)/5</f>
        <v/>
      </c>
      <c r="AP11" s="150">
        <f>IF(AO11&lt;=0.6,"BAJO IMPACTO",IF(AO11&lt;=0.8,"MEDIO IMPACTO RECOMENDABLE EVALUARLO EN EL RIESGO",IF(AO11&lt;=1,"ALTO IMPACTO OBLIGATORIO ARTICULARLA A UNO DE LOS RIESGOS")))</f>
        <v/>
      </c>
      <c r="AQ11" s="42" t="n"/>
    </row>
    <row r="12" ht="48" customHeight="1">
      <c r="A12" s="42" t="n"/>
      <c r="B12" s="249" t="inlineStr">
        <is>
          <t>D3. Equipo de trabajo insuficiente para el volumen de trabajo.</t>
        </is>
      </c>
      <c r="C12" s="127" t="n">
        <v>1</v>
      </c>
      <c r="D12" s="147" t="inlineStr">
        <is>
          <t>Transversal</t>
        </is>
      </c>
      <c r="E12" s="147" t="inlineStr">
        <is>
          <t>Talento Humano</t>
        </is>
      </c>
      <c r="F12" s="148" t="n">
        <v>5</v>
      </c>
      <c r="G12" s="148" t="n">
        <v>5</v>
      </c>
      <c r="H12" s="148" t="n">
        <v>3</v>
      </c>
      <c r="I12" s="148" t="n">
        <v>3</v>
      </c>
      <c r="J12" s="148" t="n">
        <v>4</v>
      </c>
      <c r="K12" s="148" t="n">
        <v>2</v>
      </c>
      <c r="L12" s="148" t="n">
        <v>2</v>
      </c>
      <c r="M12" s="148" t="n">
        <v>3</v>
      </c>
      <c r="N12" s="148" t="n">
        <v>2</v>
      </c>
      <c r="O12" s="148" t="n">
        <v>5</v>
      </c>
      <c r="P12" s="148" t="n">
        <v>2</v>
      </c>
      <c r="Q12" s="148" t="n">
        <v>2</v>
      </c>
      <c r="R12" s="148" t="n">
        <v>1</v>
      </c>
      <c r="S12" s="148" t="n">
        <v>1</v>
      </c>
      <c r="T12" s="148" t="n">
        <v>1</v>
      </c>
      <c r="U12" s="148" t="n">
        <v>5</v>
      </c>
      <c r="V12" s="148" t="n">
        <v>5</v>
      </c>
      <c r="W12" s="148" t="n">
        <v>5</v>
      </c>
      <c r="X12" s="148" t="n">
        <v>2</v>
      </c>
      <c r="Y12" s="148" t="n">
        <v>2</v>
      </c>
      <c r="Z12" s="148" t="n">
        <v>3</v>
      </c>
      <c r="AA12" s="148" t="n">
        <v>5</v>
      </c>
      <c r="AB12" s="148" t="n">
        <v>2</v>
      </c>
      <c r="AC12" s="148" t="n">
        <v>5</v>
      </c>
      <c r="AD12" s="148" t="n">
        <v>2</v>
      </c>
      <c r="AE12" s="148" t="n">
        <v>3</v>
      </c>
      <c r="AF12" s="148" t="n">
        <v>3</v>
      </c>
      <c r="AG12" s="148" t="n">
        <v>5</v>
      </c>
      <c r="AH12" s="148" t="n">
        <v>3</v>
      </c>
      <c r="AI12" s="148" t="n">
        <v>5</v>
      </c>
      <c r="AJ12" s="148" t="n">
        <v>2</v>
      </c>
      <c r="AK12" s="148" t="n">
        <v>5</v>
      </c>
      <c r="AL12" s="148" t="n">
        <v>3</v>
      </c>
      <c r="AM12" s="148" t="n">
        <v>5</v>
      </c>
      <c r="AN12" s="149">
        <f>SUM(F12:AM12)</f>
        <v/>
      </c>
      <c r="AO12" s="130">
        <f>+SUMPRODUCT(F$9:AM$9,F12:AM12)/5</f>
        <v/>
      </c>
      <c r="AP12" s="150">
        <f>IF(AO12&lt;=0.6,"BAJO IMPACTO",IF(AO12&lt;=0.8,"MEDIO IMPACTO RECOMENDABLE EVALUARLO EN EL RIESGO",IF(AO12&lt;=1,"ALTO IMPACTO OBLIGATORIO ARTICULARLA A UNO DE LOS RIESGOS")))</f>
        <v/>
      </c>
      <c r="AQ12" s="42" t="n"/>
    </row>
    <row r="13" ht="27.6" customHeight="1">
      <c r="A13" s="42" t="n"/>
      <c r="B13" s="249" t="inlineStr">
        <is>
          <t>D4. Ubicación retirada y baja seguridad del archivo de historias laborales y expedientes, del personal y contratistas, respectivamente.</t>
        </is>
      </c>
      <c r="C13" s="127" t="n">
        <v>1</v>
      </c>
      <c r="D13" s="147" t="inlineStr">
        <is>
          <t>Transversal</t>
        </is>
      </c>
      <c r="E13" s="147" t="inlineStr">
        <is>
          <t>Talento Humano</t>
        </is>
      </c>
      <c r="F13" s="148" t="n">
        <v>4</v>
      </c>
      <c r="G13" s="148" t="n">
        <v>4</v>
      </c>
      <c r="H13" s="148" t="n">
        <v>4</v>
      </c>
      <c r="I13" s="148" t="n">
        <v>4</v>
      </c>
      <c r="J13" s="148" t="n">
        <v>4</v>
      </c>
      <c r="K13" s="148" t="n">
        <v>4</v>
      </c>
      <c r="L13" s="148" t="n">
        <v>4</v>
      </c>
      <c r="M13" s="148" t="n">
        <v>3</v>
      </c>
      <c r="N13" s="148" t="n">
        <v>2</v>
      </c>
      <c r="O13" s="148" t="n">
        <v>5</v>
      </c>
      <c r="P13" s="148" t="n">
        <v>4</v>
      </c>
      <c r="Q13" s="148" t="n">
        <v>4</v>
      </c>
      <c r="R13" s="148" t="n">
        <v>1</v>
      </c>
      <c r="S13" s="148" t="n">
        <v>1</v>
      </c>
      <c r="T13" s="148" t="n">
        <v>1</v>
      </c>
      <c r="U13" s="148" t="n">
        <v>2</v>
      </c>
      <c r="V13" s="148" t="n">
        <v>2</v>
      </c>
      <c r="W13" s="148" t="n">
        <v>2</v>
      </c>
      <c r="X13" s="148" t="n">
        <v>3</v>
      </c>
      <c r="Y13" s="148" t="n">
        <v>3</v>
      </c>
      <c r="Z13" s="148" t="n">
        <v>1</v>
      </c>
      <c r="AA13" s="148" t="n">
        <v>1</v>
      </c>
      <c r="AB13" s="148" t="n">
        <v>1</v>
      </c>
      <c r="AC13" s="148" t="n">
        <v>5</v>
      </c>
      <c r="AD13" s="148" t="n">
        <v>1</v>
      </c>
      <c r="AE13" s="148" t="n">
        <v>3</v>
      </c>
      <c r="AF13" s="148" t="n">
        <v>1</v>
      </c>
      <c r="AG13" s="148" t="n">
        <v>4</v>
      </c>
      <c r="AH13" s="148" t="n">
        <v>5</v>
      </c>
      <c r="AI13" s="148" t="n">
        <v>4</v>
      </c>
      <c r="AJ13" s="148" t="n">
        <v>1</v>
      </c>
      <c r="AK13" s="148" t="n">
        <v>1</v>
      </c>
      <c r="AL13" s="148" t="n">
        <v>3</v>
      </c>
      <c r="AM13" s="148" t="n">
        <v>4</v>
      </c>
      <c r="AN13" s="149">
        <f>SUM(F13:AM13)</f>
        <v/>
      </c>
      <c r="AO13" s="130">
        <f>+SUMPRODUCT(F$9:AM$9,F13:AM13)/5</f>
        <v/>
      </c>
      <c r="AP13" s="150">
        <f>IF(AO13&lt;=0.6,"BAJO IMPACTO",IF(AO13&lt;=0.8,"MEDIO IMPACTO RECOMENDABLE EVALUARLO EN EL RIESGO",IF(AO13&lt;=1,"ALTO IMPACTO OBLIGATORIO ARTICULARLA A UNO DE LOS RIESGOS")))</f>
        <v/>
      </c>
      <c r="AQ13" s="42" t="n"/>
    </row>
    <row r="14" ht="35.25" customHeight="1">
      <c r="A14" s="42" t="n"/>
      <c r="B14" s="249" t="inlineStr">
        <is>
          <t>D5. Falta de verificación de la veracidad de los documentos soportes de contratación.</t>
        </is>
      </c>
      <c r="C14" s="127" t="n">
        <v>1</v>
      </c>
      <c r="D14" s="147" t="inlineStr">
        <is>
          <t>Transversal</t>
        </is>
      </c>
      <c r="E14" s="147" t="inlineStr">
        <is>
          <t>Talento Humano</t>
        </is>
      </c>
      <c r="F14" s="148" t="n">
        <v>1</v>
      </c>
      <c r="G14" s="148" t="n">
        <v>1</v>
      </c>
      <c r="H14" s="148" t="n">
        <v>1</v>
      </c>
      <c r="I14" s="148" t="n">
        <v>1</v>
      </c>
      <c r="J14" s="148" t="n">
        <v>4</v>
      </c>
      <c r="K14" s="148" t="n">
        <v>1</v>
      </c>
      <c r="L14" s="148" t="n">
        <v>4</v>
      </c>
      <c r="M14" s="148" t="n">
        <v>4</v>
      </c>
      <c r="N14" s="148" t="n">
        <v>4</v>
      </c>
      <c r="O14" s="148" t="n">
        <v>4</v>
      </c>
      <c r="P14" s="148" t="n">
        <v>1</v>
      </c>
      <c r="Q14" s="148" t="n">
        <v>1</v>
      </c>
      <c r="R14" s="148" t="n">
        <v>1</v>
      </c>
      <c r="S14" s="148" t="n">
        <v>1</v>
      </c>
      <c r="T14" s="148" t="n">
        <v>1</v>
      </c>
      <c r="U14" s="148" t="n">
        <v>4</v>
      </c>
      <c r="V14" s="148" t="n">
        <v>4</v>
      </c>
      <c r="W14" s="148" t="n">
        <v>4</v>
      </c>
      <c r="X14" s="148" t="n">
        <v>4</v>
      </c>
      <c r="Y14" s="148" t="n">
        <v>4</v>
      </c>
      <c r="Z14" s="148" t="n">
        <v>4</v>
      </c>
      <c r="AA14" s="148" t="n">
        <v>4</v>
      </c>
      <c r="AB14" s="148" t="n">
        <v>4</v>
      </c>
      <c r="AC14" s="148" t="n">
        <v>4</v>
      </c>
      <c r="AD14" s="148" t="n">
        <v>4</v>
      </c>
      <c r="AE14" s="148" t="n">
        <v>4</v>
      </c>
      <c r="AF14" s="148" t="n">
        <v>1</v>
      </c>
      <c r="AG14" s="148" t="n">
        <v>1</v>
      </c>
      <c r="AH14" s="148" t="n">
        <v>4</v>
      </c>
      <c r="AI14" s="148" t="n">
        <v>4</v>
      </c>
      <c r="AJ14" s="148" t="n">
        <v>1</v>
      </c>
      <c r="AK14" s="148" t="n">
        <v>1</v>
      </c>
      <c r="AL14" s="148" t="n">
        <v>1</v>
      </c>
      <c r="AM14" s="148" t="n">
        <v>1</v>
      </c>
      <c r="AN14" s="149">
        <f>SUM(F14:AM14)</f>
        <v/>
      </c>
      <c r="AO14" s="130">
        <f>+SUMPRODUCT(F$9:AM$9,F14:AM14)/5</f>
        <v/>
      </c>
      <c r="AP14" s="150">
        <f>IF(AO14&lt;=0.6,"BAJO IMPACTO",IF(AO14&lt;=0.8,"MEDIO IMPACTO RECOMENDABLE EVALUARLO EN EL RIESGO",IF(AO14&lt;=1,"ALTO IMPACTO OBLIGATORIO ARTICULARLA A UNO DE LOS RIESGOS")))</f>
        <v/>
      </c>
      <c r="AQ14" s="42" t="n"/>
    </row>
    <row r="15" ht="50.25" customHeight="1">
      <c r="A15" s="42" t="n"/>
      <c r="B15" s="249" t="inlineStr">
        <is>
          <t>D6. Falta de restricción del personal ajeno a la Dirección de Talento Humano y Dependencias significativas de otros procesos, que tardan la continuidad de las actividades de los diferentes procedimientos.</t>
        </is>
      </c>
      <c r="C15" s="127" t="n">
        <v>1</v>
      </c>
      <c r="D15" s="147" t="inlineStr">
        <is>
          <t>Transversal</t>
        </is>
      </c>
      <c r="E15" s="147" t="inlineStr">
        <is>
          <t>Talento Humano</t>
        </is>
      </c>
      <c r="F15" s="148" t="n">
        <v>4</v>
      </c>
      <c r="G15" s="148" t="n">
        <v>1</v>
      </c>
      <c r="H15" s="148" t="n">
        <v>1</v>
      </c>
      <c r="I15" s="148" t="n">
        <v>1</v>
      </c>
      <c r="J15" s="148" t="n">
        <v>5</v>
      </c>
      <c r="K15" s="148" t="n">
        <v>1</v>
      </c>
      <c r="L15" s="148" t="n">
        <v>1</v>
      </c>
      <c r="M15" s="148" t="n">
        <v>1</v>
      </c>
      <c r="N15" s="148" t="n">
        <v>1</v>
      </c>
      <c r="O15" s="148" t="n">
        <v>1</v>
      </c>
      <c r="P15" s="148" t="n">
        <v>1</v>
      </c>
      <c r="Q15" s="148" t="n">
        <v>1</v>
      </c>
      <c r="R15" s="148" t="n">
        <v>1</v>
      </c>
      <c r="S15" s="148" t="n">
        <v>1</v>
      </c>
      <c r="T15" s="148" t="n">
        <v>1</v>
      </c>
      <c r="U15" s="148" t="n">
        <v>4</v>
      </c>
      <c r="V15" s="148" t="n">
        <v>4</v>
      </c>
      <c r="W15" s="148" t="n">
        <v>5</v>
      </c>
      <c r="X15" s="148" t="n">
        <v>1</v>
      </c>
      <c r="Y15" s="148" t="n">
        <v>1</v>
      </c>
      <c r="Z15" s="148" t="n">
        <v>4</v>
      </c>
      <c r="AA15" s="148" t="n">
        <v>4</v>
      </c>
      <c r="AB15" s="148" t="n">
        <v>1</v>
      </c>
      <c r="AC15" s="148" t="n">
        <v>4</v>
      </c>
      <c r="AD15" s="148" t="n">
        <v>4</v>
      </c>
      <c r="AE15" s="148" t="n">
        <v>1</v>
      </c>
      <c r="AF15" s="148" t="n">
        <v>1</v>
      </c>
      <c r="AG15" s="148" t="n">
        <v>3</v>
      </c>
      <c r="AH15" s="148" t="n">
        <v>2</v>
      </c>
      <c r="AI15" s="148" t="n">
        <v>1</v>
      </c>
      <c r="AJ15" s="148" t="n">
        <v>1</v>
      </c>
      <c r="AK15" s="148" t="n">
        <v>1</v>
      </c>
      <c r="AL15" s="148" t="n">
        <v>1</v>
      </c>
      <c r="AM15" s="148" t="n">
        <v>1</v>
      </c>
      <c r="AN15" s="149">
        <f>SUM(F15:AM15)</f>
        <v/>
      </c>
      <c r="AO15" s="130">
        <f>+SUMPRODUCT(F$9:AM$9,F15:AM15)/5</f>
        <v/>
      </c>
      <c r="AP15" s="150">
        <f>IF(AO15&lt;=0.6,"BAJO IMPACTO",IF(AO15&lt;=0.8,"MEDIO IMPACTO RECOMENDABLE EVALUARLO EN EL RIESGO",IF(AO15&lt;=1,"ALTO IMPACTO OBLIGATORIO ARTICULARLA A UNO DE LOS RIESGOS")))</f>
        <v/>
      </c>
      <c r="AQ15" s="42" t="n"/>
    </row>
    <row r="16" ht="37.5" customHeight="1">
      <c r="A16" s="42" t="n"/>
      <c r="B16" s="249" t="inlineStr">
        <is>
          <t>D7. Falta compromiso del personal en la asistencia de los diferentes eventos programados por el proceso de Talento Humano.</t>
        </is>
      </c>
      <c r="C16" s="127" t="n">
        <v>1</v>
      </c>
      <c r="D16" s="147" t="inlineStr">
        <is>
          <t>Transversal</t>
        </is>
      </c>
      <c r="E16" s="147" t="inlineStr">
        <is>
          <t>Talento Humano</t>
        </is>
      </c>
      <c r="F16" s="148" t="n">
        <v>5</v>
      </c>
      <c r="G16" s="148" t="n">
        <v>5</v>
      </c>
      <c r="H16" s="148" t="n">
        <v>5</v>
      </c>
      <c r="I16" s="148" t="n">
        <v>5</v>
      </c>
      <c r="J16" s="148" t="n">
        <v>1</v>
      </c>
      <c r="K16" s="148" t="n">
        <v>1</v>
      </c>
      <c r="L16" s="148" t="n">
        <v>1</v>
      </c>
      <c r="M16" s="148" t="n">
        <v>1</v>
      </c>
      <c r="N16" s="148" t="n">
        <v>1</v>
      </c>
      <c r="O16" s="148" t="n">
        <v>5</v>
      </c>
      <c r="P16" s="148" t="n">
        <v>1</v>
      </c>
      <c r="Q16" s="148" t="n">
        <v>1</v>
      </c>
      <c r="R16" s="148" t="n">
        <v>1</v>
      </c>
      <c r="S16" s="148" t="n">
        <v>1</v>
      </c>
      <c r="T16" s="148" t="n">
        <v>1</v>
      </c>
      <c r="U16" s="148" t="n">
        <v>5</v>
      </c>
      <c r="V16" s="148" t="n">
        <v>5</v>
      </c>
      <c r="W16" s="148" t="n">
        <v>5</v>
      </c>
      <c r="X16" s="148" t="n">
        <v>5</v>
      </c>
      <c r="Y16" s="148" t="n">
        <v>5</v>
      </c>
      <c r="Z16" s="148" t="n">
        <v>1</v>
      </c>
      <c r="AA16" s="148" t="n">
        <v>4</v>
      </c>
      <c r="AB16" s="148" t="n">
        <v>1</v>
      </c>
      <c r="AC16" s="148" t="n">
        <v>4</v>
      </c>
      <c r="AD16" s="148" t="n">
        <v>4</v>
      </c>
      <c r="AE16" s="148" t="n">
        <v>1</v>
      </c>
      <c r="AF16" s="148" t="n">
        <v>4</v>
      </c>
      <c r="AG16" s="148" t="n">
        <v>4</v>
      </c>
      <c r="AH16" s="148" t="n">
        <v>1</v>
      </c>
      <c r="AI16" s="148" t="n">
        <v>3</v>
      </c>
      <c r="AJ16" s="148" t="n">
        <v>3</v>
      </c>
      <c r="AK16" s="148" t="n">
        <v>4</v>
      </c>
      <c r="AL16" s="148" t="n">
        <v>1</v>
      </c>
      <c r="AM16" s="148" t="n">
        <v>5</v>
      </c>
      <c r="AN16" s="149">
        <f>SUM(F16:AM16)</f>
        <v/>
      </c>
      <c r="AO16" s="130">
        <f>+SUMPRODUCT(F$9:AM$9,F16:AM16)/5</f>
        <v/>
      </c>
      <c r="AP16" s="150">
        <f>IF(AO16&lt;=0.6,"BAJO IMPACTO",IF(AO16&lt;=0.8,"MEDIO IMPACTO RECOMENDABLE EVALUARLO EN EL RIESGO",IF(AO16&lt;=1,"ALTO IMPACTO OBLIGATORIO ARTICULARLA A UNO DE LOS RIESGOS")))</f>
        <v/>
      </c>
      <c r="AQ16" s="42" t="n"/>
    </row>
    <row r="17" ht="40.5" customHeight="1">
      <c r="A17" s="42" t="n"/>
      <c r="B17" s="249" t="inlineStr">
        <is>
          <t>D8. Incumplimiento de los parámetros indicados para la evaluación docente.</t>
        </is>
      </c>
      <c r="C17" s="127" t="n">
        <v>1</v>
      </c>
      <c r="D17" s="147" t="inlineStr">
        <is>
          <t>Transversal</t>
        </is>
      </c>
      <c r="E17" s="147" t="inlineStr">
        <is>
          <t>Talento Humano</t>
        </is>
      </c>
      <c r="F17" s="148" t="n">
        <v>1</v>
      </c>
      <c r="G17" s="148" t="n">
        <v>1</v>
      </c>
      <c r="H17" s="148" t="n">
        <v>1</v>
      </c>
      <c r="I17" s="148" t="n">
        <v>1</v>
      </c>
      <c r="J17" s="148" t="n">
        <v>1</v>
      </c>
      <c r="K17" s="148" t="n">
        <v>1</v>
      </c>
      <c r="L17" s="148" t="n">
        <v>1</v>
      </c>
      <c r="M17" s="148" t="n">
        <v>4</v>
      </c>
      <c r="N17" s="148" t="n">
        <v>1</v>
      </c>
      <c r="O17" s="148" t="n">
        <v>3</v>
      </c>
      <c r="P17" s="148" t="n">
        <v>1</v>
      </c>
      <c r="Q17" s="148" t="n">
        <v>1</v>
      </c>
      <c r="R17" s="148" t="n">
        <v>3</v>
      </c>
      <c r="S17" s="148" t="n">
        <v>3</v>
      </c>
      <c r="T17" s="148" t="n">
        <v>3</v>
      </c>
      <c r="U17" s="148" t="n">
        <v>2</v>
      </c>
      <c r="V17" s="148" t="n">
        <v>2</v>
      </c>
      <c r="W17" s="148" t="n">
        <v>2</v>
      </c>
      <c r="X17" s="148" t="n">
        <v>4</v>
      </c>
      <c r="Y17" s="148" t="n">
        <v>4</v>
      </c>
      <c r="Z17" s="148" t="n">
        <v>1</v>
      </c>
      <c r="AA17" s="148" t="n">
        <v>4</v>
      </c>
      <c r="AB17" s="148" t="n">
        <v>5</v>
      </c>
      <c r="AC17" s="148" t="n">
        <v>1</v>
      </c>
      <c r="AD17" s="148" t="n">
        <v>4</v>
      </c>
      <c r="AE17" s="148" t="n">
        <v>4</v>
      </c>
      <c r="AF17" s="148" t="n">
        <v>1</v>
      </c>
      <c r="AG17" s="148" t="n">
        <v>1</v>
      </c>
      <c r="AH17" s="148" t="n">
        <v>1</v>
      </c>
      <c r="AI17" s="148" t="n">
        <v>1</v>
      </c>
      <c r="AJ17" s="148" t="n">
        <v>1</v>
      </c>
      <c r="AK17" s="148" t="n">
        <v>1</v>
      </c>
      <c r="AL17" s="148" t="n">
        <v>1</v>
      </c>
      <c r="AM17" s="148" t="n">
        <v>5</v>
      </c>
      <c r="AN17" s="149">
        <f>SUM(F17:AM17)</f>
        <v/>
      </c>
      <c r="AO17" s="130">
        <f>+SUMPRODUCT(F$9:AM$9,F17:AM17)/5</f>
        <v/>
      </c>
      <c r="AP17" s="150">
        <f>IF(AO17&lt;=0.6,"BAJO IMPACTO",IF(AO17&lt;=0.8,"MEDIO IMPACTO RECOMENDABLE EVALUARLO EN EL RIESGO",IF(AO17&lt;=1,"ALTO IMPACTO OBLIGATORIO ARTICULARLA A UNO DE LOS RIESGOS")))</f>
        <v/>
      </c>
      <c r="AQ17" s="42" t="n"/>
    </row>
    <row r="18" ht="36" customHeight="1">
      <c r="A18" s="42" t="n"/>
      <c r="B18" s="249" t="inlineStr">
        <is>
          <t>D9. Insuficiencia de hardware e infraestructura tecnológica para el correcto desarrollo de las actividades del proceso.</t>
        </is>
      </c>
      <c r="C18" s="127" t="n">
        <v>1</v>
      </c>
      <c r="D18" s="147" t="inlineStr">
        <is>
          <t>Transversal</t>
        </is>
      </c>
      <c r="E18" s="147" t="inlineStr">
        <is>
          <t>Talento Humano</t>
        </is>
      </c>
      <c r="F18" s="148" t="n">
        <v>5</v>
      </c>
      <c r="G18" s="148" t="n">
        <v>5</v>
      </c>
      <c r="H18" s="148" t="n">
        <v>5</v>
      </c>
      <c r="I18" s="148" t="n">
        <v>5</v>
      </c>
      <c r="J18" s="148" t="n">
        <v>5</v>
      </c>
      <c r="K18" s="148" t="n">
        <v>5</v>
      </c>
      <c r="L18" s="148" t="n">
        <v>5</v>
      </c>
      <c r="M18" s="148" t="n">
        <v>5</v>
      </c>
      <c r="N18" s="148" t="n">
        <v>5</v>
      </c>
      <c r="O18" s="148" t="n">
        <v>5</v>
      </c>
      <c r="P18" s="148" t="n">
        <v>1</v>
      </c>
      <c r="Q18" s="148" t="n">
        <v>1</v>
      </c>
      <c r="R18" s="148" t="n">
        <v>1</v>
      </c>
      <c r="S18" s="148" t="n">
        <v>1</v>
      </c>
      <c r="T18" s="148" t="n">
        <v>1</v>
      </c>
      <c r="U18" s="148" t="n">
        <v>4</v>
      </c>
      <c r="V18" s="148" t="n">
        <v>4</v>
      </c>
      <c r="W18" s="148" t="n">
        <v>4</v>
      </c>
      <c r="X18" s="148" t="n">
        <v>4</v>
      </c>
      <c r="Y18" s="148" t="n">
        <v>4</v>
      </c>
      <c r="Z18" s="148" t="n">
        <v>2</v>
      </c>
      <c r="AA18" s="148" t="n">
        <v>4</v>
      </c>
      <c r="AB18" s="148" t="n">
        <v>2</v>
      </c>
      <c r="AC18" s="148" t="n">
        <v>5</v>
      </c>
      <c r="AD18" s="148" t="n">
        <v>2</v>
      </c>
      <c r="AE18" s="148" t="n">
        <v>2</v>
      </c>
      <c r="AF18" s="148" t="n">
        <v>1</v>
      </c>
      <c r="AG18" s="148" t="n">
        <v>1</v>
      </c>
      <c r="AH18" s="148" t="n">
        <v>5</v>
      </c>
      <c r="AI18" s="148" t="n">
        <v>4</v>
      </c>
      <c r="AJ18" s="148" t="n">
        <v>1</v>
      </c>
      <c r="AK18" s="148" t="n">
        <v>4</v>
      </c>
      <c r="AL18" s="148" t="n">
        <v>1</v>
      </c>
      <c r="AM18" s="148" t="n">
        <v>5</v>
      </c>
      <c r="AN18" s="149">
        <f>SUM(F18:AM18)</f>
        <v/>
      </c>
      <c r="AO18" s="130">
        <f>+SUMPRODUCT(F$9:AM$9,F18:AM18)/5</f>
        <v/>
      </c>
      <c r="AP18" s="150">
        <f>IF(AO18&lt;=0.6,"BAJO IMPACTO",IF(AO18&lt;=0.8,"MEDIO IMPACTO RECOMENDABLE EVALUARLO EN EL RIESGO",IF(AO18&lt;=1,"ALTO IMPACTO OBLIGATORIO ARTICULARLA A UNO DE LOS RIESGOS")))</f>
        <v/>
      </c>
      <c r="AQ18" s="42" t="n"/>
    </row>
    <row r="19" ht="52.5" customHeight="1">
      <c r="A19" s="42" t="n"/>
      <c r="B19" s="249" t="inlineStr">
        <is>
          <t>D10. Incumplimiento de la normatividad legal vigente, relacionada con la afiliación del personal al sistema de seguridad social.</t>
        </is>
      </c>
      <c r="C19" s="127" t="n">
        <v>1</v>
      </c>
      <c r="D19" s="147" t="inlineStr">
        <is>
          <t>Transversal</t>
        </is>
      </c>
      <c r="E19" s="147" t="inlineStr">
        <is>
          <t>Talento Humano</t>
        </is>
      </c>
      <c r="F19" s="148" t="n">
        <v>5</v>
      </c>
      <c r="G19" s="148" t="n">
        <v>5</v>
      </c>
      <c r="H19" s="148" t="n">
        <v>2</v>
      </c>
      <c r="I19" s="148" t="n">
        <v>2</v>
      </c>
      <c r="J19" s="148" t="n">
        <v>5</v>
      </c>
      <c r="K19" s="148" t="n">
        <v>5</v>
      </c>
      <c r="L19" s="148" t="n">
        <v>5</v>
      </c>
      <c r="M19" s="148" t="n">
        <v>1</v>
      </c>
      <c r="N19" s="148" t="n">
        <v>5</v>
      </c>
      <c r="O19" s="148" t="n">
        <v>2</v>
      </c>
      <c r="P19" s="148" t="n">
        <v>5</v>
      </c>
      <c r="Q19" s="148" t="n">
        <v>5</v>
      </c>
      <c r="R19" s="148" t="n">
        <v>3</v>
      </c>
      <c r="S19" s="148" t="n">
        <v>3</v>
      </c>
      <c r="T19" s="148" t="n">
        <v>3</v>
      </c>
      <c r="U19" s="148" t="n">
        <v>4</v>
      </c>
      <c r="V19" s="148" t="n">
        <v>4</v>
      </c>
      <c r="W19" s="148" t="n">
        <v>4</v>
      </c>
      <c r="X19" s="148" t="n">
        <v>4</v>
      </c>
      <c r="Y19" s="148" t="n">
        <v>4</v>
      </c>
      <c r="Z19" s="148" t="n">
        <v>2</v>
      </c>
      <c r="AA19" s="148" t="n">
        <v>4</v>
      </c>
      <c r="AB19" s="148" t="n">
        <v>2</v>
      </c>
      <c r="AC19" s="148" t="n">
        <v>4</v>
      </c>
      <c r="AD19" s="148" t="n">
        <v>2</v>
      </c>
      <c r="AE19" s="148" t="n">
        <v>2</v>
      </c>
      <c r="AF19" s="148" t="n">
        <v>1</v>
      </c>
      <c r="AG19" s="148" t="n">
        <v>5</v>
      </c>
      <c r="AH19" s="148" t="n">
        <v>1</v>
      </c>
      <c r="AI19" s="148" t="n">
        <v>1</v>
      </c>
      <c r="AJ19" s="148" t="n">
        <v>1</v>
      </c>
      <c r="AK19" s="148" t="n">
        <v>1</v>
      </c>
      <c r="AL19" s="148" t="n">
        <v>1</v>
      </c>
      <c r="AM19" s="148" t="n">
        <v>5</v>
      </c>
      <c r="AN19" s="149">
        <f>SUM(F19:AM19)</f>
        <v/>
      </c>
      <c r="AO19" s="130">
        <f>+SUMPRODUCT(F$9:AM$9,F19:AM19)/5</f>
        <v/>
      </c>
      <c r="AP19" s="150">
        <f>IF(AO19&lt;=0.6,"BAJO IMPACTO",IF(AO19&lt;=0.8,"MEDIO IMPACTO RECOMENDABLE EVALUARLO EN EL RIESGO",IF(AO19&lt;=1,"ALTO IMPACTO OBLIGATORIO ARTICULARLA A UNO DE LOS RIESGOS")))</f>
        <v/>
      </c>
      <c r="AQ19" s="42" t="n"/>
    </row>
    <row r="20" ht="45" customHeight="1">
      <c r="A20" s="42" t="n"/>
      <c r="B20" s="249" t="inlineStr">
        <is>
          <t>D11. Falta de compromiso del personal contratado con la actualización de su historia laboral y/o expediente según corresponda.</t>
        </is>
      </c>
      <c r="C20" s="127" t="n">
        <v>1</v>
      </c>
      <c r="D20" s="147" t="inlineStr">
        <is>
          <t>Transversal</t>
        </is>
      </c>
      <c r="E20" s="147" t="inlineStr">
        <is>
          <t>Talento Humano</t>
        </is>
      </c>
      <c r="F20" s="148" t="n">
        <v>1</v>
      </c>
      <c r="G20" s="148" t="n">
        <v>1</v>
      </c>
      <c r="H20" s="148" t="n">
        <v>1</v>
      </c>
      <c r="I20" s="148" t="n">
        <v>1</v>
      </c>
      <c r="J20" s="148" t="n">
        <v>4</v>
      </c>
      <c r="K20" s="148" t="n">
        <v>5</v>
      </c>
      <c r="L20" s="148" t="n">
        <v>5</v>
      </c>
      <c r="M20" s="148" t="n">
        <v>2</v>
      </c>
      <c r="N20" s="148" t="n">
        <v>5</v>
      </c>
      <c r="O20" s="148" t="n">
        <v>5</v>
      </c>
      <c r="P20" s="148" t="n">
        <v>2</v>
      </c>
      <c r="Q20" s="148" t="n">
        <v>5</v>
      </c>
      <c r="R20" s="148" t="n">
        <v>1</v>
      </c>
      <c r="S20" s="148" t="n">
        <v>1</v>
      </c>
      <c r="T20" s="148" t="n">
        <v>1</v>
      </c>
      <c r="U20" s="148" t="n">
        <v>3</v>
      </c>
      <c r="V20" s="148" t="n">
        <v>3</v>
      </c>
      <c r="W20" s="148" t="n">
        <v>3</v>
      </c>
      <c r="X20" s="148" t="n">
        <v>2</v>
      </c>
      <c r="Y20" s="148" t="n">
        <v>2</v>
      </c>
      <c r="Z20" s="148" t="n">
        <v>2</v>
      </c>
      <c r="AA20" s="148" t="n">
        <v>4</v>
      </c>
      <c r="AB20" s="148" t="n">
        <v>5</v>
      </c>
      <c r="AC20" s="148" t="n">
        <v>4</v>
      </c>
      <c r="AD20" s="148" t="n">
        <v>2</v>
      </c>
      <c r="AE20" s="148" t="n">
        <v>5</v>
      </c>
      <c r="AF20" s="148" t="n">
        <v>1</v>
      </c>
      <c r="AG20" s="148" t="n">
        <v>5</v>
      </c>
      <c r="AH20" s="148" t="n">
        <v>5</v>
      </c>
      <c r="AI20" s="148" t="n">
        <v>5</v>
      </c>
      <c r="AJ20" s="148" t="n">
        <v>1</v>
      </c>
      <c r="AK20" s="148" t="n">
        <v>1</v>
      </c>
      <c r="AL20" s="148" t="n">
        <v>1</v>
      </c>
      <c r="AM20" s="148" t="n">
        <v>1</v>
      </c>
      <c r="AN20" s="149">
        <f>SUM(F20:AM20)</f>
        <v/>
      </c>
      <c r="AO20" s="130">
        <f>+SUMPRODUCT(F$9:AM$9,F20:AM20)/5</f>
        <v/>
      </c>
      <c r="AP20" s="150">
        <f>IF(AO20&lt;=0.6,"BAJO IMPACTO",IF(AO20&lt;=0.8,"MEDIO IMPACTO RECOMENDABLE EVALUARLO EN EL RIESGO",IF(AO20&lt;=1,"ALTO IMPACTO OBLIGATORIO ARTICULARLA A UNO DE LOS RIESGOS")))</f>
        <v/>
      </c>
      <c r="AQ20" s="42" t="n"/>
    </row>
    <row r="21" hidden="1" ht="36" customHeight="1">
      <c r="A21" s="42" t="n"/>
      <c r="B21" s="249" t="inlineStr">
        <is>
          <t>D12. No se evidencia como aportan los indicadores al frente estratégico al cual esta articulado el proceso.</t>
        </is>
      </c>
      <c r="C21" s="127" t="n">
        <v>0</v>
      </c>
      <c r="D21" s="147" t="inlineStr">
        <is>
          <t>Transversal</t>
        </is>
      </c>
      <c r="E21" s="147" t="inlineStr">
        <is>
          <t>Talento Humano</t>
        </is>
      </c>
      <c r="F21" s="148" t="n">
        <v>1</v>
      </c>
      <c r="G21" s="148" t="n"/>
      <c r="H21" s="148" t="n"/>
      <c r="I21" s="148" t="n"/>
      <c r="J21" s="148" t="n">
        <v>4</v>
      </c>
      <c r="K21" s="148" t="n"/>
      <c r="L21" s="148" t="n"/>
      <c r="M21" s="148" t="n"/>
      <c r="N21" s="148" t="n"/>
      <c r="O21" s="148" t="n"/>
      <c r="P21" s="148" t="n"/>
      <c r="Q21" s="148" t="n"/>
      <c r="R21" s="148" t="n">
        <v>2</v>
      </c>
      <c r="S21" s="148" t="n"/>
      <c r="T21" s="148" t="n"/>
      <c r="U21" s="148" t="n">
        <v>2</v>
      </c>
      <c r="V21" s="148" t="n"/>
      <c r="W21" s="148" t="n"/>
      <c r="X21" s="148" t="n"/>
      <c r="Y21" s="148" t="n"/>
      <c r="Z21" s="148" t="n"/>
      <c r="AA21" s="148" t="n"/>
      <c r="AB21" s="148" t="n"/>
      <c r="AC21" s="148" t="n"/>
      <c r="AD21" s="148" t="n"/>
      <c r="AE21" s="148" t="n"/>
      <c r="AF21" s="148" t="n">
        <v>1</v>
      </c>
      <c r="AG21" s="148" t="n"/>
      <c r="AH21" s="148" t="n"/>
      <c r="AI21" s="148" t="n"/>
      <c r="AJ21" s="148" t="n"/>
      <c r="AK21" s="148" t="n"/>
      <c r="AL21" s="148" t="n">
        <v>1</v>
      </c>
      <c r="AM21" s="148" t="n">
        <v>1</v>
      </c>
      <c r="AN21" s="149">
        <f>SUM(F21:AM21)</f>
        <v/>
      </c>
      <c r="AO21" s="130">
        <f>+SUMPRODUCT(F$9:AM$9,F21:AM21)/5</f>
        <v/>
      </c>
      <c r="AP21" s="150">
        <f>IF(AO21&lt;=0.6,"BAJO IMPACTO",IF(AO21&lt;=0.8,"MEDIO IMPACTO RECOMENDABLE EVALUARLO EN EL RIESGO",IF(AO21&lt;=1,"ALTO IMPACTO OBLIGATORIO ARTICULARLA A UNO DE LOS RIESGOS")))</f>
        <v/>
      </c>
      <c r="AQ21" s="42" t="n"/>
    </row>
    <row r="22" hidden="1" ht="43.5" customHeight="1">
      <c r="A22" s="42" t="n"/>
      <c r="B22" s="412" t="inlineStr">
        <is>
          <t>D13. No se garantiza la idoneidad en cuanto a educación, formación y experiencia, frente a los requisitos de los cargos.</t>
        </is>
      </c>
      <c r="C22" s="127" t="n">
        <v>0</v>
      </c>
      <c r="D22" s="147" t="inlineStr">
        <is>
          <t>Transversal</t>
        </is>
      </c>
      <c r="E22" s="147" t="inlineStr">
        <is>
          <t>Talento Humano</t>
        </is>
      </c>
      <c r="F22" s="148" t="n">
        <v>4</v>
      </c>
      <c r="G22" s="148" t="n"/>
      <c r="H22" s="148" t="n"/>
      <c r="I22" s="148" t="n"/>
      <c r="J22" s="148" t="n">
        <v>4</v>
      </c>
      <c r="K22" s="148" t="n"/>
      <c r="L22" s="148" t="n"/>
      <c r="M22" s="148" t="n"/>
      <c r="N22" s="148" t="n"/>
      <c r="O22" s="148" t="n"/>
      <c r="P22" s="148" t="n"/>
      <c r="Q22" s="148" t="n"/>
      <c r="R22" s="148" t="n">
        <v>2</v>
      </c>
      <c r="S22" s="148" t="n"/>
      <c r="T22" s="148" t="n"/>
      <c r="U22" s="148" t="n">
        <v>2</v>
      </c>
      <c r="V22" s="148" t="n"/>
      <c r="W22" s="148" t="n"/>
      <c r="X22" s="148" t="n"/>
      <c r="Y22" s="148" t="n"/>
      <c r="Z22" s="148" t="n"/>
      <c r="AA22" s="148" t="n"/>
      <c r="AB22" s="148" t="n"/>
      <c r="AC22" s="148" t="n"/>
      <c r="AD22" s="148" t="n"/>
      <c r="AE22" s="148" t="n"/>
      <c r="AF22" s="148" t="n">
        <v>4</v>
      </c>
      <c r="AG22" s="148" t="n"/>
      <c r="AH22" s="148" t="n"/>
      <c r="AI22" s="148" t="n"/>
      <c r="AJ22" s="148" t="n"/>
      <c r="AK22" s="148" t="n"/>
      <c r="AL22" s="148" t="n">
        <v>1</v>
      </c>
      <c r="AM22" s="148" t="n">
        <v>4</v>
      </c>
      <c r="AN22" s="149">
        <f>SUM(F22:AM22)</f>
        <v/>
      </c>
      <c r="AO22" s="130">
        <f>+SUMPRODUCT(F$9:AM$9,F22:AM22)/5</f>
        <v/>
      </c>
      <c r="AP22" s="150">
        <f>IF(AO22&lt;=0.6,"BAJO IMPACTO",IF(AO22&lt;=0.8,"MEDIO IMPACTO RECOMENDABLE EVALUARLO EN EL RIESGO",IF(AO22&lt;=1,"ALTO IMPACTO OBLIGATORIO ARTICULARLA A UNO DE LOS RIESGOS")))</f>
        <v/>
      </c>
      <c r="AQ22" s="42" t="n"/>
    </row>
    <row r="23" ht="39" customHeight="1">
      <c r="A23" s="42" t="n"/>
      <c r="B23" s="249" t="inlineStr">
        <is>
          <t>D14. Falta evaluar la eficacia de las capacitaciones.</t>
        </is>
      </c>
      <c r="C23" s="127" t="n">
        <v>1</v>
      </c>
      <c r="D23" s="147" t="inlineStr">
        <is>
          <t>Transversal</t>
        </is>
      </c>
      <c r="E23" s="147" t="inlineStr">
        <is>
          <t>Talento Humano</t>
        </is>
      </c>
      <c r="F23" s="148" t="n">
        <v>3</v>
      </c>
      <c r="G23" s="148" t="n">
        <v>3</v>
      </c>
      <c r="H23" s="148" t="n">
        <v>1</v>
      </c>
      <c r="I23" s="148" t="n">
        <v>1</v>
      </c>
      <c r="J23" s="148" t="n">
        <v>1</v>
      </c>
      <c r="K23" s="148" t="n">
        <v>1</v>
      </c>
      <c r="L23" s="148" t="n">
        <v>1</v>
      </c>
      <c r="M23" s="148" t="n">
        <v>1</v>
      </c>
      <c r="N23" s="148" t="n">
        <v>3</v>
      </c>
      <c r="O23" s="148" t="n">
        <v>5</v>
      </c>
      <c r="P23" s="148" t="n">
        <v>1</v>
      </c>
      <c r="Q23" s="148" t="n">
        <v>1</v>
      </c>
      <c r="R23" s="148" t="n">
        <v>1</v>
      </c>
      <c r="S23" s="148" t="n">
        <v>1</v>
      </c>
      <c r="T23" s="148" t="n">
        <v>1</v>
      </c>
      <c r="U23" s="148" t="n">
        <v>4</v>
      </c>
      <c r="V23" s="148" t="n">
        <v>4</v>
      </c>
      <c r="W23" s="148" t="n">
        <v>4</v>
      </c>
      <c r="X23" s="148" t="n">
        <v>1</v>
      </c>
      <c r="Y23" s="148" t="n">
        <v>1</v>
      </c>
      <c r="Z23" s="148" t="n">
        <v>1</v>
      </c>
      <c r="AA23" s="148" t="n">
        <v>4</v>
      </c>
      <c r="AB23" s="148" t="n">
        <v>1</v>
      </c>
      <c r="AC23" s="148" t="n">
        <v>4</v>
      </c>
      <c r="AD23" s="148" t="n">
        <v>1</v>
      </c>
      <c r="AE23" s="148" t="n">
        <v>1</v>
      </c>
      <c r="AF23" s="148" t="n">
        <v>1</v>
      </c>
      <c r="AG23" s="148" t="n">
        <v>4</v>
      </c>
      <c r="AH23" s="148" t="n">
        <v>4</v>
      </c>
      <c r="AI23" s="148" t="n">
        <v>1</v>
      </c>
      <c r="AJ23" s="148" t="n">
        <v>1</v>
      </c>
      <c r="AK23" s="148" t="n">
        <v>1</v>
      </c>
      <c r="AL23" s="148" t="n">
        <v>1</v>
      </c>
      <c r="AM23" s="148" t="n">
        <v>3</v>
      </c>
      <c r="AN23" s="149">
        <f>SUM(F23:AM23)</f>
        <v/>
      </c>
      <c r="AO23" s="130">
        <f>+SUMPRODUCT(F$9:AM$9,F23:AM23)/5</f>
        <v/>
      </c>
      <c r="AP23" s="150">
        <f>IF(AO23&lt;=0.6,"BAJO IMPACTO",IF(AO23&lt;=0.8,"MEDIO IMPACTO RECOMENDABLE EVALUARLO EN EL RIESGO",IF(AO23&lt;=1,"ALTO IMPACTO OBLIGATORIO ARTICULARLA A UNO DE LOS RIESGOS")))</f>
        <v/>
      </c>
      <c r="AQ23" s="42" t="n"/>
    </row>
    <row r="24" hidden="1" ht="26.4" customHeight="1">
      <c r="A24" s="42" t="n"/>
      <c r="B24" s="249" t="inlineStr">
        <is>
          <t>D15. No se evidencia la eficiencia en el recaudo del pago de las incapacidades.</t>
        </is>
      </c>
      <c r="C24" s="127" t="n">
        <v>0</v>
      </c>
      <c r="D24" s="147" t="inlineStr">
        <is>
          <t>Transversal</t>
        </is>
      </c>
      <c r="E24" s="147" t="inlineStr">
        <is>
          <t>Talento Humano</t>
        </is>
      </c>
      <c r="F24" s="148" t="n">
        <v>2</v>
      </c>
      <c r="G24" s="148" t="n"/>
      <c r="H24" s="148" t="n"/>
      <c r="I24" s="148" t="n"/>
      <c r="J24" s="148" t="n">
        <v>3</v>
      </c>
      <c r="K24" s="148" t="n"/>
      <c r="L24" s="148" t="n"/>
      <c r="M24" s="148" t="n"/>
      <c r="N24" s="148" t="n"/>
      <c r="O24" s="148" t="n"/>
      <c r="P24" s="148" t="n"/>
      <c r="Q24" s="148" t="n"/>
      <c r="R24" s="148" t="n">
        <v>1</v>
      </c>
      <c r="S24" s="148" t="n"/>
      <c r="T24" s="148" t="n"/>
      <c r="U24" s="148" t="n">
        <v>3</v>
      </c>
      <c r="V24" s="148" t="n"/>
      <c r="W24" s="148" t="n"/>
      <c r="X24" s="148" t="n"/>
      <c r="Y24" s="148" t="n"/>
      <c r="Z24" s="148" t="n"/>
      <c r="AA24" s="148" t="n"/>
      <c r="AB24" s="148" t="n"/>
      <c r="AC24" s="148" t="n"/>
      <c r="AD24" s="148" t="n"/>
      <c r="AE24" s="148" t="n"/>
      <c r="AF24" s="148" t="n">
        <v>2</v>
      </c>
      <c r="AG24" s="148" t="n"/>
      <c r="AH24" s="148" t="n"/>
      <c r="AI24" s="148" t="n"/>
      <c r="AJ24" s="148" t="n"/>
      <c r="AK24" s="148" t="n"/>
      <c r="AL24" s="148" t="n">
        <v>2</v>
      </c>
      <c r="AM24" s="148" t="n">
        <v>3</v>
      </c>
      <c r="AN24" s="149">
        <f>SUM(F24:AM24)</f>
        <v/>
      </c>
      <c r="AO24" s="130">
        <f>+SUMPRODUCT(F$9:AM$9,F24:AM24)/5</f>
        <v/>
      </c>
      <c r="AP24" s="150">
        <f>IF(AO24&lt;=0.6,"BAJO IMPACTO",IF(AO24&lt;=0.8,"MEDIO IMPACTO RECOMENDABLE EVALUARLO EN EL RIESGO",IF(AO24&lt;=1,"ALTO IMPACTO OBLIGATORIO ARTICULARLA A UNO DE LOS RIESGOS")))</f>
        <v/>
      </c>
      <c r="AQ24" s="42" t="n"/>
    </row>
    <row r="25" ht="49.5" customHeight="1">
      <c r="A25" s="42" t="n"/>
      <c r="B25" s="249" t="inlineStr">
        <is>
          <t>D16. No se cumplen las fechas establecidas en procedimientos para recepción de novedades de nómina.</t>
        </is>
      </c>
      <c r="C25" s="127" t="n">
        <v>1</v>
      </c>
      <c r="D25" s="147" t="inlineStr">
        <is>
          <t>Transversal</t>
        </is>
      </c>
      <c r="E25" s="147" t="inlineStr">
        <is>
          <t>Talento Humano</t>
        </is>
      </c>
      <c r="F25" s="148" t="n">
        <v>5</v>
      </c>
      <c r="G25" s="148" t="n">
        <v>5</v>
      </c>
      <c r="H25" s="148" t="n">
        <v>1</v>
      </c>
      <c r="I25" s="148" t="n">
        <v>1</v>
      </c>
      <c r="J25" s="148" t="n">
        <v>1</v>
      </c>
      <c r="K25" s="148" t="n">
        <v>1</v>
      </c>
      <c r="L25" s="148" t="n">
        <v>1</v>
      </c>
      <c r="M25" s="148" t="n">
        <v>1</v>
      </c>
      <c r="N25" s="148" t="n">
        <v>3</v>
      </c>
      <c r="O25" s="148" t="n">
        <v>1</v>
      </c>
      <c r="P25" s="148" t="n">
        <v>4</v>
      </c>
      <c r="Q25" s="148" t="n">
        <v>4</v>
      </c>
      <c r="R25" s="148" t="n">
        <v>1</v>
      </c>
      <c r="S25" s="148" t="n">
        <v>1</v>
      </c>
      <c r="T25" s="148" t="n">
        <v>1</v>
      </c>
      <c r="U25" s="148" t="n">
        <v>2</v>
      </c>
      <c r="V25" s="148" t="n">
        <v>2</v>
      </c>
      <c r="W25" s="148" t="n">
        <v>2</v>
      </c>
      <c r="X25" s="148" t="n">
        <v>1</v>
      </c>
      <c r="Y25" s="148" t="n">
        <v>1</v>
      </c>
      <c r="Z25" s="148" t="n">
        <v>1</v>
      </c>
      <c r="AA25" s="148" t="n">
        <v>3</v>
      </c>
      <c r="AB25" s="148" t="n">
        <v>1</v>
      </c>
      <c r="AC25" s="148" t="n">
        <v>3</v>
      </c>
      <c r="AD25" s="148" t="n">
        <v>1</v>
      </c>
      <c r="AE25" s="148" t="n">
        <v>1</v>
      </c>
      <c r="AF25" s="148" t="n">
        <v>1</v>
      </c>
      <c r="AG25" s="148" t="n">
        <v>4</v>
      </c>
      <c r="AH25" s="148" t="n">
        <v>1</v>
      </c>
      <c r="AI25" s="148" t="n">
        <v>1</v>
      </c>
      <c r="AJ25" s="148" t="n">
        <v>1</v>
      </c>
      <c r="AK25" s="148" t="n">
        <v>1</v>
      </c>
      <c r="AL25" s="148" t="n">
        <v>1</v>
      </c>
      <c r="AM25" s="148" t="n">
        <v>5</v>
      </c>
      <c r="AN25" s="149">
        <f>SUM(F25:AM25)</f>
        <v/>
      </c>
      <c r="AO25" s="130">
        <f>+SUMPRODUCT(F$9:AM$9,F25:AM25)/5</f>
        <v/>
      </c>
      <c r="AP25" s="150">
        <f>IF(AO25&lt;=0.6,"BAJO IMPACTO",IF(AO25&lt;=0.8,"MEDIO IMPACTO RECOMENDABLE EVALUARLO EN EL RIESGO",IF(AO25&lt;=1,"ALTO IMPACTO OBLIGATORIO ARTICULARLA A UNO DE LOS RIESGOS")))</f>
        <v/>
      </c>
      <c r="AQ25" s="42" t="n"/>
    </row>
    <row r="26" hidden="1" ht="41.4" customHeight="1">
      <c r="A26" s="42" t="n"/>
      <c r="B26" s="249" t="inlineStr">
        <is>
          <t>D17. Incurrir en multas y/o sanciones derivados por incumplimientos a la normatividad legal vigente causadas por paros, los cuales evitan el funcionamiento normal de la oficina.</t>
        </is>
      </c>
      <c r="C26" s="127" t="n">
        <v>0</v>
      </c>
      <c r="D26" s="147" t="inlineStr">
        <is>
          <t>Transversal</t>
        </is>
      </c>
      <c r="E26" s="147" t="inlineStr">
        <is>
          <t>Talento Humano</t>
        </is>
      </c>
      <c r="F26" s="148" t="n">
        <v>1</v>
      </c>
      <c r="G26" s="148" t="n"/>
      <c r="H26" s="148" t="n"/>
      <c r="I26" s="148" t="n"/>
      <c r="J26" s="148" t="n">
        <v>4</v>
      </c>
      <c r="K26" s="148" t="n"/>
      <c r="L26" s="148" t="n"/>
      <c r="M26" s="148" t="n"/>
      <c r="N26" s="148" t="n"/>
      <c r="O26" s="148" t="n"/>
      <c r="P26" s="148" t="n"/>
      <c r="Q26" s="148" t="n"/>
      <c r="R26" s="148" t="n">
        <v>1</v>
      </c>
      <c r="S26" s="148" t="n"/>
      <c r="T26" s="148" t="n"/>
      <c r="U26" s="148" t="n">
        <v>1</v>
      </c>
      <c r="V26" s="148" t="n"/>
      <c r="W26" s="148" t="n"/>
      <c r="X26" s="148" t="n"/>
      <c r="Y26" s="148" t="n"/>
      <c r="Z26" s="148" t="n"/>
      <c r="AA26" s="148" t="n"/>
      <c r="AB26" s="148" t="n"/>
      <c r="AC26" s="148" t="n"/>
      <c r="AD26" s="148" t="n"/>
      <c r="AE26" s="148" t="n"/>
      <c r="AF26" s="148" t="n">
        <v>1</v>
      </c>
      <c r="AG26" s="148" t="n"/>
      <c r="AH26" s="148" t="n"/>
      <c r="AI26" s="148" t="n"/>
      <c r="AJ26" s="148" t="n"/>
      <c r="AK26" s="148" t="n"/>
      <c r="AL26" s="148" t="n">
        <v>2</v>
      </c>
      <c r="AM26" s="148" t="n">
        <v>1</v>
      </c>
      <c r="AN26" s="149">
        <f>SUM(F26:AM26)</f>
        <v/>
      </c>
      <c r="AO26" s="130">
        <f>+SUMPRODUCT(F$9:AM$9,F26:AM26)/5</f>
        <v/>
      </c>
      <c r="AP26" s="150">
        <f>IF(AO26&lt;=0.6,"BAJO IMPACTO",IF(AO26&lt;=0.8,"MEDIO IMPACTO RECOMENDABLE EVALUARLO EN EL RIESGO",IF(AO26&lt;=1,"ALTO IMPACTO OBLIGATORIO ARTICULARLA A UNO DE LOS RIESGOS")))</f>
        <v/>
      </c>
      <c r="AQ26" s="42" t="n"/>
    </row>
    <row r="27" ht="43.5" customHeight="1">
      <c r="A27" s="42" t="n"/>
      <c r="B27" s="250" t="inlineStr">
        <is>
          <t>D18. Falta de continuidad en el contrato laboral; genera incertidumbre en los contratistas.</t>
        </is>
      </c>
      <c r="C27" s="127" t="n">
        <v>1</v>
      </c>
      <c r="D27" s="147" t="inlineStr">
        <is>
          <t>Transversal</t>
        </is>
      </c>
      <c r="E27" s="147" t="inlineStr">
        <is>
          <t>Talento Humano</t>
        </is>
      </c>
      <c r="F27" s="128" t="n">
        <v>5</v>
      </c>
      <c r="G27" s="128" t="n">
        <v>5</v>
      </c>
      <c r="H27" s="128" t="n">
        <v>5</v>
      </c>
      <c r="I27" s="128" t="n">
        <v>5</v>
      </c>
      <c r="J27" s="128" t="n">
        <v>3</v>
      </c>
      <c r="K27" s="128" t="n">
        <v>4</v>
      </c>
      <c r="L27" s="128" t="n">
        <v>3</v>
      </c>
      <c r="M27" s="128" t="n">
        <v>3</v>
      </c>
      <c r="N27" s="128" t="n">
        <v>5</v>
      </c>
      <c r="O27" s="128" t="n">
        <v>5</v>
      </c>
      <c r="P27" s="128" t="n">
        <v>2</v>
      </c>
      <c r="Q27" s="128" t="n">
        <v>4</v>
      </c>
      <c r="R27" s="128" t="n">
        <v>1</v>
      </c>
      <c r="S27" s="128" t="n">
        <v>1</v>
      </c>
      <c r="T27" s="128" t="n">
        <v>1</v>
      </c>
      <c r="U27" s="128" t="n">
        <v>4</v>
      </c>
      <c r="V27" s="128" t="n">
        <v>4</v>
      </c>
      <c r="W27" s="128" t="n">
        <v>4</v>
      </c>
      <c r="X27" s="128" t="n">
        <v>4</v>
      </c>
      <c r="Y27" s="128" t="n">
        <v>4</v>
      </c>
      <c r="Z27" s="128" t="n">
        <v>2</v>
      </c>
      <c r="AA27" s="128" t="n">
        <v>2</v>
      </c>
      <c r="AB27" s="128" t="n">
        <v>2</v>
      </c>
      <c r="AC27" s="128" t="n">
        <v>2</v>
      </c>
      <c r="AD27" s="128" t="n">
        <v>2</v>
      </c>
      <c r="AE27" s="128" t="n">
        <v>1</v>
      </c>
      <c r="AF27" s="128" t="n">
        <v>1</v>
      </c>
      <c r="AG27" s="128" t="n">
        <v>4</v>
      </c>
      <c r="AH27" s="128" t="n">
        <v>1</v>
      </c>
      <c r="AI27" s="128" t="n">
        <v>1</v>
      </c>
      <c r="AJ27" s="128" t="n">
        <v>1</v>
      </c>
      <c r="AK27" s="128" t="n">
        <v>5</v>
      </c>
      <c r="AL27" s="128" t="n">
        <v>3</v>
      </c>
      <c r="AM27" s="128" t="n">
        <v>5</v>
      </c>
      <c r="AN27" s="149">
        <f>SUM(F27:AM27)</f>
        <v/>
      </c>
      <c r="AO27" s="130">
        <f>+SUMPRODUCT(F$9:AM$9,F27:AM27)/5</f>
        <v/>
      </c>
      <c r="AP27" s="150">
        <f>IF(AO27&lt;=0.6,"BAJO IMPACTO",IF(AO27&lt;=0.8,"MEDIO IMPACTO RECOMENDABLE EVALUARLO EN EL RIESGO",IF(AO27&lt;=1,"ALTO IMPACTO OBLIGATORIO ARTICULARLA A UNO DE LOS RIESGOS")))</f>
        <v/>
      </c>
      <c r="AQ27" s="42" t="n"/>
    </row>
    <row r="28" ht="39" customHeight="1">
      <c r="A28" s="42" t="n"/>
      <c r="B28" s="250" t="inlineStr">
        <is>
          <t>D19. No se cuenta con política o mecanismo para gestionar y conservar el conocimiento de los funcionarios que se retiran de la UCundinamarca.</t>
        </is>
      </c>
      <c r="C28" s="127" t="n">
        <v>1</v>
      </c>
      <c r="D28" s="147" t="inlineStr">
        <is>
          <t>Transversal</t>
        </is>
      </c>
      <c r="E28" s="147" t="inlineStr">
        <is>
          <t>Talento Humano</t>
        </is>
      </c>
      <c r="F28" s="128" t="n">
        <v>5</v>
      </c>
      <c r="G28" s="128" t="n">
        <v>5</v>
      </c>
      <c r="H28" s="128" t="n">
        <v>5</v>
      </c>
      <c r="I28" s="128" t="n">
        <v>5</v>
      </c>
      <c r="J28" s="128" t="n">
        <v>5</v>
      </c>
      <c r="K28" s="128" t="n">
        <v>5</v>
      </c>
      <c r="L28" s="128" t="n">
        <v>5</v>
      </c>
      <c r="M28" s="128" t="n">
        <v>5</v>
      </c>
      <c r="N28" s="128" t="n">
        <v>5</v>
      </c>
      <c r="O28" s="128" t="n">
        <v>5</v>
      </c>
      <c r="P28" s="128" t="n">
        <v>4</v>
      </c>
      <c r="Q28" s="128" t="n">
        <v>4</v>
      </c>
      <c r="R28" s="128" t="n">
        <v>1</v>
      </c>
      <c r="S28" s="128" t="n">
        <v>1</v>
      </c>
      <c r="T28" s="128" t="n">
        <v>1</v>
      </c>
      <c r="U28" s="128" t="n">
        <v>5</v>
      </c>
      <c r="V28" s="128" t="n">
        <v>5</v>
      </c>
      <c r="W28" s="128" t="n">
        <v>5</v>
      </c>
      <c r="X28" s="128" t="n">
        <v>4</v>
      </c>
      <c r="Y28" s="128" t="n">
        <v>4</v>
      </c>
      <c r="Z28" s="128" t="n">
        <v>1</v>
      </c>
      <c r="AA28" s="128" t="n">
        <v>4</v>
      </c>
      <c r="AB28" s="128" t="n">
        <v>4</v>
      </c>
      <c r="AC28" s="128" t="n">
        <v>4</v>
      </c>
      <c r="AD28" s="128" t="n">
        <v>4</v>
      </c>
      <c r="AE28" s="128" t="n">
        <v>4</v>
      </c>
      <c r="AF28" s="128" t="n">
        <v>2</v>
      </c>
      <c r="AG28" s="128" t="n">
        <v>3</v>
      </c>
      <c r="AH28" s="128" t="n">
        <v>5</v>
      </c>
      <c r="AI28" s="128" t="n">
        <v>1</v>
      </c>
      <c r="AJ28" s="128" t="n">
        <v>1</v>
      </c>
      <c r="AK28" s="128" t="n">
        <v>3</v>
      </c>
      <c r="AL28" s="128" t="n">
        <v>1</v>
      </c>
      <c r="AM28" s="128" t="n">
        <v>3</v>
      </c>
      <c r="AN28" s="149">
        <f>SUM(F28:AM28)</f>
        <v/>
      </c>
      <c r="AO28" s="130">
        <f>+SUMPRODUCT(F$9:AM$9,F28:AM28)/5</f>
        <v/>
      </c>
      <c r="AP28" s="150">
        <f>IF(AO28&lt;=0.6,"BAJO IMPACTO",IF(AO28&lt;=0.8,"MEDIO IMPACTO RECOMENDABLE EVALUARLO EN EL RIESGO",IF(AO28&lt;=1,"ALTO IMPACTO OBLIGATORIO ARTICULARLA A UNO DE LOS RIESGOS")))</f>
        <v/>
      </c>
      <c r="AQ28" s="42" t="n"/>
    </row>
    <row r="29" hidden="1" ht="31.5" customHeight="1">
      <c r="A29" s="42" t="n"/>
      <c r="B29" s="250" t="inlineStr">
        <is>
          <t>D20. Modalidad de contratación afecta la prestación del servicio y la continuidad de proyectos de investigación.</t>
        </is>
      </c>
      <c r="C29" s="127" t="n">
        <v>0</v>
      </c>
      <c r="D29" s="127" t="n"/>
      <c r="E29" s="127" t="n"/>
      <c r="F29" s="128" t="n">
        <v>1</v>
      </c>
      <c r="G29" s="128" t="n"/>
      <c r="H29" s="128" t="n"/>
      <c r="I29" s="128" t="n"/>
      <c r="J29" s="128" t="n">
        <v>1</v>
      </c>
      <c r="K29" s="128" t="n"/>
      <c r="L29" s="128" t="n"/>
      <c r="M29" s="128" t="n"/>
      <c r="N29" s="128" t="n"/>
      <c r="O29" s="128" t="n"/>
      <c r="P29" s="128" t="n"/>
      <c r="Q29" s="128" t="n"/>
      <c r="R29" s="128" t="n">
        <v>2</v>
      </c>
      <c r="S29" s="128" t="n"/>
      <c r="T29" s="128" t="n"/>
      <c r="U29" s="128" t="n">
        <v>1</v>
      </c>
      <c r="V29" s="128" t="n"/>
      <c r="W29" s="128" t="n"/>
      <c r="X29" s="128" t="n"/>
      <c r="Y29" s="128" t="n"/>
      <c r="Z29" s="128" t="n"/>
      <c r="AA29" s="128" t="n"/>
      <c r="AB29" s="128" t="n"/>
      <c r="AC29" s="128" t="n"/>
      <c r="AD29" s="128" t="n"/>
      <c r="AE29" s="128" t="n"/>
      <c r="AF29" s="128" t="n">
        <v>1</v>
      </c>
      <c r="AG29" s="128" t="n"/>
      <c r="AH29" s="128" t="n"/>
      <c r="AI29" s="128" t="n"/>
      <c r="AJ29" s="128" t="n"/>
      <c r="AK29" s="128" t="n"/>
      <c r="AL29" s="128" t="n">
        <v>3</v>
      </c>
      <c r="AM29" s="128" t="n">
        <v>5</v>
      </c>
      <c r="AN29" s="149">
        <f>SUM(F29:AM29)</f>
        <v/>
      </c>
      <c r="AO29" s="130">
        <f>+SUMPRODUCT(F$9:AM$9,F29:AM29)/5</f>
        <v/>
      </c>
      <c r="AP29" s="150">
        <f>IF(AO29&lt;=0.6,"BAJO IMPACTO",IF(AO29&lt;=0.8,"MEDIO IMPACTO RECOMENDABLE EVALUARLO EN EL RIESGO",IF(AO29&lt;=1,"ALTO IMPACTO OBLIGATORIO ARTICULARLA A UNO DE LOS RIESGOS")))</f>
        <v/>
      </c>
      <c r="AQ29" s="42" t="n"/>
    </row>
    <row r="30" hidden="1" ht="31.5" customHeight="1">
      <c r="A30" s="42" t="n"/>
      <c r="B30" s="250" t="inlineStr">
        <is>
          <t>D21. No evidencian las  acciones de planificación para el logro de los objetivos.(Hallazgo 42-2020)</t>
        </is>
      </c>
      <c r="C30" s="127" t="n">
        <v>0</v>
      </c>
      <c r="D30" s="127" t="n"/>
      <c r="E30" s="127" t="n"/>
      <c r="F30" s="128" t="n">
        <v>1</v>
      </c>
      <c r="G30" s="128" t="n"/>
      <c r="H30" s="128" t="n"/>
      <c r="I30" s="128" t="n"/>
      <c r="J30" s="128" t="n">
        <v>3</v>
      </c>
      <c r="K30" s="128" t="n"/>
      <c r="L30" s="128" t="n"/>
      <c r="M30" s="128" t="n"/>
      <c r="N30" s="128" t="n"/>
      <c r="O30" s="128" t="n"/>
      <c r="P30" s="128" t="n"/>
      <c r="Q30" s="128" t="n"/>
      <c r="R30" s="128" t="n">
        <v>1</v>
      </c>
      <c r="S30" s="128" t="n"/>
      <c r="T30" s="128" t="n"/>
      <c r="U30" s="128" t="n">
        <v>3</v>
      </c>
      <c r="V30" s="128" t="n"/>
      <c r="W30" s="128" t="n"/>
      <c r="X30" s="128" t="n"/>
      <c r="Y30" s="128" t="n"/>
      <c r="Z30" s="128" t="n"/>
      <c r="AA30" s="128" t="n"/>
      <c r="AB30" s="128" t="n"/>
      <c r="AC30" s="128" t="n"/>
      <c r="AD30" s="128" t="n"/>
      <c r="AE30" s="128" t="n"/>
      <c r="AF30" s="128" t="n">
        <v>1</v>
      </c>
      <c r="AG30" s="128" t="n"/>
      <c r="AH30" s="128" t="n"/>
      <c r="AI30" s="128" t="n"/>
      <c r="AJ30" s="128" t="n"/>
      <c r="AK30" s="128" t="n"/>
      <c r="AL30" s="128" t="n">
        <v>1</v>
      </c>
      <c r="AM30" s="128" t="n">
        <v>1</v>
      </c>
      <c r="AN30" s="149">
        <f>SUM(F30:AM30)</f>
        <v/>
      </c>
      <c r="AO30" s="130">
        <f>+SUMPRODUCT(F$9:AM$9,F30:AM30)/5</f>
        <v/>
      </c>
      <c r="AP30" s="150">
        <f>IF(AO30&lt;=0.6,"BAJO IMPACTO",IF(AO30&lt;=0.8,"MEDIO IMPACTO RECOMENDABLE EVALUARLO EN EL RIESGO",IF(AO30&lt;=1,"ALTO IMPACTO OBLIGATORIO ARTICULARLA A UNO DE LOS RIESGOS")))</f>
        <v/>
      </c>
      <c r="AQ30" s="42" t="n"/>
    </row>
    <row r="31" hidden="1" ht="26.25" customHeight="1">
      <c r="A31" s="42" t="n"/>
      <c r="B31" s="250" t="inlineStr">
        <is>
          <t>D22. No realizar análisis apropiado a los resultados del los indicadores. (Hallazgo 44-2020)</t>
        </is>
      </c>
      <c r="C31" s="127" t="n">
        <v>0</v>
      </c>
      <c r="D31" s="127" t="n"/>
      <c r="E31" s="127" t="n"/>
      <c r="F31" s="128" t="n">
        <v>1</v>
      </c>
      <c r="G31" s="128" t="n"/>
      <c r="H31" s="128" t="n"/>
      <c r="I31" s="128" t="n"/>
      <c r="J31" s="128" t="n">
        <v>3</v>
      </c>
      <c r="K31" s="128" t="n"/>
      <c r="L31" s="128" t="n"/>
      <c r="M31" s="128" t="n"/>
      <c r="N31" s="128" t="n"/>
      <c r="O31" s="128" t="n"/>
      <c r="P31" s="128" t="n"/>
      <c r="Q31" s="128" t="n"/>
      <c r="R31" s="128" t="n">
        <v>1</v>
      </c>
      <c r="S31" s="128" t="n"/>
      <c r="T31" s="128" t="n"/>
      <c r="U31" s="128" t="n">
        <v>3</v>
      </c>
      <c r="V31" s="128" t="n"/>
      <c r="W31" s="128" t="n"/>
      <c r="X31" s="128" t="n"/>
      <c r="Y31" s="128" t="n"/>
      <c r="Z31" s="128" t="n"/>
      <c r="AA31" s="128" t="n"/>
      <c r="AB31" s="128" t="n"/>
      <c r="AC31" s="128" t="n"/>
      <c r="AD31" s="128" t="n"/>
      <c r="AE31" s="128" t="n"/>
      <c r="AF31" s="128" t="n">
        <v>1</v>
      </c>
      <c r="AG31" s="128" t="n"/>
      <c r="AH31" s="128" t="n"/>
      <c r="AI31" s="128" t="n"/>
      <c r="AJ31" s="128" t="n"/>
      <c r="AK31" s="128" t="n"/>
      <c r="AL31" s="128" t="n">
        <v>1</v>
      </c>
      <c r="AM31" s="128" t="n">
        <v>1</v>
      </c>
      <c r="AN31" s="149">
        <f>SUM(F31:AM31)</f>
        <v/>
      </c>
      <c r="AO31" s="130">
        <f>+SUMPRODUCT(F$9:AM$9,F31:AM31)/5</f>
        <v/>
      </c>
      <c r="AP31" s="150">
        <f>IF(AO31&lt;=0.6,"BAJO IMPACTO",IF(AO31&lt;=0.8,"MEDIO IMPACTO RECOMENDABLE EVALUARLO EN EL RIESGO",IF(AO31&lt;=1,"ALTO IMPACTO OBLIGATORIO ARTICULARLA A UNO DE LOS RIESGOS")))</f>
        <v/>
      </c>
      <c r="AQ31" s="42" t="n"/>
    </row>
    <row r="32" ht="33" customHeight="1">
      <c r="A32" s="42" t="n"/>
      <c r="B32" s="250" t="inlineStr">
        <is>
          <t>D23. No realizar identificación de las acciones adecuadas para  determinar la  causa raíz  de los hallazgos en los planes de mejora.(Hallazgo 45-2020)</t>
        </is>
      </c>
      <c r="C32" s="127" t="n">
        <v>1</v>
      </c>
      <c r="D32" s="147" t="inlineStr">
        <is>
          <t>Transversal</t>
        </is>
      </c>
      <c r="E32" s="147" t="inlineStr">
        <is>
          <t>Talento Humano</t>
        </is>
      </c>
      <c r="F32" s="128" t="n">
        <v>3</v>
      </c>
      <c r="G32" s="128" t="n">
        <v>3</v>
      </c>
      <c r="H32" s="128" t="n">
        <v>1</v>
      </c>
      <c r="I32" s="128" t="n">
        <v>1</v>
      </c>
      <c r="J32" s="128" t="n">
        <v>4</v>
      </c>
      <c r="K32" s="128" t="n">
        <v>2</v>
      </c>
      <c r="L32" s="128" t="n">
        <v>2</v>
      </c>
      <c r="M32" s="128" t="n">
        <v>2</v>
      </c>
      <c r="N32" s="128" t="n">
        <v>2</v>
      </c>
      <c r="O32" s="128" t="n">
        <v>4</v>
      </c>
      <c r="P32" s="128" t="n">
        <v>1</v>
      </c>
      <c r="Q32" s="128" t="n">
        <v>1</v>
      </c>
      <c r="R32" s="128" t="n">
        <v>1</v>
      </c>
      <c r="S32" s="128" t="n">
        <v>1</v>
      </c>
      <c r="T32" s="128" t="n">
        <v>1</v>
      </c>
      <c r="U32" s="128" t="n">
        <v>3</v>
      </c>
      <c r="V32" s="128" t="n">
        <v>3</v>
      </c>
      <c r="W32" s="128" t="n">
        <v>3</v>
      </c>
      <c r="X32" s="128" t="n">
        <v>3</v>
      </c>
      <c r="Y32" s="128" t="n">
        <v>3</v>
      </c>
      <c r="Z32" s="128" t="n">
        <v>1</v>
      </c>
      <c r="AA32" s="128" t="n">
        <v>1</v>
      </c>
      <c r="AB32" s="128" t="n">
        <v>1</v>
      </c>
      <c r="AC32" s="128" t="n">
        <v>4</v>
      </c>
      <c r="AD32" s="128" t="n">
        <v>1</v>
      </c>
      <c r="AE32" s="128" t="n">
        <v>1</v>
      </c>
      <c r="AF32" s="128" t="n">
        <v>1</v>
      </c>
      <c r="AG32" s="128" t="n">
        <v>2</v>
      </c>
      <c r="AH32" s="128" t="n">
        <v>2</v>
      </c>
      <c r="AI32" s="128" t="n">
        <v>2</v>
      </c>
      <c r="AJ32" s="128" t="n">
        <v>1</v>
      </c>
      <c r="AK32" s="128" t="n">
        <v>2</v>
      </c>
      <c r="AL32" s="128" t="n">
        <v>1</v>
      </c>
      <c r="AM32" s="128" t="n">
        <v>3</v>
      </c>
      <c r="AN32" s="149">
        <f>SUM(F32:AM32)</f>
        <v/>
      </c>
      <c r="AO32" s="130">
        <f>+SUMPRODUCT(F$9:AM$9,F32:AM32)/5</f>
        <v/>
      </c>
      <c r="AP32" s="150">
        <f>IF(AO32&lt;=0.6,"BAJO IMPACTO",IF(AO32&lt;=0.8,"MEDIO IMPACTO RECOMENDABLE EVALUARLO EN EL RIESGO",IF(AO32&lt;=1,"ALTO IMPACTO OBLIGATORIO ARTICULARLA A UNO DE LOS RIESGOS")))</f>
        <v/>
      </c>
      <c r="AQ32" s="42" t="n"/>
    </row>
    <row r="33" hidden="1" ht="33" customHeight="1">
      <c r="A33" s="42" t="n"/>
      <c r="B33" s="250" t="inlineStr">
        <is>
          <t>D24. No se tiene evidencia de la rendición de cuenta de los funcionarios de acuerdo con los roles y responsabilidades asignados para SST - Hallazgo 19</t>
        </is>
      </c>
      <c r="C33" s="127" t="n">
        <v>0</v>
      </c>
      <c r="D33" s="147" t="inlineStr">
        <is>
          <t>Transversal</t>
        </is>
      </c>
      <c r="E33" s="147" t="inlineStr">
        <is>
          <t>Talento Humano</t>
        </is>
      </c>
      <c r="F33" s="128" t="n">
        <v>1</v>
      </c>
      <c r="G33" s="128" t="n"/>
      <c r="H33" s="128" t="n"/>
      <c r="I33" s="128" t="n"/>
      <c r="J33" s="128" t="n">
        <v>4</v>
      </c>
      <c r="K33" s="128" t="n"/>
      <c r="L33" s="128" t="n"/>
      <c r="M33" s="128" t="n"/>
      <c r="N33" s="128" t="n"/>
      <c r="O33" s="128" t="n"/>
      <c r="P33" s="128" t="n"/>
      <c r="Q33" s="128" t="n"/>
      <c r="R33" s="128" t="n">
        <v>1</v>
      </c>
      <c r="S33" s="128" t="n"/>
      <c r="T33" s="128" t="n"/>
      <c r="U33" s="128" t="n">
        <v>1</v>
      </c>
      <c r="V33" s="128" t="n"/>
      <c r="W33" s="128" t="n"/>
      <c r="X33" s="128" t="n"/>
      <c r="Y33" s="128" t="n"/>
      <c r="Z33" s="128" t="n"/>
      <c r="AA33" s="128" t="n"/>
      <c r="AB33" s="128" t="n"/>
      <c r="AC33" s="128" t="n"/>
      <c r="AD33" s="128" t="n"/>
      <c r="AE33" s="128" t="n"/>
      <c r="AF33" s="128" t="n">
        <v>1</v>
      </c>
      <c r="AG33" s="128" t="n"/>
      <c r="AH33" s="128" t="n"/>
      <c r="AI33" s="128" t="n"/>
      <c r="AJ33" s="128" t="n"/>
      <c r="AK33" s="128" t="n"/>
      <c r="AL33" s="128" t="n">
        <v>1</v>
      </c>
      <c r="AM33" s="128" t="n">
        <v>1</v>
      </c>
      <c r="AN33" s="149">
        <f>SUM(F33:AM33)</f>
        <v/>
      </c>
      <c r="AO33" s="130">
        <f>+SUMPRODUCT(F$9:AM$9,F33:AM33)/5</f>
        <v/>
      </c>
      <c r="AP33" s="150">
        <f>IF(AO33&lt;=0.6,"BAJO IMPACTO",IF(AO33&lt;=0.8,"MEDIO IMPACTO RECOMENDABLE EVALUARLO EN EL RIESGO",IF(AO33&lt;=1,"ALTO IMPACTO OBLIGATORIO ARTICULARLA A UNO DE LOS RIESGOS")))</f>
        <v/>
      </c>
      <c r="AQ33" s="42" t="n"/>
    </row>
    <row r="34" hidden="1" ht="26.4" customHeight="1">
      <c r="A34" s="42" t="n"/>
      <c r="B34" s="250" t="inlineStr">
        <is>
          <t>D25. No se cuenta con el reglamento de trabajo interno formalizado</t>
        </is>
      </c>
      <c r="C34" s="127" t="n">
        <v>0</v>
      </c>
      <c r="D34" s="147" t="inlineStr">
        <is>
          <t>Transversal</t>
        </is>
      </c>
      <c r="E34" s="147" t="inlineStr">
        <is>
          <t>Talento Humano</t>
        </is>
      </c>
      <c r="F34" s="128" t="n">
        <v>3</v>
      </c>
      <c r="G34" s="128" t="n"/>
      <c r="H34" s="128" t="n"/>
      <c r="I34" s="128" t="n"/>
      <c r="J34" s="128" t="n">
        <v>4</v>
      </c>
      <c r="K34" s="128" t="n"/>
      <c r="L34" s="128" t="n"/>
      <c r="M34" s="128" t="n"/>
      <c r="N34" s="128" t="n"/>
      <c r="O34" s="128" t="n"/>
      <c r="P34" s="128" t="n"/>
      <c r="Q34" s="128" t="n"/>
      <c r="R34" s="128" t="n">
        <v>1</v>
      </c>
      <c r="S34" s="128" t="n"/>
      <c r="T34" s="128" t="n"/>
      <c r="U34" s="128" t="n">
        <v>2</v>
      </c>
      <c r="V34" s="128" t="n"/>
      <c r="W34" s="128" t="n"/>
      <c r="X34" s="128" t="n"/>
      <c r="Y34" s="128" t="n"/>
      <c r="Z34" s="128" t="n"/>
      <c r="AA34" s="128" t="n"/>
      <c r="AB34" s="128" t="n"/>
      <c r="AC34" s="128" t="n"/>
      <c r="AD34" s="128" t="n"/>
      <c r="AE34" s="128" t="n"/>
      <c r="AF34" s="128" t="n">
        <v>1</v>
      </c>
      <c r="AG34" s="128" t="n"/>
      <c r="AH34" s="128" t="n"/>
      <c r="AI34" s="128" t="n"/>
      <c r="AJ34" s="128" t="n"/>
      <c r="AK34" s="128" t="n"/>
      <c r="AL34" s="128" t="n">
        <v>1</v>
      </c>
      <c r="AM34" s="128" t="n">
        <v>1</v>
      </c>
      <c r="AN34" s="149">
        <f>SUM(F34:AM34)</f>
        <v/>
      </c>
      <c r="AO34" s="130">
        <f>+SUMPRODUCT(F$9:AM$9,F34:AM34)/5</f>
        <v/>
      </c>
      <c r="AP34" s="150">
        <f>IF(AO34&lt;=0.6,"BAJO IMPACTO",IF(AO34&lt;=0.8,"MEDIO IMPACTO RECOMENDABLE EVALUARLO EN EL RIESGO",IF(AO34&lt;=1,"ALTO IMPACTO OBLIGATORIO ARTICULARLA A UNO DE LOS RIESGOS")))</f>
        <v/>
      </c>
      <c r="AQ34" s="42" t="n"/>
    </row>
    <row r="35" ht="63.75" customHeight="1">
      <c r="A35" s="42" t="n"/>
      <c r="B35" s="250" t="inlineStr">
        <is>
          <t>D26. Falta de espacios para socialización respecto a la Evaluación Docente para los docentes TCO con Funciones Administrativas y/o Directores de Programa de nuevo ingreso (responsabilidad compartida con la Oficina de Desarrollo Académico).</t>
        </is>
      </c>
      <c r="C35" s="127" t="n">
        <v>1</v>
      </c>
      <c r="D35" s="147" t="inlineStr">
        <is>
          <t>Transversal</t>
        </is>
      </c>
      <c r="E35" s="147" t="inlineStr">
        <is>
          <t>Talento Humano</t>
        </is>
      </c>
      <c r="F35" s="128" t="n">
        <v>1</v>
      </c>
      <c r="G35" s="128" t="n">
        <v>1</v>
      </c>
      <c r="H35" s="128" t="n">
        <v>1</v>
      </c>
      <c r="I35" s="128" t="n">
        <v>1</v>
      </c>
      <c r="J35" s="128" t="n">
        <v>1</v>
      </c>
      <c r="K35" s="128" t="n">
        <v>1</v>
      </c>
      <c r="L35" s="128" t="n">
        <v>1</v>
      </c>
      <c r="M35" s="128" t="n">
        <v>4</v>
      </c>
      <c r="N35" s="128" t="n">
        <v>1</v>
      </c>
      <c r="O35" s="128" t="n">
        <v>3</v>
      </c>
      <c r="P35" s="128" t="n">
        <v>1</v>
      </c>
      <c r="Q35" s="128" t="n">
        <v>1</v>
      </c>
      <c r="R35" s="128" t="n">
        <v>4</v>
      </c>
      <c r="S35" s="128" t="n">
        <v>4</v>
      </c>
      <c r="T35" s="128" t="n">
        <v>4</v>
      </c>
      <c r="U35" s="128" t="n">
        <v>1</v>
      </c>
      <c r="V35" s="128" t="n">
        <v>1</v>
      </c>
      <c r="W35" s="128" t="n">
        <v>1</v>
      </c>
      <c r="X35" s="128" t="n">
        <v>5</v>
      </c>
      <c r="Y35" s="128" t="n">
        <v>5</v>
      </c>
      <c r="Z35" s="128" t="n">
        <v>2</v>
      </c>
      <c r="AA35" s="128" t="n">
        <v>4</v>
      </c>
      <c r="AB35" s="128" t="n">
        <v>5</v>
      </c>
      <c r="AC35" s="128" t="n">
        <v>2</v>
      </c>
      <c r="AD35" s="128" t="n">
        <v>2</v>
      </c>
      <c r="AE35" s="128" t="n">
        <v>4</v>
      </c>
      <c r="AF35" s="128" t="n">
        <v>1</v>
      </c>
      <c r="AG35" s="128" t="n">
        <v>1</v>
      </c>
      <c r="AH35" s="128" t="n">
        <v>1</v>
      </c>
      <c r="AI35" s="128" t="n">
        <v>1</v>
      </c>
      <c r="AJ35" s="128" t="n">
        <v>1</v>
      </c>
      <c r="AK35" s="128" t="n">
        <v>1</v>
      </c>
      <c r="AL35" s="128" t="n">
        <v>1</v>
      </c>
      <c r="AM35" s="128" t="n">
        <v>5</v>
      </c>
      <c r="AN35" s="149">
        <f>SUM(F35:AM35)</f>
        <v/>
      </c>
      <c r="AO35" s="130">
        <f>+SUMPRODUCT(F$9:AM$9,F35:AM35)/5</f>
        <v/>
      </c>
      <c r="AP35" s="131">
        <f>IF(AO35&lt;=0.6,"BAJO IMPACTO",IF(AO35&lt;=0.8,"MEDIO IMPACTO RECOMENDABLE EVALUARLO EN EL RIESGO",IF(AO35&lt;=1,"ALTO IMPACTO OBLIGATORIO ARTICULARLA A UNO DE LOS RIESGOS")))</f>
        <v/>
      </c>
      <c r="AQ35" s="42" t="n"/>
    </row>
    <row r="36" ht="26.4" customHeight="1">
      <c r="A36" s="42" t="n"/>
      <c r="B36" s="250" t="inlineStr">
        <is>
          <t>D27. Cargue extemporáneo del personal extranjero en la plataforma RUTEC.</t>
        </is>
      </c>
      <c r="C36" s="127" t="n">
        <v>1</v>
      </c>
      <c r="D36" s="147" t="inlineStr">
        <is>
          <t>Transversal</t>
        </is>
      </c>
      <c r="E36" s="147" t="inlineStr">
        <is>
          <t>Talento Humano</t>
        </is>
      </c>
      <c r="F36" s="128" t="n">
        <v>1</v>
      </c>
      <c r="G36" s="128" t="n">
        <v>1</v>
      </c>
      <c r="H36" s="128" t="n">
        <v>1</v>
      </c>
      <c r="I36" s="128" t="n">
        <v>1</v>
      </c>
      <c r="J36" s="128" t="n">
        <v>1</v>
      </c>
      <c r="K36" s="128" t="n">
        <v>1</v>
      </c>
      <c r="L36" s="128" t="n">
        <v>1</v>
      </c>
      <c r="M36" s="128" t="n">
        <v>1</v>
      </c>
      <c r="N36" s="128" t="n">
        <v>5</v>
      </c>
      <c r="O36" s="128" t="n">
        <v>1</v>
      </c>
      <c r="P36" s="128" t="n">
        <v>1</v>
      </c>
      <c r="Q36" s="128" t="n">
        <v>1</v>
      </c>
      <c r="R36" s="128" t="n">
        <v>1</v>
      </c>
      <c r="S36" s="128" t="n">
        <v>1</v>
      </c>
      <c r="T36" s="128" t="n">
        <v>1</v>
      </c>
      <c r="U36" s="128" t="n">
        <v>5</v>
      </c>
      <c r="V36" s="128" t="n">
        <v>5</v>
      </c>
      <c r="W36" s="128" t="n">
        <v>1</v>
      </c>
      <c r="X36" s="128" t="n">
        <v>1</v>
      </c>
      <c r="Y36" s="128" t="n">
        <v>1</v>
      </c>
      <c r="Z36" s="128" t="n">
        <v>5</v>
      </c>
      <c r="AA36" s="128" t="n">
        <v>5</v>
      </c>
      <c r="AB36" s="128" t="n">
        <v>1</v>
      </c>
      <c r="AC36" s="128" t="n">
        <v>5</v>
      </c>
      <c r="AD36" s="128" t="n">
        <v>1</v>
      </c>
      <c r="AE36" s="128" t="n">
        <v>1</v>
      </c>
      <c r="AF36" s="128" t="n">
        <v>1</v>
      </c>
      <c r="AG36" s="128" t="n">
        <v>1</v>
      </c>
      <c r="AH36" s="128" t="n">
        <v>1</v>
      </c>
      <c r="AI36" s="128" t="n">
        <v>1</v>
      </c>
      <c r="AJ36" s="128" t="n">
        <v>1</v>
      </c>
      <c r="AK36" s="128" t="n">
        <v>1</v>
      </c>
      <c r="AL36" s="128" t="n">
        <v>1</v>
      </c>
      <c r="AM36" s="128" t="n">
        <v>1</v>
      </c>
      <c r="AN36" s="149">
        <f>SUM(F36:AM36)</f>
        <v/>
      </c>
      <c r="AO36" s="130">
        <f>+SUMPRODUCT(F$9:AM$9,F36:AM36)/5</f>
        <v/>
      </c>
      <c r="AP36" s="131">
        <f>IF(AO36&lt;=0.6,"BAJO IMPACTO",IF(AO36&lt;=0.8,"MEDIO IMPACTO RECOMENDABLE EVALUARLO EN EL RIESGO",IF(AO36&lt;=1,"ALTO IMPACTO OBLIGATORIO ARTICULARLA A UNO DE LOS RIESGOS")))</f>
        <v/>
      </c>
      <c r="AQ36" s="42" t="n"/>
    </row>
    <row r="37" ht="27.6" customHeight="1">
      <c r="A37" s="42" t="n"/>
      <c r="B37" s="250" t="inlineStr">
        <is>
          <t>D28. Retraso en la ejecución de acciones planificadas por demoras en la aprobación por parte de la Alta Dirección.</t>
        </is>
      </c>
      <c r="C37" s="127" t="n">
        <v>1</v>
      </c>
      <c r="D37" s="147" t="inlineStr">
        <is>
          <t>Transversal</t>
        </is>
      </c>
      <c r="E37" s="147" t="inlineStr">
        <is>
          <t>Talento Humano</t>
        </is>
      </c>
      <c r="F37" s="128" t="n">
        <v>4</v>
      </c>
      <c r="G37" s="128" t="n">
        <v>4</v>
      </c>
      <c r="H37" s="128" t="n">
        <v>2</v>
      </c>
      <c r="I37" s="128" t="n">
        <v>2</v>
      </c>
      <c r="J37" s="128" t="n">
        <v>1</v>
      </c>
      <c r="K37" s="128" t="n">
        <v>1</v>
      </c>
      <c r="L37" s="128" t="n">
        <v>1</v>
      </c>
      <c r="M37" s="128" t="n">
        <v>1</v>
      </c>
      <c r="N37" s="128" t="n">
        <v>1</v>
      </c>
      <c r="O37" s="128" t="n">
        <v>5</v>
      </c>
      <c r="P37" s="128" t="n">
        <v>1</v>
      </c>
      <c r="Q37" s="128" t="n">
        <v>1</v>
      </c>
      <c r="R37" s="128" t="n">
        <v>1</v>
      </c>
      <c r="S37" s="128" t="n">
        <v>1</v>
      </c>
      <c r="T37" s="128" t="n">
        <v>1</v>
      </c>
      <c r="U37" s="128" t="n">
        <v>3</v>
      </c>
      <c r="V37" s="128" t="n">
        <v>3</v>
      </c>
      <c r="W37" s="128" t="n">
        <v>3</v>
      </c>
      <c r="X37" s="128" t="n">
        <v>1</v>
      </c>
      <c r="Y37" s="128" t="n">
        <v>1</v>
      </c>
      <c r="Z37" s="128" t="n">
        <v>1</v>
      </c>
      <c r="AA37" s="128" t="n">
        <v>1</v>
      </c>
      <c r="AB37" s="128" t="n">
        <v>1</v>
      </c>
      <c r="AC37" s="128" t="n">
        <v>5</v>
      </c>
      <c r="AD37" s="128" t="n">
        <v>1</v>
      </c>
      <c r="AE37" s="128" t="n">
        <v>1</v>
      </c>
      <c r="AF37" s="128" t="n">
        <v>3</v>
      </c>
      <c r="AG37" s="128" t="n">
        <v>1</v>
      </c>
      <c r="AH37" s="128" t="n">
        <v>1</v>
      </c>
      <c r="AI37" s="128" t="n">
        <v>1</v>
      </c>
      <c r="AJ37" s="128" t="n">
        <v>1</v>
      </c>
      <c r="AK37" s="128" t="n">
        <v>5</v>
      </c>
      <c r="AL37" s="128" t="n">
        <v>1</v>
      </c>
      <c r="AM37" s="128" t="n">
        <v>1</v>
      </c>
      <c r="AN37" s="149">
        <f>SUM(F37:AM37)</f>
        <v/>
      </c>
      <c r="AO37" s="130">
        <f>+SUMPRODUCT(F$9:AM$9,F37:AM37)/5</f>
        <v/>
      </c>
      <c r="AP37" s="131">
        <f>IF(AO37&lt;=0.6,"BAJO IMPACTO",IF(AO37&lt;=0.8,"MEDIO IMPACTO RECOMENDABLE EVALUARLO EN EL RIESGO",IF(AO37&lt;=1,"ALTO IMPACTO OBLIGATORIO ARTICULARLA A UNO DE LOS RIESGOS")))</f>
        <v/>
      </c>
      <c r="AQ37" s="42" t="n"/>
    </row>
    <row r="38" ht="27.6" customHeight="1">
      <c r="A38" s="42" t="n"/>
      <c r="B38" s="250" t="inlineStr">
        <is>
          <t>D29. Manejo inadecuado de la información por personal ajeno a la Dirección de Talento Humano.</t>
        </is>
      </c>
      <c r="C38" s="127" t="n">
        <v>1</v>
      </c>
      <c r="D38" s="147" t="inlineStr">
        <is>
          <t>Transversal</t>
        </is>
      </c>
      <c r="E38" s="147" t="inlineStr">
        <is>
          <t>Talento Humano</t>
        </is>
      </c>
      <c r="F38" s="128" t="n">
        <v>5</v>
      </c>
      <c r="G38" s="128" t="n">
        <v>5</v>
      </c>
      <c r="H38" s="128" t="n">
        <v>5</v>
      </c>
      <c r="I38" s="128" t="n">
        <v>5</v>
      </c>
      <c r="J38" s="128" t="n">
        <v>3</v>
      </c>
      <c r="K38" s="128" t="n">
        <v>5</v>
      </c>
      <c r="L38" s="128" t="n">
        <v>3</v>
      </c>
      <c r="M38" s="128" t="n">
        <v>5</v>
      </c>
      <c r="N38" s="128" t="n">
        <v>2</v>
      </c>
      <c r="O38" s="128" t="n">
        <v>3</v>
      </c>
      <c r="P38" s="128" t="n">
        <v>1</v>
      </c>
      <c r="Q38" s="128" t="n">
        <v>1</v>
      </c>
      <c r="R38" s="128" t="n">
        <v>1</v>
      </c>
      <c r="S38" s="128" t="n">
        <v>1</v>
      </c>
      <c r="T38" s="128" t="n">
        <v>1</v>
      </c>
      <c r="U38" s="128" t="n">
        <v>5</v>
      </c>
      <c r="V38" s="128" t="n">
        <v>5</v>
      </c>
      <c r="W38" s="128" t="n">
        <v>3</v>
      </c>
      <c r="X38" s="128" t="n">
        <v>3</v>
      </c>
      <c r="Y38" s="128" t="n">
        <v>3</v>
      </c>
      <c r="Z38" s="128" t="n">
        <v>3</v>
      </c>
      <c r="AA38" s="128" t="n">
        <v>4</v>
      </c>
      <c r="AB38" s="128" t="n">
        <v>3</v>
      </c>
      <c r="AC38" s="128" t="n">
        <v>5</v>
      </c>
      <c r="AD38" s="128" t="n">
        <v>1</v>
      </c>
      <c r="AE38" s="128" t="n">
        <v>1</v>
      </c>
      <c r="AF38" s="128" t="n">
        <v>1</v>
      </c>
      <c r="AG38" s="128" t="n">
        <v>1</v>
      </c>
      <c r="AH38" s="128" t="n">
        <v>5</v>
      </c>
      <c r="AI38" s="128" t="n">
        <v>5</v>
      </c>
      <c r="AJ38" s="128" t="n">
        <v>1</v>
      </c>
      <c r="AK38" s="128" t="n">
        <v>1</v>
      </c>
      <c r="AL38" s="128" t="n">
        <v>3</v>
      </c>
      <c r="AM38" s="128" t="n">
        <v>5</v>
      </c>
      <c r="AN38" s="149">
        <f>SUM(F38:AM38)</f>
        <v/>
      </c>
      <c r="AO38" s="130">
        <f>+SUMPRODUCT(F$9:AM$9,F38:AM38)/5</f>
        <v/>
      </c>
      <c r="AP38" s="131">
        <f>IF(AO38&lt;=0.6,"BAJO IMPACTO",IF(AO38&lt;=0.8,"MEDIO IMPACTO RECOMENDABLE EVALUARLO EN EL RIESGO",IF(AO38&lt;=1,"ALTO IMPACTO OBLIGATORIO ARTICULARLA A UNO DE LOS RIESGOS")))</f>
        <v/>
      </c>
      <c r="AQ38" s="42" t="n"/>
    </row>
    <row r="39" ht="41.4" customHeight="1">
      <c r="A39" s="42" t="n"/>
      <c r="B39" s="250" t="inlineStr">
        <is>
          <t>D30. Alta rotación de personal en los diferentes procesos que incrementa considerablemente la fuga de conocimiento, afectando la ejecución de las acciones planificadas en la Dirección de Talento Humano.</t>
        </is>
      </c>
      <c r="C39" s="127" t="n">
        <v>1</v>
      </c>
      <c r="D39" s="147" t="inlineStr">
        <is>
          <t>Transversal</t>
        </is>
      </c>
      <c r="E39" s="147" t="inlineStr">
        <is>
          <t>Talento Humano</t>
        </is>
      </c>
      <c r="F39" s="128" t="n">
        <v>5</v>
      </c>
      <c r="G39" s="128" t="n">
        <v>5</v>
      </c>
      <c r="H39" s="128" t="n">
        <v>1</v>
      </c>
      <c r="I39" s="128" t="n">
        <v>1</v>
      </c>
      <c r="J39" s="128" t="n">
        <v>4</v>
      </c>
      <c r="K39" s="128" t="n">
        <v>4</v>
      </c>
      <c r="L39" s="128" t="n">
        <v>4</v>
      </c>
      <c r="M39" s="128" t="n">
        <v>4</v>
      </c>
      <c r="N39" s="128" t="n">
        <v>4</v>
      </c>
      <c r="O39" s="128" t="n">
        <v>5</v>
      </c>
      <c r="P39" s="128" t="n">
        <v>3</v>
      </c>
      <c r="Q39" s="128" t="n">
        <v>3</v>
      </c>
      <c r="R39" s="128" t="n">
        <v>1</v>
      </c>
      <c r="S39" s="128" t="n">
        <v>1</v>
      </c>
      <c r="T39" s="128" t="n">
        <v>1</v>
      </c>
      <c r="U39" s="128" t="n">
        <v>3</v>
      </c>
      <c r="V39" s="128" t="n">
        <v>3</v>
      </c>
      <c r="W39" s="128" t="n">
        <v>3</v>
      </c>
      <c r="X39" s="128" t="n">
        <v>3</v>
      </c>
      <c r="Y39" s="128" t="n">
        <v>3</v>
      </c>
      <c r="Z39" s="128" t="n">
        <v>2</v>
      </c>
      <c r="AA39" s="128" t="n">
        <v>4</v>
      </c>
      <c r="AB39" s="128" t="n">
        <v>4</v>
      </c>
      <c r="AC39" s="128" t="n">
        <v>4</v>
      </c>
      <c r="AD39" s="128" t="n">
        <v>2</v>
      </c>
      <c r="AE39" s="128" t="n">
        <v>2</v>
      </c>
      <c r="AF39" s="128" t="n">
        <v>2</v>
      </c>
      <c r="AG39" s="128" t="n">
        <v>2</v>
      </c>
      <c r="AH39" s="128" t="n">
        <v>2</v>
      </c>
      <c r="AI39" s="128" t="n">
        <v>2</v>
      </c>
      <c r="AJ39" s="128" t="n">
        <v>1</v>
      </c>
      <c r="AK39" s="128" t="n">
        <v>4</v>
      </c>
      <c r="AL39" s="128" t="n">
        <v>1</v>
      </c>
      <c r="AM39" s="128" t="n">
        <v>5</v>
      </c>
      <c r="AN39" s="149">
        <f>SUM(F39:AM39)</f>
        <v/>
      </c>
      <c r="AO39" s="130">
        <f>+SUMPRODUCT(F$9:AM$9,F39:AM39)/5</f>
        <v/>
      </c>
      <c r="AP39" s="131">
        <f>IF(AO39&lt;=0.6,"BAJO IMPACTO",IF(AO39&lt;=0.8,"MEDIO IMPACTO RECOMENDABLE EVALUARLO EN EL RIESGO",IF(AO39&lt;=1,"ALTO IMPACTO OBLIGATORIO ARTICULARLA A UNO DE LOS RIESGOS")))</f>
        <v/>
      </c>
      <c r="AQ39" s="42" t="n"/>
    </row>
    <row r="40">
      <c r="A40" s="42" t="n"/>
      <c r="B40" s="143" t="inlineStr">
        <is>
          <t>AMENAZAS</t>
        </is>
      </c>
      <c r="C40" s="140" t="n"/>
      <c r="D40" s="140" t="n"/>
      <c r="E40" s="140" t="n"/>
      <c r="F40" s="140" t="n"/>
      <c r="G40" s="140" t="n"/>
      <c r="H40" s="140" t="n"/>
      <c r="I40" s="140" t="n"/>
      <c r="J40" s="140" t="n"/>
      <c r="K40" s="140" t="n"/>
      <c r="L40" s="140" t="n"/>
      <c r="M40" s="140" t="n"/>
      <c r="N40" s="140" t="n"/>
      <c r="O40" s="140" t="n"/>
      <c r="P40" s="140" t="n"/>
      <c r="Q40" s="140" t="n"/>
      <c r="R40" s="140" t="n"/>
      <c r="S40" s="140" t="n"/>
      <c r="T40" s="140" t="n"/>
      <c r="U40" s="140" t="n"/>
      <c r="V40" s="140" t="n"/>
      <c r="W40" s="140" t="n"/>
      <c r="X40" s="140" t="n"/>
      <c r="Y40" s="140" t="n"/>
      <c r="Z40" s="140" t="n"/>
      <c r="AA40" s="140" t="n"/>
      <c r="AB40" s="140" t="n"/>
      <c r="AC40" s="140" t="n"/>
      <c r="AD40" s="140" t="n"/>
      <c r="AE40" s="140" t="n"/>
      <c r="AF40" s="140" t="n"/>
      <c r="AG40" s="140" t="n"/>
      <c r="AH40" s="140" t="n"/>
      <c r="AI40" s="140" t="n"/>
      <c r="AJ40" s="140" t="n"/>
      <c r="AK40" s="140" t="n"/>
      <c r="AL40" s="140" t="n"/>
      <c r="AM40" s="140" t="n"/>
      <c r="AN40" s="141" t="n"/>
      <c r="AO40" s="141" t="n"/>
      <c r="AP40" s="142" t="n"/>
      <c r="AQ40" s="42" t="n"/>
    </row>
    <row r="41" hidden="1" ht="51" customHeight="1">
      <c r="A41" s="42" t="n"/>
      <c r="B41" s="250" t="inlineStr">
        <is>
          <t>A1. Manejo inadecuado de la información por personal diferente ajeno a los funcionarios de a la Dirección de Talento Humano.</t>
        </is>
      </c>
      <c r="C41" s="127" t="n">
        <v>0</v>
      </c>
      <c r="D41" s="147" t="inlineStr">
        <is>
          <t>Transversal</t>
        </is>
      </c>
      <c r="E41" s="147" t="inlineStr">
        <is>
          <t>Talento Humano</t>
        </is>
      </c>
      <c r="F41" s="128" t="n">
        <v>4</v>
      </c>
      <c r="G41" s="128" t="n"/>
      <c r="H41" s="128" t="n"/>
      <c r="I41" s="128" t="n"/>
      <c r="J41" s="128" t="n">
        <v>3</v>
      </c>
      <c r="K41" s="128" t="n"/>
      <c r="L41" s="128" t="n"/>
      <c r="M41" s="128" t="n"/>
      <c r="N41" s="128" t="n"/>
      <c r="O41" s="128" t="n"/>
      <c r="P41" s="128" t="n"/>
      <c r="Q41" s="128" t="n"/>
      <c r="R41" s="128" t="n">
        <v>3</v>
      </c>
      <c r="S41" s="128" t="n"/>
      <c r="T41" s="128" t="n"/>
      <c r="U41" s="128" t="n">
        <v>4</v>
      </c>
      <c r="V41" s="128" t="n"/>
      <c r="W41" s="128" t="n"/>
      <c r="X41" s="128" t="n"/>
      <c r="Y41" s="128" t="n"/>
      <c r="Z41" s="128" t="n"/>
      <c r="AA41" s="128" t="n"/>
      <c r="AB41" s="128" t="n"/>
      <c r="AC41" s="128" t="n"/>
      <c r="AD41" s="128" t="n"/>
      <c r="AE41" s="128" t="n"/>
      <c r="AF41" s="128" t="n">
        <v>4</v>
      </c>
      <c r="AG41" s="128" t="n"/>
      <c r="AH41" s="128" t="n"/>
      <c r="AI41" s="128" t="n"/>
      <c r="AJ41" s="128" t="n"/>
      <c r="AK41" s="128" t="n"/>
      <c r="AL41" s="128" t="n">
        <v>2</v>
      </c>
      <c r="AM41" s="128" t="n">
        <v>4</v>
      </c>
      <c r="AN41" s="129">
        <f>SUM(F41:AM41)</f>
        <v/>
      </c>
      <c r="AO41" s="130">
        <f>+SUMPRODUCT(F$9:AM$9,F41:AM41)/5</f>
        <v/>
      </c>
      <c r="AP41" s="131">
        <f>IF(AO41&lt;=0.6,"BAJO IMPACTO",IF(AO41&lt;=0.8,"MEDIO IMPACTO RECOMENDABLE EVALUARLO EN EL RIESGO",IF(AO41&lt;=1,"ALTO IMPACTO OBLIGATORIO ARTICULARLA A UNO DE LOS RIESGOS")))</f>
        <v/>
      </c>
      <c r="AQ41" s="42" t="n"/>
    </row>
    <row r="42" ht="29.25" customHeight="1">
      <c r="A42" s="42" t="n"/>
      <c r="B42" s="250" t="inlineStr">
        <is>
          <t>A2. Constantes cambios en la legislación relacionada a la gestión del Talento Humano.</t>
        </is>
      </c>
      <c r="C42" s="127" t="n">
        <v>1</v>
      </c>
      <c r="D42" s="147" t="inlineStr">
        <is>
          <t>Transversal</t>
        </is>
      </c>
      <c r="E42" s="147" t="inlineStr">
        <is>
          <t>Talento Humano</t>
        </is>
      </c>
      <c r="F42" s="128" t="n">
        <v>4</v>
      </c>
      <c r="G42" s="128" t="n">
        <v>4</v>
      </c>
      <c r="H42" s="128" t="n">
        <v>4</v>
      </c>
      <c r="I42" s="128" t="n">
        <v>4</v>
      </c>
      <c r="J42" s="128" t="n">
        <v>2</v>
      </c>
      <c r="K42" s="128" t="n">
        <v>2</v>
      </c>
      <c r="L42" s="128" t="n">
        <v>2</v>
      </c>
      <c r="M42" s="128" t="n">
        <v>3</v>
      </c>
      <c r="N42" s="128" t="n">
        <v>3</v>
      </c>
      <c r="O42" s="128" t="n">
        <v>3</v>
      </c>
      <c r="P42" s="128" t="n">
        <v>3</v>
      </c>
      <c r="Q42" s="128" t="n">
        <v>3</v>
      </c>
      <c r="R42" s="128" t="n">
        <v>1</v>
      </c>
      <c r="S42" s="128" t="n">
        <v>1</v>
      </c>
      <c r="T42" s="128" t="n">
        <v>1</v>
      </c>
      <c r="U42" s="128" t="n">
        <v>4</v>
      </c>
      <c r="V42" s="128" t="n">
        <v>4</v>
      </c>
      <c r="W42" s="128" t="n">
        <v>4</v>
      </c>
      <c r="X42" s="128" t="n">
        <v>4</v>
      </c>
      <c r="Y42" s="128" t="n">
        <v>4</v>
      </c>
      <c r="Z42" s="128" t="n">
        <v>4</v>
      </c>
      <c r="AA42" s="128" t="n">
        <v>4</v>
      </c>
      <c r="AB42" s="128" t="n">
        <v>4</v>
      </c>
      <c r="AC42" s="128" t="n">
        <v>4</v>
      </c>
      <c r="AD42" s="128" t="n">
        <v>4</v>
      </c>
      <c r="AE42" s="128" t="n">
        <v>2</v>
      </c>
      <c r="AF42" s="128" t="n">
        <v>3</v>
      </c>
      <c r="AG42" s="128" t="n">
        <v>3</v>
      </c>
      <c r="AH42" s="128" t="n">
        <v>3</v>
      </c>
      <c r="AI42" s="128" t="n">
        <v>3</v>
      </c>
      <c r="AJ42" s="128" t="n">
        <v>2</v>
      </c>
      <c r="AK42" s="128" t="n">
        <v>3</v>
      </c>
      <c r="AL42" s="128" t="n">
        <v>1</v>
      </c>
      <c r="AM42" s="128" t="n">
        <v>4</v>
      </c>
      <c r="AN42" s="129">
        <f>SUM(F42:AM42)</f>
        <v/>
      </c>
      <c r="AO42" s="130">
        <f>+SUMPRODUCT(F$9:AM$9,F42:AM42)/5</f>
        <v/>
      </c>
      <c r="AP42" s="131">
        <f>IF(AO42&lt;=0.6,"BAJO IMPACTO",IF(AO42&lt;=0.8,"MEDIO IMPACTO RECOMENDABLE EVALUARLO EN EL RIESGO",IF(AO42&lt;=1,"ALTO IMPACTO OBLIGATORIO ARTICULARLA A UNO DE LOS RIESGOS")))</f>
        <v/>
      </c>
      <c r="AQ42" s="42" t="n"/>
    </row>
    <row r="43" ht="42" customHeight="1">
      <c r="A43" s="42" t="n"/>
      <c r="B43" s="250" t="inlineStr">
        <is>
          <t>A3. Fenómenos naturales o causados por el hombre como inundaciones, incendios, manifestaciones, entre otros.</t>
        </is>
      </c>
      <c r="C43" s="127" t="n">
        <v>1</v>
      </c>
      <c r="D43" s="147" t="inlineStr">
        <is>
          <t>Transversal</t>
        </is>
      </c>
      <c r="E43" s="147" t="inlineStr">
        <is>
          <t>Talento Humano</t>
        </is>
      </c>
      <c r="F43" s="128" t="n">
        <v>2</v>
      </c>
      <c r="G43" s="128" t="n">
        <v>2</v>
      </c>
      <c r="H43" s="128" t="n">
        <v>2</v>
      </c>
      <c r="I43" s="128" t="n">
        <v>2</v>
      </c>
      <c r="J43" s="128" t="n">
        <v>2</v>
      </c>
      <c r="K43" s="128" t="n">
        <v>2</v>
      </c>
      <c r="L43" s="128" t="n">
        <v>2</v>
      </c>
      <c r="M43" s="128" t="n">
        <v>2</v>
      </c>
      <c r="N43" s="128" t="n">
        <v>3</v>
      </c>
      <c r="O43" s="128" t="n">
        <v>2</v>
      </c>
      <c r="P43" s="128" t="n">
        <v>3</v>
      </c>
      <c r="Q43" s="128" t="n">
        <v>2</v>
      </c>
      <c r="R43" s="128" t="n">
        <v>1</v>
      </c>
      <c r="S43" s="128" t="n">
        <v>1</v>
      </c>
      <c r="T43" s="128" t="n">
        <v>1</v>
      </c>
      <c r="U43" s="128" t="n">
        <v>3</v>
      </c>
      <c r="V43" s="128" t="n">
        <v>3</v>
      </c>
      <c r="W43" s="128" t="n">
        <v>3</v>
      </c>
      <c r="X43" s="128" t="n">
        <v>1</v>
      </c>
      <c r="Y43" s="128" t="n">
        <v>1</v>
      </c>
      <c r="Z43" s="128" t="n">
        <v>1</v>
      </c>
      <c r="AA43" s="128" t="n">
        <v>3</v>
      </c>
      <c r="AB43" s="128" t="n">
        <v>1</v>
      </c>
      <c r="AC43" s="128" t="n">
        <v>3</v>
      </c>
      <c r="AD43" s="128" t="n">
        <v>3</v>
      </c>
      <c r="AE43" s="128" t="n">
        <v>1</v>
      </c>
      <c r="AF43" s="128" t="n">
        <v>1</v>
      </c>
      <c r="AG43" s="128" t="n">
        <v>3</v>
      </c>
      <c r="AH43" s="128" t="n">
        <v>5</v>
      </c>
      <c r="AI43" s="128" t="n">
        <v>1</v>
      </c>
      <c r="AJ43" s="128" t="n">
        <v>1</v>
      </c>
      <c r="AK43" s="128" t="n">
        <v>1</v>
      </c>
      <c r="AL43" s="128" t="n">
        <v>1</v>
      </c>
      <c r="AM43" s="128" t="n">
        <v>2</v>
      </c>
      <c r="AN43" s="129">
        <f>SUM(F43:AM43)</f>
        <v/>
      </c>
      <c r="AO43" s="130">
        <f>+SUMPRODUCT(F$9:AM$9,F43:AM43)/5</f>
        <v/>
      </c>
      <c r="AP43" s="131">
        <f>IF(AO43&lt;=0.6,"BAJO IMPACTO",IF(AO43&lt;=0.8,"MEDIO IMPACTO RECOMENDABLE EVALUARLO EN EL RIESGO",IF(AO43&lt;=1,"ALTO IMPACTO OBLIGATORIO ARTICULARLA A UNO DE LOS RIESGOS")))</f>
        <v/>
      </c>
      <c r="AQ43" s="42" t="n"/>
    </row>
    <row r="44" hidden="1" ht="45" customHeight="1">
      <c r="A44" s="42" t="n"/>
      <c r="B44" s="250" t="inlineStr">
        <is>
          <t>A4. Falsedad en documentos entregados por parte de los funcionarios, como requisitos de contratación.</t>
        </is>
      </c>
      <c r="C44" s="127" t="n">
        <v>0</v>
      </c>
      <c r="D44" s="147" t="inlineStr">
        <is>
          <t>Transversal</t>
        </is>
      </c>
      <c r="E44" s="147" t="inlineStr">
        <is>
          <t>Talento Humano</t>
        </is>
      </c>
      <c r="F44" s="128" t="n">
        <v>4</v>
      </c>
      <c r="G44" s="128" t="n"/>
      <c r="H44" s="128" t="n"/>
      <c r="I44" s="128" t="n"/>
      <c r="J44" s="128" t="n">
        <v>4</v>
      </c>
      <c r="K44" s="128" t="n"/>
      <c r="L44" s="128" t="n"/>
      <c r="M44" s="128" t="n"/>
      <c r="N44" s="128" t="n"/>
      <c r="O44" s="128" t="n"/>
      <c r="P44" s="128" t="n"/>
      <c r="Q44" s="128" t="n"/>
      <c r="R44" s="128" t="n">
        <v>1</v>
      </c>
      <c r="S44" s="128" t="n"/>
      <c r="T44" s="128" t="n"/>
      <c r="U44" s="128" t="n">
        <v>2</v>
      </c>
      <c r="V44" s="128" t="n"/>
      <c r="W44" s="128" t="n"/>
      <c r="X44" s="128" t="n"/>
      <c r="Y44" s="128" t="n"/>
      <c r="Z44" s="128" t="n"/>
      <c r="AA44" s="128" t="n"/>
      <c r="AB44" s="128" t="n"/>
      <c r="AC44" s="128" t="n"/>
      <c r="AD44" s="128" t="n"/>
      <c r="AE44" s="128" t="n"/>
      <c r="AF44" s="128" t="n">
        <v>4</v>
      </c>
      <c r="AG44" s="128" t="n"/>
      <c r="AH44" s="128" t="n"/>
      <c r="AI44" s="128" t="n"/>
      <c r="AJ44" s="128" t="n"/>
      <c r="AK44" s="128" t="n"/>
      <c r="AL44" s="128" t="n">
        <v>1</v>
      </c>
      <c r="AM44" s="128" t="n">
        <v>4</v>
      </c>
      <c r="AN44" s="129">
        <f>SUM(F44:AM44)</f>
        <v/>
      </c>
      <c r="AO44" s="130">
        <f>+SUMPRODUCT(F$9:AM$9,F44:AM44)/5</f>
        <v/>
      </c>
      <c r="AP44" s="131">
        <f>IF(AO44&lt;=0.6,"BAJO IMPACTO",IF(AO44&lt;=0.8,"MEDIO IMPACTO RECOMENDABLE EVALUARLO EN EL RIESGO",IF(AO44&lt;=1,"ALTO IMPACTO OBLIGATORIO ARTICULARLA A UNO DE LOS RIESGOS")))</f>
        <v/>
      </c>
      <c r="AQ44" s="42" t="n"/>
    </row>
    <row r="45" ht="31.5" customHeight="1">
      <c r="A45" s="42" t="n"/>
      <c r="B45" s="250" t="inlineStr">
        <is>
          <t>A5. Falta de información oportuna de las EPS, en relación con los pagos de incapacidades.</t>
        </is>
      </c>
      <c r="C45" s="127" t="n">
        <v>1</v>
      </c>
      <c r="D45" s="147" t="inlineStr">
        <is>
          <t>Transversal</t>
        </is>
      </c>
      <c r="E45" s="147" t="inlineStr">
        <is>
          <t>Talento Humano</t>
        </is>
      </c>
      <c r="F45" s="128" t="n">
        <v>4</v>
      </c>
      <c r="G45" s="128" t="n">
        <v>4</v>
      </c>
      <c r="H45" s="128" t="n">
        <v>1</v>
      </c>
      <c r="I45" s="128" t="n">
        <v>1</v>
      </c>
      <c r="J45" s="128" t="n">
        <v>1</v>
      </c>
      <c r="K45" s="128" t="n">
        <v>1</v>
      </c>
      <c r="L45" s="128" t="n">
        <v>1</v>
      </c>
      <c r="M45" s="128" t="n">
        <v>1</v>
      </c>
      <c r="N45" s="128" t="n">
        <v>4</v>
      </c>
      <c r="O45" s="128" t="n">
        <v>1</v>
      </c>
      <c r="P45" s="128" t="n">
        <v>4</v>
      </c>
      <c r="Q45" s="128" t="n">
        <v>1</v>
      </c>
      <c r="R45" s="128" t="n">
        <v>1</v>
      </c>
      <c r="S45" s="128" t="n">
        <v>1</v>
      </c>
      <c r="T45" s="128" t="n">
        <v>1</v>
      </c>
      <c r="U45" s="128" t="n">
        <v>4</v>
      </c>
      <c r="V45" s="128" t="n">
        <v>4</v>
      </c>
      <c r="W45" s="128" t="n">
        <v>4</v>
      </c>
      <c r="X45" s="128" t="n">
        <v>4</v>
      </c>
      <c r="Y45" s="128" t="n">
        <v>4</v>
      </c>
      <c r="Z45" s="128" t="n">
        <v>2</v>
      </c>
      <c r="AA45" s="128" t="n">
        <v>2</v>
      </c>
      <c r="AB45" s="128" t="n">
        <v>2</v>
      </c>
      <c r="AC45" s="128" t="n">
        <v>2</v>
      </c>
      <c r="AD45" s="128" t="n">
        <v>2</v>
      </c>
      <c r="AE45" s="128" t="n">
        <v>1</v>
      </c>
      <c r="AF45" s="128" t="n">
        <v>1</v>
      </c>
      <c r="AG45" s="128" t="n">
        <v>4</v>
      </c>
      <c r="AH45" s="128" t="n">
        <v>1</v>
      </c>
      <c r="AI45" s="128" t="n">
        <v>1</v>
      </c>
      <c r="AJ45" s="128" t="n">
        <v>1</v>
      </c>
      <c r="AK45" s="128" t="n">
        <v>1</v>
      </c>
      <c r="AL45" s="128" t="n">
        <v>1</v>
      </c>
      <c r="AM45" s="128" t="n">
        <v>4</v>
      </c>
      <c r="AN45" s="129">
        <f>SUM(F45:AM45)</f>
        <v/>
      </c>
      <c r="AO45" s="130">
        <f>+SUMPRODUCT(F$9:AM$9,F45:AM45)/5</f>
        <v/>
      </c>
      <c r="AP45" s="131">
        <f>IF(AO45&lt;=0.6,"BAJO IMPACTO",IF(AO45&lt;=0.8,"MEDIO IMPACTO RECOMENDABLE EVALUARLO EN EL RIESGO",IF(AO45&lt;=1,"ALTO IMPACTO OBLIGATORIO ARTICULARLA A UNO DE LOS RIESGOS")))</f>
        <v/>
      </c>
      <c r="AQ45" s="42" t="n"/>
    </row>
    <row r="46" hidden="1" ht="26.4" customHeight="1">
      <c r="A46" s="42" t="n"/>
      <c r="B46" s="250" t="inlineStr">
        <is>
          <t>A6. Rotación constante Alta rotación de personal en los diferentes procesos.</t>
        </is>
      </c>
      <c r="C46" s="127" t="n">
        <v>0</v>
      </c>
      <c r="D46" s="147" t="inlineStr">
        <is>
          <t>Transversal</t>
        </is>
      </c>
      <c r="E46" s="147" t="inlineStr">
        <is>
          <t>Talento Humano</t>
        </is>
      </c>
      <c r="F46" s="128" t="n">
        <v>4</v>
      </c>
      <c r="G46" s="128" t="n"/>
      <c r="H46" s="128" t="n"/>
      <c r="I46" s="128" t="n"/>
      <c r="J46" s="128" t="n">
        <v>1</v>
      </c>
      <c r="K46" s="128" t="n"/>
      <c r="L46" s="128" t="n"/>
      <c r="M46" s="128" t="n"/>
      <c r="N46" s="128" t="n"/>
      <c r="O46" s="128" t="n"/>
      <c r="P46" s="128" t="n"/>
      <c r="Q46" s="128" t="n"/>
      <c r="R46" s="128" t="n">
        <v>1</v>
      </c>
      <c r="S46" s="128" t="n"/>
      <c r="T46" s="128" t="n"/>
      <c r="U46" s="128" t="n">
        <v>3</v>
      </c>
      <c r="V46" s="128" t="n"/>
      <c r="W46" s="128" t="n"/>
      <c r="X46" s="128" t="n"/>
      <c r="Y46" s="128" t="n"/>
      <c r="Z46" s="128" t="n"/>
      <c r="AA46" s="128" t="n"/>
      <c r="AB46" s="128" t="n"/>
      <c r="AC46" s="128" t="n"/>
      <c r="AD46" s="128" t="n"/>
      <c r="AE46" s="128" t="n"/>
      <c r="AF46" s="128" t="n">
        <v>3</v>
      </c>
      <c r="AG46" s="128" t="n"/>
      <c r="AH46" s="128" t="n"/>
      <c r="AI46" s="128" t="n"/>
      <c r="AJ46" s="128" t="n"/>
      <c r="AK46" s="128" t="n"/>
      <c r="AL46" s="128" t="n">
        <v>2</v>
      </c>
      <c r="AM46" s="128" t="n">
        <v>4</v>
      </c>
      <c r="AN46" s="129">
        <f>SUM(F46:AM46)</f>
        <v/>
      </c>
      <c r="AO46" s="130">
        <f>+SUMPRODUCT(F$9:AM$9,F46:AM46)/5</f>
        <v/>
      </c>
      <c r="AP46" s="131">
        <f>IF(AO46&lt;=0.6,"BAJO IMPACTO",IF(AO46&lt;=0.8,"MEDIO IMPACTO RECOMENDABLE EVALUARLO EN EL RIESGO",IF(AO46&lt;=1,"ALTO IMPACTO OBLIGATORIO ARTICULARLA A UNO DE LOS RIESGOS")))</f>
        <v/>
      </c>
      <c r="AQ46" s="42" t="n"/>
    </row>
    <row r="47" ht="26.4" customHeight="1">
      <c r="A47" s="42" t="n"/>
      <c r="B47" s="250" t="inlineStr">
        <is>
          <t>A7. Sanciones o demandas por incumplimiento legal.</t>
        </is>
      </c>
      <c r="C47" s="127" t="n">
        <v>1</v>
      </c>
      <c r="D47" s="147" t="inlineStr">
        <is>
          <t>Transversal</t>
        </is>
      </c>
      <c r="E47" s="147" t="inlineStr">
        <is>
          <t>Talento Humano</t>
        </is>
      </c>
      <c r="F47" s="128" t="n">
        <v>4</v>
      </c>
      <c r="G47" s="128" t="n">
        <v>4</v>
      </c>
      <c r="H47" s="128" t="n">
        <v>2</v>
      </c>
      <c r="I47" s="128" t="n">
        <v>2</v>
      </c>
      <c r="J47" s="128" t="n">
        <v>3</v>
      </c>
      <c r="K47" s="128" t="n">
        <v>2</v>
      </c>
      <c r="L47" s="128" t="n">
        <v>3</v>
      </c>
      <c r="M47" s="128" t="n">
        <v>4</v>
      </c>
      <c r="N47" s="128" t="n">
        <v>4</v>
      </c>
      <c r="O47" s="128" t="n">
        <v>2</v>
      </c>
      <c r="P47" s="128" t="n">
        <v>2</v>
      </c>
      <c r="Q47" s="128" t="n">
        <v>2</v>
      </c>
      <c r="R47" s="128" t="n">
        <v>4</v>
      </c>
      <c r="S47" s="128" t="n">
        <v>4</v>
      </c>
      <c r="T47" s="128" t="n">
        <v>4</v>
      </c>
      <c r="U47" s="128" t="n">
        <v>4</v>
      </c>
      <c r="V47" s="128" t="n">
        <v>4</v>
      </c>
      <c r="W47" s="128" t="n">
        <v>4</v>
      </c>
      <c r="X47" s="128" t="n">
        <v>4</v>
      </c>
      <c r="Y47" s="128" t="n">
        <v>4</v>
      </c>
      <c r="Z47" s="128" t="n">
        <v>5</v>
      </c>
      <c r="AA47" s="128" t="n">
        <v>5</v>
      </c>
      <c r="AB47" s="128" t="n">
        <v>5</v>
      </c>
      <c r="AC47" s="128" t="n">
        <v>5</v>
      </c>
      <c r="AD47" s="128" t="n">
        <v>5</v>
      </c>
      <c r="AE47" s="128" t="n">
        <v>2</v>
      </c>
      <c r="AF47" s="128" t="n">
        <v>1</v>
      </c>
      <c r="AG47" s="128" t="n">
        <v>4</v>
      </c>
      <c r="AH47" s="128" t="n">
        <v>4</v>
      </c>
      <c r="AI47" s="128" t="n">
        <v>4</v>
      </c>
      <c r="AJ47" s="128" t="n">
        <v>4</v>
      </c>
      <c r="AK47" s="128" t="n">
        <v>2</v>
      </c>
      <c r="AL47" s="128" t="n">
        <v>1</v>
      </c>
      <c r="AM47" s="128" t="n">
        <v>4</v>
      </c>
      <c r="AN47" s="129">
        <f>SUM(F47:AM47)</f>
        <v/>
      </c>
      <c r="AO47" s="130">
        <f>+SUMPRODUCT(F$9:AM$9,F47:AM47)/5</f>
        <v/>
      </c>
      <c r="AP47" s="131">
        <f>IF(AO47&lt;=0.6,"BAJO IMPACTO",IF(AO47&lt;=0.8,"MEDIO IMPACTO RECOMENDABLE EVALUARLO EN EL RIESGO",IF(AO47&lt;=1,"ALTO IMPACTO OBLIGATORIO ARTICULARLA A UNO DE LOS RIESGOS")))</f>
        <v/>
      </c>
      <c r="AQ47" s="42" t="n"/>
    </row>
    <row r="48" ht="33" customHeight="1">
      <c r="A48" s="42" t="n"/>
      <c r="B48" s="250" t="inlineStr">
        <is>
          <t xml:space="preserve">A8. Incumplimiento en los tiempos de ejecución y calidad del servicio prestado por el proveedor contratado. </t>
        </is>
      </c>
      <c r="C48" s="127" t="n">
        <v>1</v>
      </c>
      <c r="D48" s="147" t="inlineStr">
        <is>
          <t>Transversal</t>
        </is>
      </c>
      <c r="E48" s="147" t="inlineStr">
        <is>
          <t>Talento Humano</t>
        </is>
      </c>
      <c r="F48" s="128" t="n">
        <v>5</v>
      </c>
      <c r="G48" s="128" t="n">
        <v>5</v>
      </c>
      <c r="H48" s="128" t="n">
        <v>1</v>
      </c>
      <c r="I48" s="128" t="n">
        <v>1</v>
      </c>
      <c r="J48" s="128" t="n">
        <v>4</v>
      </c>
      <c r="K48" s="128" t="n">
        <v>2</v>
      </c>
      <c r="L48" s="128" t="n">
        <v>4</v>
      </c>
      <c r="M48" s="128" t="n">
        <v>2</v>
      </c>
      <c r="N48" s="128" t="n">
        <v>5</v>
      </c>
      <c r="O48" s="128" t="n">
        <v>5</v>
      </c>
      <c r="P48" s="128" t="n">
        <v>1</v>
      </c>
      <c r="Q48" s="128" t="n">
        <v>1</v>
      </c>
      <c r="R48" s="128" t="n">
        <v>1</v>
      </c>
      <c r="S48" s="128" t="n">
        <v>1</v>
      </c>
      <c r="T48" s="128" t="n">
        <v>1</v>
      </c>
      <c r="U48" s="128" t="n">
        <v>4</v>
      </c>
      <c r="V48" s="128" t="n">
        <v>4</v>
      </c>
      <c r="W48" s="128" t="n">
        <v>4</v>
      </c>
      <c r="X48" s="128" t="n">
        <v>4</v>
      </c>
      <c r="Y48" s="128" t="n">
        <v>4</v>
      </c>
      <c r="Z48" s="128" t="n">
        <v>4</v>
      </c>
      <c r="AA48" s="128" t="n">
        <v>4</v>
      </c>
      <c r="AB48" s="128" t="n">
        <v>4</v>
      </c>
      <c r="AC48" s="128" t="n">
        <v>4</v>
      </c>
      <c r="AD48" s="128" t="n">
        <v>4</v>
      </c>
      <c r="AE48" s="128" t="n">
        <v>1</v>
      </c>
      <c r="AF48" s="128" t="n">
        <v>5</v>
      </c>
      <c r="AG48" s="128" t="n">
        <v>5</v>
      </c>
      <c r="AH48" s="128" t="n">
        <v>2</v>
      </c>
      <c r="AI48" s="128" t="n">
        <v>2</v>
      </c>
      <c r="AJ48" s="128" t="n">
        <v>2</v>
      </c>
      <c r="AK48" s="128" t="n">
        <v>4</v>
      </c>
      <c r="AL48" s="128" t="n">
        <v>1</v>
      </c>
      <c r="AM48" s="128" t="n">
        <v>5</v>
      </c>
      <c r="AN48" s="129">
        <f>SUM(F48:AM48)</f>
        <v/>
      </c>
      <c r="AO48" s="130">
        <f>+SUMPRODUCT(F$9:AM$9,F48:AM48)/5</f>
        <v/>
      </c>
      <c r="AP48" s="131">
        <f>IF(AO48&lt;=0.6,"BAJO IMPACTO",IF(AO48&lt;=0.8,"MEDIO IMPACTO RECOMENDABLE EVALUARLO EN EL RIESGO",IF(AO48&lt;=1,"ALTO IMPACTO OBLIGATORIO ARTICULARLA A UNO DE LOS RIESGOS")))</f>
        <v/>
      </c>
      <c r="AQ48" s="42" t="n"/>
    </row>
    <row r="49" ht="33" customHeight="1">
      <c r="A49" s="42" t="n"/>
      <c r="B49" s="250" t="inlineStr">
        <is>
          <t>A9. Afectación a la salud y la prestación del servicio por virus o pandemias que generen cambios repentinos en las modalidades convencionales de trabajo.</t>
        </is>
      </c>
      <c r="C49" s="127" t="n">
        <v>1</v>
      </c>
      <c r="D49" s="147" t="inlineStr">
        <is>
          <t>Transversal</t>
        </is>
      </c>
      <c r="E49" s="147" t="inlineStr">
        <is>
          <t>Talento Humano</t>
        </is>
      </c>
      <c r="F49" s="128" t="n">
        <v>4</v>
      </c>
      <c r="G49" s="128" t="n">
        <v>4</v>
      </c>
      <c r="H49" s="128" t="n">
        <v>1</v>
      </c>
      <c r="I49" s="128" t="n">
        <v>1</v>
      </c>
      <c r="J49" s="128" t="n">
        <v>1</v>
      </c>
      <c r="K49" s="128" t="n">
        <v>1</v>
      </c>
      <c r="L49" s="128" t="n">
        <v>1</v>
      </c>
      <c r="M49" s="128" t="n">
        <v>1</v>
      </c>
      <c r="N49" s="128" t="n">
        <v>3</v>
      </c>
      <c r="O49" s="128" t="n">
        <v>4</v>
      </c>
      <c r="P49" s="128" t="n">
        <v>3</v>
      </c>
      <c r="Q49" s="128" t="n">
        <v>1</v>
      </c>
      <c r="R49" s="128" t="n">
        <v>1</v>
      </c>
      <c r="S49" s="128" t="n">
        <v>1</v>
      </c>
      <c r="T49" s="128" t="n">
        <v>1</v>
      </c>
      <c r="U49" s="128" t="n">
        <v>3</v>
      </c>
      <c r="V49" s="128" t="n">
        <v>3</v>
      </c>
      <c r="W49" s="128" t="n">
        <v>3</v>
      </c>
      <c r="X49" s="128" t="n">
        <v>3</v>
      </c>
      <c r="Y49" s="128" t="n">
        <v>3</v>
      </c>
      <c r="Z49" s="128" t="n">
        <v>3</v>
      </c>
      <c r="AA49" s="128" t="n">
        <v>3</v>
      </c>
      <c r="AB49" s="128" t="n">
        <v>3</v>
      </c>
      <c r="AC49" s="128" t="n">
        <v>3</v>
      </c>
      <c r="AD49" s="128" t="n">
        <v>3</v>
      </c>
      <c r="AE49" s="128" t="n">
        <v>1</v>
      </c>
      <c r="AF49" s="128" t="n">
        <v>1</v>
      </c>
      <c r="AG49" s="128" t="n">
        <v>5</v>
      </c>
      <c r="AH49" s="128" t="n">
        <v>4</v>
      </c>
      <c r="AI49" s="128" t="n">
        <v>1</v>
      </c>
      <c r="AJ49" s="128" t="n">
        <v>1</v>
      </c>
      <c r="AK49" s="128" t="n">
        <v>1</v>
      </c>
      <c r="AL49" s="128" t="n">
        <v>4</v>
      </c>
      <c r="AM49" s="128" t="n">
        <v>4</v>
      </c>
      <c r="AN49" s="129">
        <f>SUM(F49:AM49)</f>
        <v/>
      </c>
      <c r="AO49" s="130">
        <f>+SUMPRODUCT(F$9:AM$9,F49:AM49)/5</f>
        <v/>
      </c>
      <c r="AP49" s="131">
        <f>IF(AO49&lt;=0.6,"BAJO IMPACTO",IF(AO49&lt;=0.8,"MEDIO IMPACTO RECOMENDABLE EVALUARLO EN EL RIESGO",IF(AO49&lt;=1,"ALTO IMPACTO OBLIGATORIO ARTICULARLA A UNO DE LOS RIESGOS")))</f>
        <v/>
      </c>
      <c r="AQ49" s="42" t="n"/>
    </row>
    <row r="50">
      <c r="A50" s="42" t="n"/>
      <c r="B50" s="143" t="inlineStr">
        <is>
          <t>FORTALEZAS</t>
        </is>
      </c>
      <c r="C50" s="144" t="n"/>
      <c r="D50" s="144" t="n"/>
      <c r="E50" s="144" t="n"/>
      <c r="F50" s="144" t="n"/>
      <c r="G50" s="144" t="n"/>
      <c r="H50" s="144" t="n"/>
      <c r="I50" s="144" t="n"/>
      <c r="J50" s="144" t="n"/>
      <c r="K50" s="144" t="n"/>
      <c r="L50" s="144" t="n"/>
      <c r="M50" s="144" t="n"/>
      <c r="N50" s="144" t="n"/>
      <c r="O50" s="144" t="n"/>
      <c r="P50" s="144" t="n"/>
      <c r="Q50" s="144" t="n"/>
      <c r="R50" s="144" t="n"/>
      <c r="S50" s="144" t="n"/>
      <c r="T50" s="144" t="n"/>
      <c r="U50" s="144" t="n"/>
      <c r="V50" s="144" t="n"/>
      <c r="W50" s="144" t="n"/>
      <c r="X50" s="144" t="n"/>
      <c r="Y50" s="144" t="n"/>
      <c r="Z50" s="144" t="n"/>
      <c r="AA50" s="144" t="n"/>
      <c r="AB50" s="144" t="n"/>
      <c r="AC50" s="144" t="n"/>
      <c r="AD50" s="144" t="n"/>
      <c r="AE50" s="144" t="n"/>
      <c r="AF50" s="144" t="n"/>
      <c r="AG50" s="144" t="n"/>
      <c r="AH50" s="144" t="n"/>
      <c r="AI50" s="144" t="n"/>
      <c r="AJ50" s="144" t="n"/>
      <c r="AK50" s="144" t="n"/>
      <c r="AL50" s="144" t="n"/>
      <c r="AM50" s="144" t="n"/>
      <c r="AN50" s="145" t="n"/>
      <c r="AO50" s="145" t="n"/>
      <c r="AP50" s="146" t="n"/>
      <c r="AQ50" s="42" t="n"/>
    </row>
    <row r="51" ht="42" customHeight="1">
      <c r="A51" s="42" t="n"/>
      <c r="B51" s="250" t="inlineStr">
        <is>
          <t xml:space="preserve">F1. Cultura laboral respetuosa, agradable y enfocada al servicio. </t>
        </is>
      </c>
      <c r="C51" s="127" t="n">
        <v>1</v>
      </c>
      <c r="D51" s="147" t="inlineStr">
        <is>
          <t>Transversal</t>
        </is>
      </c>
      <c r="E51" s="147" t="inlineStr">
        <is>
          <t>Talento Humano</t>
        </is>
      </c>
      <c r="F51" s="128" t="n">
        <v>5</v>
      </c>
      <c r="G51" s="128" t="n">
        <v>5</v>
      </c>
      <c r="H51" s="128" t="n">
        <v>4</v>
      </c>
      <c r="I51" s="128" t="n">
        <v>4</v>
      </c>
      <c r="J51" s="128" t="n">
        <v>3</v>
      </c>
      <c r="K51" s="128" t="n">
        <v>3</v>
      </c>
      <c r="L51" s="128" t="n">
        <v>3</v>
      </c>
      <c r="M51" s="128" t="n">
        <v>3</v>
      </c>
      <c r="N51" s="128" t="n">
        <v>4</v>
      </c>
      <c r="O51" s="128" t="n">
        <v>4</v>
      </c>
      <c r="P51" s="128" t="n">
        <v>2</v>
      </c>
      <c r="Q51" s="128" t="n">
        <v>2</v>
      </c>
      <c r="R51" s="128" t="n">
        <v>1</v>
      </c>
      <c r="S51" s="128" t="n">
        <v>1</v>
      </c>
      <c r="T51" s="128" t="n">
        <v>1</v>
      </c>
      <c r="U51" s="128" t="n">
        <v>4</v>
      </c>
      <c r="V51" s="128" t="n">
        <v>4</v>
      </c>
      <c r="W51" s="128" t="n">
        <v>4</v>
      </c>
      <c r="X51" s="128" t="n">
        <v>4</v>
      </c>
      <c r="Y51" s="128" t="n">
        <v>4</v>
      </c>
      <c r="Z51" s="128" t="n">
        <v>1</v>
      </c>
      <c r="AA51" s="128" t="n">
        <v>4</v>
      </c>
      <c r="AB51" s="128" t="n">
        <v>4</v>
      </c>
      <c r="AC51" s="128" t="n">
        <v>5</v>
      </c>
      <c r="AD51" s="128" t="n">
        <v>3</v>
      </c>
      <c r="AE51" s="128" t="n">
        <v>4</v>
      </c>
      <c r="AF51" s="128" t="n">
        <v>4</v>
      </c>
      <c r="AG51" s="128" t="n">
        <v>4</v>
      </c>
      <c r="AH51" s="128" t="n">
        <v>4</v>
      </c>
      <c r="AI51" s="128" t="n">
        <v>4</v>
      </c>
      <c r="AJ51" s="128" t="n">
        <v>4</v>
      </c>
      <c r="AK51" s="128" t="n">
        <v>4</v>
      </c>
      <c r="AL51" s="128" t="n">
        <v>3</v>
      </c>
      <c r="AM51" s="128" t="n">
        <v>3</v>
      </c>
      <c r="AN51" s="129">
        <f>SUM(F51:AM51)</f>
        <v/>
      </c>
      <c r="AO51" s="130">
        <f>+SUMPRODUCT(F$9:AM$9,F51:AM51)/5</f>
        <v/>
      </c>
      <c r="AP51" s="131">
        <f>IF(AO51&lt;=0.6,"BAJO IMPACTO",IF(AO51&lt;=0.8,"MEDIO IMPACTO RECOMENDABLE EVALUARLO",IF(AO51&lt;=1,"ALTO IMPACTO OBLIGATORIO ARTICULARLA A UNA DE LAS OPORTUNIDADES")))</f>
        <v/>
      </c>
      <c r="AQ51" s="42" t="n"/>
    </row>
    <row r="52" ht="26.4" customHeight="1">
      <c r="A52" s="42" t="n"/>
      <c r="B52" s="250" t="inlineStr">
        <is>
          <t>F2. Comunicación asertiva entre los funcionarios de la oficina.</t>
        </is>
      </c>
      <c r="C52" s="127" t="n">
        <v>1</v>
      </c>
      <c r="D52" s="147" t="inlineStr">
        <is>
          <t>Transversal</t>
        </is>
      </c>
      <c r="E52" s="147" t="inlineStr">
        <is>
          <t>Talento Humano</t>
        </is>
      </c>
      <c r="F52" s="128" t="n">
        <v>4</v>
      </c>
      <c r="G52" s="128" t="n">
        <v>4</v>
      </c>
      <c r="H52" s="128" t="n">
        <v>2</v>
      </c>
      <c r="I52" s="128" t="n">
        <v>2</v>
      </c>
      <c r="J52" s="128" t="n">
        <v>3</v>
      </c>
      <c r="K52" s="128" t="n">
        <v>3</v>
      </c>
      <c r="L52" s="128" t="n">
        <v>3</v>
      </c>
      <c r="M52" s="128" t="n">
        <v>3</v>
      </c>
      <c r="N52" s="128" t="n">
        <v>3</v>
      </c>
      <c r="O52" s="128" t="n">
        <v>3</v>
      </c>
      <c r="P52" s="128" t="n">
        <v>3</v>
      </c>
      <c r="Q52" s="128" t="n">
        <v>1</v>
      </c>
      <c r="R52" s="128" t="n">
        <v>1</v>
      </c>
      <c r="S52" s="128" t="n">
        <v>1</v>
      </c>
      <c r="T52" s="128" t="n">
        <v>1</v>
      </c>
      <c r="U52" s="128" t="n">
        <v>3</v>
      </c>
      <c r="V52" s="128" t="n">
        <v>3</v>
      </c>
      <c r="W52" s="128" t="n">
        <v>2</v>
      </c>
      <c r="X52" s="128" t="n">
        <v>2</v>
      </c>
      <c r="Y52" s="128" t="n">
        <v>2</v>
      </c>
      <c r="Z52" s="128" t="n">
        <v>1</v>
      </c>
      <c r="AA52" s="128" t="n">
        <v>1</v>
      </c>
      <c r="AB52" s="128" t="n">
        <v>2</v>
      </c>
      <c r="AC52" s="128" t="n">
        <v>3</v>
      </c>
      <c r="AD52" s="128" t="n">
        <v>2</v>
      </c>
      <c r="AE52" s="128" t="n">
        <v>4</v>
      </c>
      <c r="AF52" s="128" t="n">
        <v>2</v>
      </c>
      <c r="AG52" s="128" t="n">
        <v>3</v>
      </c>
      <c r="AH52" s="128" t="n">
        <v>3</v>
      </c>
      <c r="AI52" s="128" t="n">
        <v>3</v>
      </c>
      <c r="AJ52" s="128" t="n">
        <v>2</v>
      </c>
      <c r="AK52" s="128" t="n">
        <v>3</v>
      </c>
      <c r="AL52" s="128" t="n">
        <v>2</v>
      </c>
      <c r="AM52" s="128" t="n">
        <v>4</v>
      </c>
      <c r="AN52" s="129">
        <f>SUM(F52:AM52)</f>
        <v/>
      </c>
      <c r="AO52" s="130">
        <f>+SUMPRODUCT(F$9:AM$9,F52:AM52)/5</f>
        <v/>
      </c>
      <c r="AP52" s="131">
        <f>IF(AO52&lt;=0.6,"BAJO IMPACTO",IF(AO52&lt;=0.8,"MEDIO IMPACTO RECOMENDABLE EVALUARLO",IF(AO52&lt;=1,"ALTO IMPACTO OBLIGATORIO ARTICULARLA A UNA DE LAS OPORTUNIDADES")))</f>
        <v/>
      </c>
      <c r="AQ52" s="42" t="n"/>
    </row>
    <row r="53" ht="26.4" customHeight="1">
      <c r="A53" s="42" t="n"/>
      <c r="B53" s="250" t="inlineStr">
        <is>
          <t>F3. Planes de capacitación enfocados a la mejora continua de los funcionarios.</t>
        </is>
      </c>
      <c r="C53" s="127" t="n">
        <v>1</v>
      </c>
      <c r="D53" s="147" t="inlineStr">
        <is>
          <t>Transversal</t>
        </is>
      </c>
      <c r="E53" s="147" t="inlineStr">
        <is>
          <t>Talento Humano</t>
        </is>
      </c>
      <c r="F53" s="128" t="n">
        <v>5</v>
      </c>
      <c r="G53" s="128" t="n">
        <v>4</v>
      </c>
      <c r="H53" s="128" t="n">
        <v>3</v>
      </c>
      <c r="I53" s="128" t="n">
        <v>3</v>
      </c>
      <c r="J53" s="128" t="n">
        <v>1</v>
      </c>
      <c r="K53" s="128" t="n">
        <v>1</v>
      </c>
      <c r="L53" s="128" t="n">
        <v>1</v>
      </c>
      <c r="M53" s="128" t="n">
        <v>1</v>
      </c>
      <c r="N53" s="128" t="n">
        <v>1</v>
      </c>
      <c r="O53" s="128" t="n">
        <v>4</v>
      </c>
      <c r="P53" s="128" t="n">
        <v>1</v>
      </c>
      <c r="Q53" s="128" t="n">
        <v>1</v>
      </c>
      <c r="R53" s="128" t="n">
        <v>1</v>
      </c>
      <c r="S53" s="128" t="n">
        <v>1</v>
      </c>
      <c r="T53" s="128" t="n">
        <v>1</v>
      </c>
      <c r="U53" s="128" t="n">
        <v>5</v>
      </c>
      <c r="V53" s="128" t="n">
        <v>5</v>
      </c>
      <c r="W53" s="128" t="n">
        <v>5</v>
      </c>
      <c r="X53" s="128" t="n">
        <v>5</v>
      </c>
      <c r="Y53" s="128" t="n">
        <v>2</v>
      </c>
      <c r="Z53" s="128" t="n">
        <v>1</v>
      </c>
      <c r="AA53" s="128" t="n">
        <v>4</v>
      </c>
      <c r="AB53" s="128" t="n">
        <v>2</v>
      </c>
      <c r="AC53" s="128" t="n">
        <v>5</v>
      </c>
      <c r="AD53" s="128" t="n">
        <v>5</v>
      </c>
      <c r="AE53" s="128" t="n">
        <v>1</v>
      </c>
      <c r="AF53" s="128" t="n">
        <v>1</v>
      </c>
      <c r="AG53" s="128" t="n">
        <v>2</v>
      </c>
      <c r="AH53" s="128" t="n">
        <v>5</v>
      </c>
      <c r="AI53" s="128" t="n">
        <v>5</v>
      </c>
      <c r="AJ53" s="128" t="n">
        <v>1</v>
      </c>
      <c r="AK53" s="128" t="n">
        <v>5</v>
      </c>
      <c r="AL53" s="128" t="n">
        <v>1</v>
      </c>
      <c r="AM53" s="128" t="n">
        <v>1</v>
      </c>
      <c r="AN53" s="129">
        <f>SUM(F53:AM53)</f>
        <v/>
      </c>
      <c r="AO53" s="130">
        <f>+SUMPRODUCT(F$9:AM$9,F53:AM53)/5</f>
        <v/>
      </c>
      <c r="AP53" s="131">
        <f>IF(AO53&lt;=0.6,"BAJO IMPACTO",IF(AO53&lt;=0.8,"MEDIO IMPACTO RECOMENDABLE EVALUARLO",IF(AO53&lt;=1,"ALTO IMPACTO OBLIGATORIO ARTICULARLA A UNA DE LAS OPORTUNIDADES")))</f>
        <v/>
      </c>
      <c r="AQ53" s="42" t="n"/>
    </row>
    <row r="54" ht="26.4" customHeight="1">
      <c r="A54" s="42" t="n"/>
      <c r="B54" s="250" t="inlineStr">
        <is>
          <t>F4. Equipo de trabajo comprometido con los objetivos del proceso.</t>
        </is>
      </c>
      <c r="C54" s="127" t="n">
        <v>1</v>
      </c>
      <c r="D54" s="147" t="inlineStr">
        <is>
          <t>Transversal</t>
        </is>
      </c>
      <c r="E54" s="147" t="inlineStr">
        <is>
          <t>Talento Humano</t>
        </is>
      </c>
      <c r="F54" s="128" t="n">
        <v>3</v>
      </c>
      <c r="G54" s="128" t="n">
        <v>4</v>
      </c>
      <c r="H54" s="128" t="n">
        <v>1</v>
      </c>
      <c r="I54" s="128" t="n">
        <v>1</v>
      </c>
      <c r="J54" s="128" t="n">
        <v>3</v>
      </c>
      <c r="K54" s="128" t="n">
        <v>3</v>
      </c>
      <c r="L54" s="128" t="n">
        <v>3</v>
      </c>
      <c r="M54" s="128" t="n">
        <v>3</v>
      </c>
      <c r="N54" s="128" t="n">
        <v>3</v>
      </c>
      <c r="O54" s="128" t="n">
        <v>4</v>
      </c>
      <c r="P54" s="128" t="n">
        <v>1</v>
      </c>
      <c r="Q54" s="128" t="n">
        <v>1</v>
      </c>
      <c r="R54" s="128" t="n">
        <v>1</v>
      </c>
      <c r="S54" s="128" t="n">
        <v>1</v>
      </c>
      <c r="T54" s="128" t="n">
        <v>1</v>
      </c>
      <c r="U54" s="128" t="n">
        <v>3</v>
      </c>
      <c r="V54" s="128" t="n">
        <v>3</v>
      </c>
      <c r="W54" s="128" t="n">
        <v>3</v>
      </c>
      <c r="X54" s="128" t="n">
        <v>3</v>
      </c>
      <c r="Y54" s="128" t="n">
        <v>2</v>
      </c>
      <c r="Z54" s="128" t="n">
        <v>1</v>
      </c>
      <c r="AA54" s="128" t="n">
        <v>4</v>
      </c>
      <c r="AB54" s="128" t="n">
        <v>3</v>
      </c>
      <c r="AC54" s="128" t="n">
        <v>4</v>
      </c>
      <c r="AD54" s="128" t="n">
        <v>3</v>
      </c>
      <c r="AE54" s="128" t="n">
        <v>4</v>
      </c>
      <c r="AF54" s="128" t="n">
        <v>2</v>
      </c>
      <c r="AG54" s="128" t="n">
        <v>4</v>
      </c>
      <c r="AH54" s="128" t="n">
        <v>4</v>
      </c>
      <c r="AI54" s="128" t="n">
        <v>4</v>
      </c>
      <c r="AJ54" s="128" t="n">
        <v>2</v>
      </c>
      <c r="AK54" s="128" t="n">
        <v>3</v>
      </c>
      <c r="AL54" s="128" t="n">
        <v>1</v>
      </c>
      <c r="AM54" s="128" t="n">
        <v>3</v>
      </c>
      <c r="AN54" s="129">
        <f>SUM(F54:AM54)</f>
        <v/>
      </c>
      <c r="AO54" s="130">
        <f>+SUMPRODUCT(F$9:AM$9,F54:AM54)/5</f>
        <v/>
      </c>
      <c r="AP54" s="131">
        <f>IF(AO54&lt;=0.6,"BAJO IMPACTO",IF(AO54&lt;=0.8,"MEDIO IMPACTO RECOMENDABLE EVALUARLO",IF(AO54&lt;=1,"ALTO IMPACTO OBLIGATORIO ARTICULARLA A UNA DE LAS OPORTUNIDADES")))</f>
        <v/>
      </c>
      <c r="AQ54" s="42" t="n"/>
    </row>
    <row r="55" ht="43.5" customHeight="1">
      <c r="A55" s="42" t="n"/>
      <c r="B55" s="250" t="inlineStr">
        <is>
          <t>F5. Pago oportuno de la nómina y prestaciones sociales.</t>
        </is>
      </c>
      <c r="C55" s="127" t="n">
        <v>1</v>
      </c>
      <c r="D55" s="147" t="inlineStr">
        <is>
          <t>Transversal</t>
        </is>
      </c>
      <c r="E55" s="147" t="inlineStr">
        <is>
          <t>Talento Humano</t>
        </is>
      </c>
      <c r="F55" s="128" t="n">
        <v>5</v>
      </c>
      <c r="G55" s="128" t="n">
        <v>5</v>
      </c>
      <c r="H55" s="128" t="n">
        <v>1</v>
      </c>
      <c r="I55" s="128" t="n">
        <v>1</v>
      </c>
      <c r="J55" s="128" t="n">
        <v>3</v>
      </c>
      <c r="K55" s="128" t="n">
        <v>1</v>
      </c>
      <c r="L55" s="128" t="n">
        <v>3</v>
      </c>
      <c r="M55" s="128" t="n">
        <v>3</v>
      </c>
      <c r="N55" s="128" t="n">
        <v>4</v>
      </c>
      <c r="O55" s="128" t="n">
        <v>4</v>
      </c>
      <c r="P55" s="128" t="n">
        <v>4</v>
      </c>
      <c r="Q55" s="128" t="n">
        <v>4</v>
      </c>
      <c r="R55" s="128" t="n">
        <v>1</v>
      </c>
      <c r="S55" s="128" t="n">
        <v>1</v>
      </c>
      <c r="T55" s="128" t="n">
        <v>1</v>
      </c>
      <c r="U55" s="128" t="n">
        <v>4</v>
      </c>
      <c r="V55" s="128" t="n">
        <v>4</v>
      </c>
      <c r="W55" s="128" t="n">
        <v>4</v>
      </c>
      <c r="X55" s="128" t="n">
        <v>4</v>
      </c>
      <c r="Y55" s="128" t="n">
        <v>4</v>
      </c>
      <c r="Z55" s="128" t="n">
        <v>4</v>
      </c>
      <c r="AA55" s="128" t="n">
        <v>4</v>
      </c>
      <c r="AB55" s="128" t="n">
        <v>1</v>
      </c>
      <c r="AC55" s="128" t="n">
        <v>4</v>
      </c>
      <c r="AD55" s="128" t="n">
        <v>1</v>
      </c>
      <c r="AE55" s="128" t="n">
        <v>1</v>
      </c>
      <c r="AF55" s="128" t="n">
        <v>1</v>
      </c>
      <c r="AG55" s="128" t="n">
        <v>1</v>
      </c>
      <c r="AH55" s="128" t="n">
        <v>1</v>
      </c>
      <c r="AI55" s="128" t="n">
        <v>1</v>
      </c>
      <c r="AJ55" s="128" t="n">
        <v>1</v>
      </c>
      <c r="AK55" s="128" t="n">
        <v>3</v>
      </c>
      <c r="AL55" s="128" t="n">
        <v>1</v>
      </c>
      <c r="AM55" s="128" t="n">
        <v>4</v>
      </c>
      <c r="AN55" s="129">
        <f>SUM(F55:AM55)</f>
        <v/>
      </c>
      <c r="AO55" s="130">
        <f>+SUMPRODUCT(F$9:AM$9,F55:AM55)/5</f>
        <v/>
      </c>
      <c r="AP55" s="131">
        <f>IF(AO55&lt;=0.6,"BAJO IMPACTO",IF(AO55&lt;=0.8,"MEDIO IMPACTO RECOMENDABLE EVALUARLO",IF(AO55&lt;=1,"ALTO IMPACTO OBLIGATORIO ARTICULARLA A UNA DE LAS OPORTUNIDADES")))</f>
        <v/>
      </c>
      <c r="AQ55" s="42" t="n"/>
    </row>
    <row r="56" ht="26.4" customHeight="1">
      <c r="A56" s="42" t="n"/>
      <c r="B56" s="250" t="inlineStr">
        <is>
          <t>F6. Crecimiento de los funcionarios a nivel académico.</t>
        </is>
      </c>
      <c r="C56" s="127" t="n">
        <v>1</v>
      </c>
      <c r="D56" s="147" t="inlineStr">
        <is>
          <t>Transversal</t>
        </is>
      </c>
      <c r="E56" s="147" t="inlineStr">
        <is>
          <t>Talento Humano</t>
        </is>
      </c>
      <c r="F56" s="128" t="n">
        <v>3</v>
      </c>
      <c r="G56" s="128" t="n">
        <v>3</v>
      </c>
      <c r="H56" s="128" t="n">
        <v>1</v>
      </c>
      <c r="I56" s="128" t="n">
        <v>1</v>
      </c>
      <c r="J56" s="128" t="n">
        <v>1</v>
      </c>
      <c r="K56" s="128" t="n">
        <v>1</v>
      </c>
      <c r="L56" s="128" t="n">
        <v>1</v>
      </c>
      <c r="M56" s="128" t="n">
        <v>1</v>
      </c>
      <c r="N56" s="128" t="n">
        <v>3</v>
      </c>
      <c r="O56" s="128" t="n">
        <v>3</v>
      </c>
      <c r="P56" s="128" t="n">
        <v>1</v>
      </c>
      <c r="Q56" s="128" t="n">
        <v>1</v>
      </c>
      <c r="R56" s="128" t="n">
        <v>1</v>
      </c>
      <c r="S56" s="128" t="n">
        <v>1</v>
      </c>
      <c r="T56" s="128" t="n">
        <v>1</v>
      </c>
      <c r="U56" s="128" t="n">
        <v>1</v>
      </c>
      <c r="V56" s="128" t="n">
        <v>1</v>
      </c>
      <c r="W56" s="128" t="n">
        <v>2</v>
      </c>
      <c r="X56" s="128" t="n">
        <v>4</v>
      </c>
      <c r="Y56" s="128" t="n">
        <v>2</v>
      </c>
      <c r="Z56" s="128" t="n">
        <v>2</v>
      </c>
      <c r="AA56" s="128" t="n">
        <v>4</v>
      </c>
      <c r="AB56" s="128" t="n">
        <v>4</v>
      </c>
      <c r="AC56" s="128" t="n">
        <v>4</v>
      </c>
      <c r="AD56" s="128" t="n">
        <v>1</v>
      </c>
      <c r="AE56" s="128" t="n">
        <v>1</v>
      </c>
      <c r="AF56" s="128" t="n">
        <v>1</v>
      </c>
      <c r="AG56" s="128" t="n">
        <v>1</v>
      </c>
      <c r="AH56" s="128" t="n">
        <v>4</v>
      </c>
      <c r="AI56" s="128" t="n">
        <v>1</v>
      </c>
      <c r="AJ56" s="128" t="n">
        <v>1</v>
      </c>
      <c r="AK56" s="128" t="n">
        <v>4</v>
      </c>
      <c r="AL56" s="128" t="n">
        <v>1</v>
      </c>
      <c r="AM56" s="128" t="n">
        <v>5</v>
      </c>
      <c r="AN56" s="129">
        <f>SUM(F56:AM56)</f>
        <v/>
      </c>
      <c r="AO56" s="130">
        <f>+SUMPRODUCT(F$9:AM$9,F56:AM56)/5</f>
        <v/>
      </c>
      <c r="AP56" s="131">
        <f>IF(AO56&lt;=0.6,"BAJO IMPACTO",IF(AO56&lt;=0.8,"MEDIO IMPACTO RECOMENDABLE EVALUARLO",IF(AO56&lt;=1,"ALTO IMPACTO OBLIGATORIO ARTICULARLA A UNA DE LAS OPORTUNIDADES")))</f>
        <v/>
      </c>
      <c r="AQ56" s="42" t="n"/>
    </row>
    <row r="57" ht="30" customHeight="1">
      <c r="A57" s="42" t="n"/>
      <c r="B57" s="250" t="inlineStr">
        <is>
          <t>F7. Equipo de trabajo que apoya a la Dirección de Sistemas en la gestión del desarrollo de software aplicable a la Dirección de Talento Humano.</t>
        </is>
      </c>
      <c r="C57" s="127" t="n">
        <v>1</v>
      </c>
      <c r="D57" s="147" t="inlineStr">
        <is>
          <t>Transversal</t>
        </is>
      </c>
      <c r="E57" s="147" t="inlineStr">
        <is>
          <t>Talento Humano</t>
        </is>
      </c>
      <c r="F57" s="128" t="n">
        <v>4</v>
      </c>
      <c r="G57" s="128" t="n">
        <v>1</v>
      </c>
      <c r="H57" s="128" t="n">
        <v>4</v>
      </c>
      <c r="I57" s="128" t="n">
        <v>1</v>
      </c>
      <c r="J57" s="128" t="n">
        <v>1</v>
      </c>
      <c r="K57" s="128" t="n">
        <v>1</v>
      </c>
      <c r="L57" s="128" t="n">
        <v>1</v>
      </c>
      <c r="M57" s="128" t="n">
        <v>1</v>
      </c>
      <c r="N57" s="128" t="n">
        <v>1</v>
      </c>
      <c r="O57" s="128" t="n">
        <v>1</v>
      </c>
      <c r="P57" s="128" t="n">
        <v>1</v>
      </c>
      <c r="Q57" s="128" t="n">
        <v>1</v>
      </c>
      <c r="R57" s="128" t="n">
        <v>1</v>
      </c>
      <c r="S57" s="128" t="n">
        <v>1</v>
      </c>
      <c r="T57" s="128" t="n">
        <v>1</v>
      </c>
      <c r="U57" s="128" t="n">
        <v>4</v>
      </c>
      <c r="V57" s="128" t="n">
        <v>4</v>
      </c>
      <c r="W57" s="128" t="n">
        <v>4</v>
      </c>
      <c r="X57" s="128" t="n">
        <v>4</v>
      </c>
      <c r="Y57" s="128" t="n">
        <v>4</v>
      </c>
      <c r="Z57" s="128" t="n">
        <v>1</v>
      </c>
      <c r="AA57" s="128" t="n">
        <v>4</v>
      </c>
      <c r="AB57" s="128" t="n">
        <v>1</v>
      </c>
      <c r="AC57" s="128" t="n">
        <v>4</v>
      </c>
      <c r="AD57" s="128" t="n">
        <v>4</v>
      </c>
      <c r="AE57" s="128" t="n">
        <v>2</v>
      </c>
      <c r="AF57" s="128" t="n">
        <v>1</v>
      </c>
      <c r="AG57" s="128" t="n">
        <v>1</v>
      </c>
      <c r="AH57" s="128" t="n">
        <v>4</v>
      </c>
      <c r="AI57" s="128" t="n">
        <v>4</v>
      </c>
      <c r="AJ57" s="128" t="n">
        <v>4</v>
      </c>
      <c r="AK57" s="128" t="n">
        <v>4</v>
      </c>
      <c r="AL57" s="128" t="n">
        <v>4</v>
      </c>
      <c r="AM57" s="128" t="n">
        <v>4</v>
      </c>
      <c r="AN57" s="129">
        <f>SUM(F57:AM57)</f>
        <v/>
      </c>
      <c r="AO57" s="130">
        <f>+SUMPRODUCT(F$9:AM$9,F57:AM57)/5</f>
        <v/>
      </c>
      <c r="AP57" s="131">
        <f>IF(AO57&lt;=0.6,"BAJO IMPACTO",IF(AO57&lt;=0.8,"MEDIO IMPACTO RECOMENDABLE EVALUARLO",IF(AO57&lt;=1,"ALTO IMPACTO OBLIGATORIO ARTICULARLA A UNA DE LAS OPORTUNIDADES")))</f>
        <v/>
      </c>
      <c r="AQ57" s="42" t="n"/>
    </row>
    <row r="58" ht="34.5" customHeight="1">
      <c r="A58" s="42" t="n"/>
      <c r="B58" s="250" t="inlineStr">
        <is>
          <t>F8. Contar con espacios deportivos disponibles al servicio de los funcionarios de la Universidad que permiten generar bienestar.</t>
        </is>
      </c>
      <c r="C58" s="127" t="n">
        <v>1</v>
      </c>
      <c r="D58" s="147" t="inlineStr">
        <is>
          <t>Transversal</t>
        </is>
      </c>
      <c r="E58" s="147" t="inlineStr">
        <is>
          <t>Talento Humano</t>
        </is>
      </c>
      <c r="F58" s="128" t="n">
        <v>4</v>
      </c>
      <c r="G58" s="128" t="n">
        <v>4</v>
      </c>
      <c r="H58" s="128" t="n">
        <v>2</v>
      </c>
      <c r="I58" s="128" t="n">
        <v>2</v>
      </c>
      <c r="J58" s="128" t="n">
        <v>1</v>
      </c>
      <c r="K58" s="128" t="n">
        <v>1</v>
      </c>
      <c r="L58" s="128" t="n">
        <v>1</v>
      </c>
      <c r="M58" s="128" t="n">
        <v>3</v>
      </c>
      <c r="N58" s="128" t="n">
        <v>3</v>
      </c>
      <c r="O58" s="128" t="n">
        <v>4</v>
      </c>
      <c r="P58" s="128" t="n">
        <v>1</v>
      </c>
      <c r="Q58" s="128" t="n">
        <v>1</v>
      </c>
      <c r="R58" s="128" t="n">
        <v>1</v>
      </c>
      <c r="S58" s="128" t="n">
        <v>1</v>
      </c>
      <c r="T58" s="128" t="n">
        <v>1</v>
      </c>
      <c r="U58" s="128" t="n">
        <v>4</v>
      </c>
      <c r="V58" s="128" t="n">
        <v>4</v>
      </c>
      <c r="W58" s="128" t="n">
        <v>4</v>
      </c>
      <c r="X58" s="128" t="n">
        <v>4</v>
      </c>
      <c r="Y58" s="128" t="n">
        <v>4</v>
      </c>
      <c r="Z58" s="128" t="n">
        <v>1</v>
      </c>
      <c r="AA58" s="128" t="n">
        <v>1</v>
      </c>
      <c r="AB58" s="128" t="n">
        <v>1</v>
      </c>
      <c r="AC58" s="128" t="n">
        <v>4</v>
      </c>
      <c r="AD58" s="128" t="n">
        <v>1</v>
      </c>
      <c r="AE58" s="128" t="n">
        <v>1</v>
      </c>
      <c r="AF58" s="128" t="n">
        <v>1</v>
      </c>
      <c r="AG58" s="128" t="n">
        <v>4</v>
      </c>
      <c r="AH58" s="128" t="n">
        <v>1</v>
      </c>
      <c r="AI58" s="128" t="n">
        <v>1</v>
      </c>
      <c r="AJ58" s="128" t="n">
        <v>4</v>
      </c>
      <c r="AK58" s="128" t="n">
        <v>4</v>
      </c>
      <c r="AL58" s="128" t="n">
        <v>1</v>
      </c>
      <c r="AM58" s="128" t="n">
        <v>4</v>
      </c>
      <c r="AN58" s="129">
        <f>SUM(F58:AM58)</f>
        <v/>
      </c>
      <c r="AO58" s="130">
        <f>+SUMPRODUCT(F$9:AM$9,F58:AM58)/5</f>
        <v/>
      </c>
      <c r="AP58" s="131">
        <f>IF(AO58&lt;=0.6,"BAJO IMPACTO",IF(AO58&lt;=0.8,"MEDIO IMPACTO RECOMENDABLE EVALUARLO",IF(AO58&lt;=1,"ALTO IMPACTO OBLIGATORIO ARTICULARLA A UNA DE LAS OPORTUNIDADES")))</f>
        <v/>
      </c>
      <c r="AQ58" s="42" t="n"/>
    </row>
    <row r="59" ht="47.25" customHeight="1">
      <c r="A59" s="42" t="n"/>
      <c r="B59" s="250" t="inlineStr">
        <is>
          <t>F9. Fortalecimiento del procedimiento de Acuerdos de Gestión a través del uso de herramientas tecnológicas para el mejoramiento de la calidad del proceso.</t>
        </is>
      </c>
      <c r="C59" s="127" t="n">
        <v>1</v>
      </c>
      <c r="D59" s="147" t="inlineStr">
        <is>
          <t>Transversal</t>
        </is>
      </c>
      <c r="E59" s="147" t="inlineStr">
        <is>
          <t>Talento Humano</t>
        </is>
      </c>
      <c r="F59" s="128" t="n">
        <v>4</v>
      </c>
      <c r="G59" s="128" t="n">
        <v>2</v>
      </c>
      <c r="H59" s="128" t="n">
        <v>1</v>
      </c>
      <c r="I59" s="128" t="n">
        <v>1</v>
      </c>
      <c r="J59" s="128" t="n">
        <v>2</v>
      </c>
      <c r="K59" s="128" t="n">
        <v>2</v>
      </c>
      <c r="L59" s="128" t="n">
        <v>2</v>
      </c>
      <c r="M59" s="128" t="n">
        <v>2</v>
      </c>
      <c r="N59" s="128" t="n">
        <v>2</v>
      </c>
      <c r="O59" s="128" t="n">
        <v>3</v>
      </c>
      <c r="P59" s="128" t="n">
        <v>1</v>
      </c>
      <c r="Q59" s="128" t="n">
        <v>1</v>
      </c>
      <c r="R59" s="128" t="n">
        <v>1</v>
      </c>
      <c r="S59" s="128" t="n">
        <v>1</v>
      </c>
      <c r="T59" s="128" t="n">
        <v>1</v>
      </c>
      <c r="U59" s="128" t="n">
        <v>4</v>
      </c>
      <c r="V59" s="128" t="n">
        <v>4</v>
      </c>
      <c r="W59" s="128" t="n">
        <v>4</v>
      </c>
      <c r="X59" s="128" t="n">
        <v>4</v>
      </c>
      <c r="Y59" s="128" t="n">
        <v>2</v>
      </c>
      <c r="Z59" s="128" t="n">
        <v>1</v>
      </c>
      <c r="AA59" s="128" t="n">
        <v>4</v>
      </c>
      <c r="AB59" s="128" t="n">
        <v>4</v>
      </c>
      <c r="AC59" s="128" t="n">
        <v>4</v>
      </c>
      <c r="AD59" s="128" t="n">
        <v>4</v>
      </c>
      <c r="AE59" s="128" t="n">
        <v>1</v>
      </c>
      <c r="AF59" s="128" t="n">
        <v>1</v>
      </c>
      <c r="AG59" s="128" t="n">
        <v>1</v>
      </c>
      <c r="AH59" s="128" t="n">
        <v>1</v>
      </c>
      <c r="AI59" s="128" t="n">
        <v>1</v>
      </c>
      <c r="AJ59" s="128" t="n">
        <v>1</v>
      </c>
      <c r="AK59" s="128" t="n">
        <v>1</v>
      </c>
      <c r="AL59" s="128" t="n">
        <v>1</v>
      </c>
      <c r="AM59" s="128" t="n">
        <v>1</v>
      </c>
      <c r="AN59" s="129">
        <f>SUM(F59:AM59)</f>
        <v/>
      </c>
      <c r="AO59" s="130">
        <f>+SUMPRODUCT(F$9:AM$9,F59:AM59)/5</f>
        <v/>
      </c>
      <c r="AP59" s="131">
        <f>IF(AO59&lt;=0.6,"BAJO IMPACTO",IF(AO59&lt;=0.8,"MEDIO IMPACTO RECOMENDABLE EVALUARLO",IF(AO59&lt;=1,"ALTO IMPACTO OBLIGATORIO ARTICULARLA A UNA DE LAS OPORTUNIDADES")))</f>
        <v/>
      </c>
      <c r="AQ59" s="42" t="n"/>
    </row>
    <row r="60" ht="26.4" customHeight="1">
      <c r="A60" s="42" t="n"/>
      <c r="B60" s="250" t="inlineStr">
        <is>
          <t>F10. Funciones debidamente establecidas dentro del proceso.</t>
        </is>
      </c>
      <c r="C60" s="127" t="n">
        <v>1</v>
      </c>
      <c r="D60" s="147" t="inlineStr">
        <is>
          <t>Transversal</t>
        </is>
      </c>
      <c r="E60" s="147" t="inlineStr">
        <is>
          <t>Talento Humano</t>
        </is>
      </c>
      <c r="F60" s="128" t="n">
        <v>4</v>
      </c>
      <c r="G60" s="128" t="n">
        <v>4</v>
      </c>
      <c r="H60" s="128" t="n">
        <v>4</v>
      </c>
      <c r="I60" s="128" t="n">
        <v>4</v>
      </c>
      <c r="J60" s="128" t="n">
        <v>1</v>
      </c>
      <c r="K60" s="128" t="n">
        <v>1</v>
      </c>
      <c r="L60" s="128" t="n">
        <v>1</v>
      </c>
      <c r="M60" s="128" t="n">
        <v>1</v>
      </c>
      <c r="N60" s="128" t="n">
        <v>4</v>
      </c>
      <c r="O60" s="128" t="n">
        <v>4</v>
      </c>
      <c r="P60" s="128" t="n">
        <v>1</v>
      </c>
      <c r="Q60" s="128" t="n">
        <v>1</v>
      </c>
      <c r="R60" s="128" t="n">
        <v>1</v>
      </c>
      <c r="S60" s="128" t="n">
        <v>1</v>
      </c>
      <c r="T60" s="128" t="n">
        <v>1</v>
      </c>
      <c r="U60" s="128" t="n">
        <v>4</v>
      </c>
      <c r="V60" s="128" t="n">
        <v>4</v>
      </c>
      <c r="W60" s="128" t="n">
        <v>4</v>
      </c>
      <c r="X60" s="128" t="n">
        <v>4</v>
      </c>
      <c r="Y60" s="128" t="n">
        <v>4</v>
      </c>
      <c r="Z60" s="128" t="n">
        <v>2</v>
      </c>
      <c r="AA60" s="128" t="n">
        <v>4</v>
      </c>
      <c r="AB60" s="128" t="n">
        <v>4</v>
      </c>
      <c r="AC60" s="128" t="n">
        <v>4</v>
      </c>
      <c r="AD60" s="128" t="n">
        <v>4</v>
      </c>
      <c r="AE60" s="128" t="n">
        <v>2</v>
      </c>
      <c r="AF60" s="128" t="n">
        <v>4</v>
      </c>
      <c r="AG60" s="128" t="n">
        <v>4</v>
      </c>
      <c r="AH60" s="128" t="n">
        <v>4</v>
      </c>
      <c r="AI60" s="128" t="n">
        <v>4</v>
      </c>
      <c r="AJ60" s="128" t="n">
        <v>1</v>
      </c>
      <c r="AK60" s="128" t="n">
        <v>4</v>
      </c>
      <c r="AL60" s="128" t="n">
        <v>1</v>
      </c>
      <c r="AM60" s="128" t="n">
        <v>4</v>
      </c>
      <c r="AN60" s="129">
        <f>SUM(F60:AM60)</f>
        <v/>
      </c>
      <c r="AO60" s="130">
        <f>+SUMPRODUCT(F$9:AM$9,F60:AM60)/5</f>
        <v/>
      </c>
      <c r="AP60" s="131">
        <f>IF(AO60&lt;=0.6,"BAJO IMPACTO",IF(AO60&lt;=0.8,"MEDIO IMPACTO RECOMENDABLE EVALUARLO",IF(AO60&lt;=1,"ALTO IMPACTO OBLIGATORIO ARTICULARLA A UNA DE LAS OPORTUNIDADES")))</f>
        <v/>
      </c>
      <c r="AQ60" s="42" t="n"/>
    </row>
    <row r="61" ht="27.6" customHeight="1">
      <c r="A61" s="42" t="n"/>
      <c r="B61" s="250" t="inlineStr">
        <is>
          <t>F11. Personal competente y multidisciplinario para el desarrollo de las actividades del proceso.</t>
        </is>
      </c>
      <c r="C61" s="127" t="n">
        <v>1</v>
      </c>
      <c r="D61" s="147" t="inlineStr">
        <is>
          <t>Transversal</t>
        </is>
      </c>
      <c r="E61" s="147" t="inlineStr">
        <is>
          <t>Talento Humano</t>
        </is>
      </c>
      <c r="F61" s="128" t="n">
        <v>4</v>
      </c>
      <c r="G61" s="128" t="n">
        <v>4</v>
      </c>
      <c r="H61" s="128" t="n">
        <v>4</v>
      </c>
      <c r="I61" s="128" t="n">
        <v>4</v>
      </c>
      <c r="J61" s="128" t="n">
        <v>4</v>
      </c>
      <c r="K61" s="128" t="n">
        <v>4</v>
      </c>
      <c r="L61" s="128" t="n">
        <v>4</v>
      </c>
      <c r="M61" s="128" t="n">
        <v>4</v>
      </c>
      <c r="N61" s="128" t="n">
        <v>4</v>
      </c>
      <c r="O61" s="128" t="n">
        <v>4</v>
      </c>
      <c r="P61" s="128" t="n">
        <v>4</v>
      </c>
      <c r="Q61" s="128" t="n">
        <v>4</v>
      </c>
      <c r="R61" s="128" t="n">
        <v>1</v>
      </c>
      <c r="S61" s="128" t="n">
        <v>1</v>
      </c>
      <c r="T61" s="128" t="n">
        <v>1</v>
      </c>
      <c r="U61" s="128" t="n">
        <v>4</v>
      </c>
      <c r="V61" s="128" t="n">
        <v>4</v>
      </c>
      <c r="W61" s="128" t="n">
        <v>4</v>
      </c>
      <c r="X61" s="128" t="n">
        <v>4</v>
      </c>
      <c r="Y61" s="128" t="n">
        <v>4</v>
      </c>
      <c r="Z61" s="128" t="n">
        <v>1</v>
      </c>
      <c r="AA61" s="128" t="n">
        <v>3</v>
      </c>
      <c r="AB61" s="128" t="n">
        <v>2</v>
      </c>
      <c r="AC61" s="128" t="n">
        <v>3</v>
      </c>
      <c r="AD61" s="128" t="n">
        <v>1</v>
      </c>
      <c r="AE61" s="128" t="n">
        <v>1</v>
      </c>
      <c r="AF61" s="128" t="n">
        <v>1</v>
      </c>
      <c r="AG61" s="128" t="n">
        <v>4</v>
      </c>
      <c r="AH61" s="128" t="n">
        <v>4</v>
      </c>
      <c r="AI61" s="128" t="n">
        <v>4</v>
      </c>
      <c r="AJ61" s="128" t="n">
        <v>2</v>
      </c>
      <c r="AK61" s="128" t="n">
        <v>4</v>
      </c>
      <c r="AL61" s="128" t="n">
        <v>1</v>
      </c>
      <c r="AM61" s="128" t="n">
        <v>4</v>
      </c>
      <c r="AN61" s="129">
        <f>SUM(F61:AM61)</f>
        <v/>
      </c>
      <c r="AO61" s="130">
        <f>+SUMPRODUCT(F$9:AM$9,F61:AM61)/5</f>
        <v/>
      </c>
      <c r="AP61" s="131">
        <f>IF(AO61&lt;=0.6,"BAJO IMPACTO",IF(AO61&lt;=0.8,"MEDIO IMPACTO RECOMENDABLE EVALUARLO",IF(AO61&lt;=1,"ALTO IMPACTO OBLIGATORIO ARTICULARLA A UNA DE LAS OPORTUNIDADES")))</f>
        <v/>
      </c>
      <c r="AQ61" s="42" t="n"/>
    </row>
    <row r="62" ht="27.6" customHeight="1">
      <c r="A62" s="42" t="n"/>
      <c r="B62" s="250" t="inlineStr">
        <is>
          <t>F12. Se cuenta con una estructura clara y definida del proceso de comunicación interna y externa.</t>
        </is>
      </c>
      <c r="C62" s="127" t="n">
        <v>1</v>
      </c>
      <c r="D62" s="147" t="inlineStr">
        <is>
          <t>Transversal</t>
        </is>
      </c>
      <c r="E62" s="147" t="inlineStr">
        <is>
          <t>Talento Humano</t>
        </is>
      </c>
      <c r="F62" s="128" t="n">
        <v>3</v>
      </c>
      <c r="G62" s="128" t="n">
        <v>3</v>
      </c>
      <c r="H62" s="128" t="n">
        <v>3</v>
      </c>
      <c r="I62" s="128" t="n">
        <v>3</v>
      </c>
      <c r="J62" s="128" t="n">
        <v>2</v>
      </c>
      <c r="K62" s="128" t="n">
        <v>2</v>
      </c>
      <c r="L62" s="128" t="n">
        <v>2</v>
      </c>
      <c r="M62" s="128" t="n">
        <v>2</v>
      </c>
      <c r="N62" s="128" t="n">
        <v>2</v>
      </c>
      <c r="O62" s="128" t="n">
        <v>4</v>
      </c>
      <c r="P62" s="128" t="n">
        <v>2</v>
      </c>
      <c r="Q62" s="128" t="n">
        <v>2</v>
      </c>
      <c r="R62" s="128" t="n">
        <v>1</v>
      </c>
      <c r="S62" s="128" t="n">
        <v>1</v>
      </c>
      <c r="T62" s="128" t="n">
        <v>1</v>
      </c>
      <c r="U62" s="128" t="n">
        <v>4</v>
      </c>
      <c r="V62" s="128" t="n">
        <v>4</v>
      </c>
      <c r="W62" s="128" t="n">
        <v>4</v>
      </c>
      <c r="X62" s="128" t="n">
        <v>4</v>
      </c>
      <c r="Y62" s="128" t="n">
        <v>4</v>
      </c>
      <c r="Z62" s="128" t="n">
        <v>1</v>
      </c>
      <c r="AA62" s="128" t="n">
        <v>4</v>
      </c>
      <c r="AB62" s="128" t="n">
        <v>4</v>
      </c>
      <c r="AC62" s="128" t="n">
        <v>4</v>
      </c>
      <c r="AD62" s="128" t="n">
        <v>4</v>
      </c>
      <c r="AE62" s="128" t="n">
        <v>4</v>
      </c>
      <c r="AF62" s="128" t="n">
        <v>3</v>
      </c>
      <c r="AG62" s="128" t="n">
        <v>4</v>
      </c>
      <c r="AH62" s="128" t="n">
        <v>4</v>
      </c>
      <c r="AI62" s="128" t="n">
        <v>4</v>
      </c>
      <c r="AJ62" s="128" t="n">
        <v>2</v>
      </c>
      <c r="AK62" s="128" t="n">
        <v>4</v>
      </c>
      <c r="AL62" s="128" t="n">
        <v>1</v>
      </c>
      <c r="AM62" s="128" t="n">
        <v>3</v>
      </c>
      <c r="AN62" s="129">
        <f>SUM(F62:AM62)</f>
        <v/>
      </c>
      <c r="AO62" s="130">
        <f>+SUMPRODUCT(F$9:AM$9,F62:AM62)/5</f>
        <v/>
      </c>
      <c r="AP62" s="131">
        <f>IF(AO62&lt;=0.6,"BAJO IMPACTO",IF(AO62&lt;=0.8,"MEDIO IMPACTO RECOMENDABLE EVALUARLO",IF(AO62&lt;=1,"ALTO IMPACTO OBLIGATORIO ARTICULARLA A UNA DE LAS OPORTUNIDADES")))</f>
        <v/>
      </c>
      <c r="AQ62" s="42" t="n"/>
    </row>
    <row r="63" hidden="1" ht="34.5" customHeight="1">
      <c r="A63" s="42" t="n"/>
      <c r="B63" s="259" t="inlineStr">
        <is>
          <t>F13. Elementos e insumos de trabajo suficientes y acordes para el desarrollo de actividades del proceso.</t>
        </is>
      </c>
      <c r="C63" s="127" t="n">
        <v>0</v>
      </c>
      <c r="D63" s="147" t="inlineStr">
        <is>
          <t>Transversal</t>
        </is>
      </c>
      <c r="E63" s="147" t="inlineStr">
        <is>
          <t>Talento Humano</t>
        </is>
      </c>
      <c r="F63" s="128" t="n">
        <v>3</v>
      </c>
      <c r="G63" s="128" t="n"/>
      <c r="H63" s="128" t="n"/>
      <c r="I63" s="128" t="n"/>
      <c r="J63" s="128" t="n">
        <v>3</v>
      </c>
      <c r="K63" s="128" t="n"/>
      <c r="L63" s="128" t="n"/>
      <c r="M63" s="128" t="n"/>
      <c r="N63" s="128" t="n"/>
      <c r="O63" s="128" t="n"/>
      <c r="P63" s="128" t="n"/>
      <c r="Q63" s="128" t="n"/>
      <c r="R63" s="128" t="n">
        <v>3</v>
      </c>
      <c r="S63" s="128" t="n"/>
      <c r="T63" s="128" t="n"/>
      <c r="U63" s="128" t="n">
        <v>3</v>
      </c>
      <c r="V63" s="128" t="n"/>
      <c r="W63" s="128" t="n"/>
      <c r="X63" s="128" t="n"/>
      <c r="Y63" s="128" t="n"/>
      <c r="Z63" s="128" t="n"/>
      <c r="AA63" s="128" t="n"/>
      <c r="AB63" s="128" t="n"/>
      <c r="AC63" s="128" t="n"/>
      <c r="AD63" s="128" t="n"/>
      <c r="AE63" s="128" t="n"/>
      <c r="AF63" s="128" t="n">
        <v>3</v>
      </c>
      <c r="AG63" s="128" t="n"/>
      <c r="AH63" s="128" t="n"/>
      <c r="AI63" s="128" t="n"/>
      <c r="AJ63" s="128" t="n"/>
      <c r="AK63" s="128" t="n"/>
      <c r="AL63" s="128" t="n"/>
      <c r="AM63" s="128" t="n">
        <v>3</v>
      </c>
      <c r="AN63" s="129">
        <f>SUM(F63:AM63)</f>
        <v/>
      </c>
      <c r="AO63" s="130">
        <f>+SUMPRODUCT(F$9:AM$9,F63:AM63)/5</f>
        <v/>
      </c>
      <c r="AP63" s="131">
        <f>IF(AO63&lt;=0.6,"BAJO IMPACTO",IF(AO63&lt;=0.8,"MEDIO IMPACTO RECOMENDABLE EVALUARLO",IF(AO63&lt;=1,"ALTO IMPACTO OBLIGATORIO ARTICULARLA A UNA DE LAS OPORTUNIDADES")))</f>
        <v/>
      </c>
      <c r="AQ63" s="42" t="n"/>
    </row>
    <row r="64" ht="34.5" customHeight="1">
      <c r="A64" s="42" t="n"/>
      <c r="B64" s="250" t="inlineStr">
        <is>
          <t>F14. Implementación y aplicación de una política previamente establecida dentro del desarrollo del Proceso.</t>
        </is>
      </c>
      <c r="C64" s="127" t="n">
        <v>1</v>
      </c>
      <c r="D64" s="147" t="inlineStr">
        <is>
          <t>Transversal</t>
        </is>
      </c>
      <c r="E64" s="147" t="inlineStr">
        <is>
          <t>Talento Humano</t>
        </is>
      </c>
      <c r="F64" s="128" t="n">
        <v>4</v>
      </c>
      <c r="G64" s="128" t="n">
        <v>4</v>
      </c>
      <c r="H64" s="128" t="n">
        <v>4</v>
      </c>
      <c r="I64" s="128" t="n">
        <v>4</v>
      </c>
      <c r="J64" s="128" t="n">
        <v>1</v>
      </c>
      <c r="K64" s="128" t="n">
        <v>1</v>
      </c>
      <c r="L64" s="128" t="n">
        <v>1</v>
      </c>
      <c r="M64" s="128" t="n">
        <v>3</v>
      </c>
      <c r="N64" s="128" t="n">
        <v>3</v>
      </c>
      <c r="O64" s="128" t="n">
        <v>5</v>
      </c>
      <c r="P64" s="128" t="n">
        <v>1</v>
      </c>
      <c r="Q64" s="128" t="n">
        <v>1</v>
      </c>
      <c r="R64" s="128" t="n">
        <v>1</v>
      </c>
      <c r="S64" s="128" t="n">
        <v>1</v>
      </c>
      <c r="T64" s="128" t="n">
        <v>1</v>
      </c>
      <c r="U64" s="128" t="n">
        <v>4</v>
      </c>
      <c r="V64" s="128" t="n">
        <v>4</v>
      </c>
      <c r="W64" s="128" t="n">
        <v>4</v>
      </c>
      <c r="X64" s="128" t="n">
        <v>4</v>
      </c>
      <c r="Y64" s="128" t="n">
        <v>4</v>
      </c>
      <c r="Z64" s="128" t="n">
        <v>1</v>
      </c>
      <c r="AA64" s="128" t="n">
        <v>4</v>
      </c>
      <c r="AB64" s="128" t="n">
        <v>1</v>
      </c>
      <c r="AC64" s="128" t="n">
        <v>4</v>
      </c>
      <c r="AD64" s="128" t="n">
        <v>1</v>
      </c>
      <c r="AE64" s="128" t="n">
        <v>1</v>
      </c>
      <c r="AF64" s="128" t="n">
        <v>4</v>
      </c>
      <c r="AG64" s="128" t="n">
        <v>3</v>
      </c>
      <c r="AH64" s="128" t="n">
        <v>3</v>
      </c>
      <c r="AI64" s="128" t="n">
        <v>3</v>
      </c>
      <c r="AJ64" s="128" t="n">
        <v>2</v>
      </c>
      <c r="AK64" s="128" t="n">
        <v>4</v>
      </c>
      <c r="AL64" s="128" t="n">
        <v>2</v>
      </c>
      <c r="AM64" s="128" t="n">
        <v>4</v>
      </c>
      <c r="AN64" s="129">
        <f>SUM(F64:AM64)</f>
        <v/>
      </c>
      <c r="AO64" s="130">
        <f>+SUMPRODUCT(F$9:AM$9,F64:AM64)/5</f>
        <v/>
      </c>
      <c r="AP64" s="131">
        <f>IF(AO64&lt;=0.6,"BAJO IMPACTO",IF(AO64&lt;=0.8,"MEDIO IMPACTO RECOMENDABLE EVALUARLO",IF(AO64&lt;=1,"ALTO IMPACTO OBLIGATORIO ARTICULARLA A UNA DE LAS OPORTUNIDADES")))</f>
        <v/>
      </c>
      <c r="AQ64" s="42" t="n"/>
    </row>
    <row r="65" ht="26.4" customHeight="1">
      <c r="A65" s="42" t="n"/>
      <c r="B65" s="250" t="inlineStr">
        <is>
          <t>F15. Se cuenta con una planificación de actividades a realizar durante el semestre.</t>
        </is>
      </c>
      <c r="C65" s="127" t="n">
        <v>1</v>
      </c>
      <c r="D65" s="147" t="inlineStr">
        <is>
          <t>Transversal</t>
        </is>
      </c>
      <c r="E65" s="147" t="inlineStr">
        <is>
          <t>Talento Humano</t>
        </is>
      </c>
      <c r="F65" s="128" t="n">
        <v>4</v>
      </c>
      <c r="G65" s="128" t="n">
        <v>4</v>
      </c>
      <c r="H65" s="128" t="n">
        <v>4</v>
      </c>
      <c r="I65" s="128" t="n">
        <v>4</v>
      </c>
      <c r="J65" s="128" t="n">
        <v>4</v>
      </c>
      <c r="K65" s="128" t="n">
        <v>4</v>
      </c>
      <c r="L65" s="128" t="n">
        <v>4</v>
      </c>
      <c r="M65" s="128" t="n">
        <v>4</v>
      </c>
      <c r="N65" s="128" t="n">
        <v>4</v>
      </c>
      <c r="O65" s="128" t="n">
        <v>4</v>
      </c>
      <c r="P65" s="128" t="n">
        <v>3</v>
      </c>
      <c r="Q65" s="128" t="n">
        <v>3</v>
      </c>
      <c r="R65" s="128" t="n">
        <v>1</v>
      </c>
      <c r="S65" s="128" t="n">
        <v>1</v>
      </c>
      <c r="T65" s="128" t="n">
        <v>1</v>
      </c>
      <c r="U65" s="128" t="n">
        <v>4</v>
      </c>
      <c r="V65" s="128" t="n">
        <v>4</v>
      </c>
      <c r="W65" s="128" t="n">
        <v>4</v>
      </c>
      <c r="X65" s="128" t="n">
        <v>2</v>
      </c>
      <c r="Y65" s="128" t="n">
        <v>2</v>
      </c>
      <c r="Z65" s="128" t="n">
        <v>1</v>
      </c>
      <c r="AA65" s="128" t="n">
        <v>1</v>
      </c>
      <c r="AB65" s="128" t="n">
        <v>1</v>
      </c>
      <c r="AC65" s="128" t="n">
        <v>4</v>
      </c>
      <c r="AD65" s="128" t="n">
        <v>1</v>
      </c>
      <c r="AE65" s="128" t="n">
        <v>3</v>
      </c>
      <c r="AF65" s="128" t="n">
        <v>3</v>
      </c>
      <c r="AG65" s="128" t="n">
        <v>3</v>
      </c>
      <c r="AH65" s="128" t="n">
        <v>3</v>
      </c>
      <c r="AI65" s="128" t="n">
        <v>3</v>
      </c>
      <c r="AJ65" s="128" t="n">
        <v>2</v>
      </c>
      <c r="AK65" s="128" t="n">
        <v>3</v>
      </c>
      <c r="AL65" s="128" t="n">
        <v>1</v>
      </c>
      <c r="AM65" s="128" t="n">
        <v>4</v>
      </c>
      <c r="AN65" s="129">
        <f>SUM(F65:AM65)</f>
        <v/>
      </c>
      <c r="AO65" s="130">
        <f>+SUMPRODUCT(F$9:AM$9,F65:AM65)/5</f>
        <v/>
      </c>
      <c r="AP65" s="131">
        <f>IF(AO65&lt;=0.6,"BAJO IMPACTO",IF(AO65&lt;=0.8,"MEDIO IMPACTO RECOMENDABLE EVALUARLO",IF(AO65&lt;=1,"ALTO IMPACTO OBLIGATORIO ARTICULARLA A UNA DE LAS OPORTUNIDADES")))</f>
        <v/>
      </c>
      <c r="AQ65" s="42" t="n"/>
    </row>
    <row r="66" hidden="1" ht="26.4" customHeight="1">
      <c r="A66" s="42" t="n"/>
      <c r="B66" s="250" t="inlineStr">
        <is>
          <t>F16. Indicadores establecidos para medir los resultados de la  gestión.</t>
        </is>
      </c>
      <c r="C66" s="127" t="n">
        <v>0</v>
      </c>
      <c r="D66" s="147" t="inlineStr">
        <is>
          <t>Transversal</t>
        </is>
      </c>
      <c r="E66" s="147" t="inlineStr">
        <is>
          <t>Talento Humano</t>
        </is>
      </c>
      <c r="F66" s="128" t="n">
        <v>2</v>
      </c>
      <c r="G66" s="128" t="n"/>
      <c r="H66" s="128" t="n"/>
      <c r="I66" s="128" t="n"/>
      <c r="J66" s="128" t="n">
        <v>5</v>
      </c>
      <c r="K66" s="128" t="n"/>
      <c r="L66" s="128" t="n"/>
      <c r="M66" s="128" t="n"/>
      <c r="N66" s="128" t="n"/>
      <c r="O66" s="128" t="n"/>
      <c r="P66" s="128" t="n"/>
      <c r="Q66" s="128" t="n"/>
      <c r="R66" s="128" t="n">
        <v>2</v>
      </c>
      <c r="S66" s="128" t="n"/>
      <c r="T66" s="128" t="n"/>
      <c r="U66" s="128" t="n">
        <v>3</v>
      </c>
      <c r="V66" s="128" t="n"/>
      <c r="W66" s="128" t="n"/>
      <c r="X66" s="128" t="n"/>
      <c r="Y66" s="128" t="n"/>
      <c r="Z66" s="128" t="n"/>
      <c r="AA66" s="128" t="n"/>
      <c r="AB66" s="128" t="n"/>
      <c r="AC66" s="128" t="n"/>
      <c r="AD66" s="128" t="n"/>
      <c r="AE66" s="128" t="n"/>
      <c r="AF66" s="128" t="n">
        <v>2</v>
      </c>
      <c r="AG66" s="128" t="n"/>
      <c r="AH66" s="128" t="n"/>
      <c r="AI66" s="128" t="n"/>
      <c r="AJ66" s="128" t="n"/>
      <c r="AK66" s="128" t="n"/>
      <c r="AL66" s="128" t="n"/>
      <c r="AM66" s="128" t="n">
        <v>2</v>
      </c>
      <c r="AN66" s="129">
        <f>SUM(F66:AM66)</f>
        <v/>
      </c>
      <c r="AO66" s="130">
        <f>+SUMPRODUCT(F$9:AM$9,F66:AM66)/5</f>
        <v/>
      </c>
      <c r="AP66" s="131">
        <f>IF(AO66&lt;=0.6,"BAJO IMPACTO",IF(AO66&lt;=0.8,"MEDIO IMPACTO RECOMENDABLE EVALUARLO",IF(AO66&lt;=1,"ALTO IMPACTO OBLIGATORIO ARTICULARLA A UNA DE LAS OPORTUNIDADES")))</f>
        <v/>
      </c>
      <c r="AQ66" s="42" t="n"/>
    </row>
    <row r="67" ht="26.4" customHeight="1">
      <c r="A67" s="42" t="n"/>
      <c r="B67" s="250" t="inlineStr">
        <is>
          <t xml:space="preserve">F17. Sistematización de algunas actividades dentro de los procedimientos. </t>
        </is>
      </c>
      <c r="C67" s="127" t="n">
        <v>1</v>
      </c>
      <c r="D67" s="147" t="inlineStr">
        <is>
          <t>Transversal</t>
        </is>
      </c>
      <c r="E67" s="147" t="inlineStr">
        <is>
          <t>Talento Humano</t>
        </is>
      </c>
      <c r="F67" s="128" t="n">
        <v>4</v>
      </c>
      <c r="G67" s="128" t="n">
        <v>4</v>
      </c>
      <c r="H67" s="128" t="n">
        <v>3</v>
      </c>
      <c r="I67" s="128" t="n">
        <v>3</v>
      </c>
      <c r="J67" s="128" t="n">
        <v>1</v>
      </c>
      <c r="K67" s="128" t="n">
        <v>1</v>
      </c>
      <c r="L67" s="128" t="n">
        <v>1</v>
      </c>
      <c r="M67" s="128" t="n">
        <v>1</v>
      </c>
      <c r="N67" s="128" t="n">
        <v>1</v>
      </c>
      <c r="O67" s="128" t="n">
        <v>4</v>
      </c>
      <c r="P67" s="128" t="n">
        <v>2</v>
      </c>
      <c r="Q67" s="128" t="n">
        <v>2</v>
      </c>
      <c r="R67" s="128" t="n">
        <v>1</v>
      </c>
      <c r="S67" s="128" t="n">
        <v>1</v>
      </c>
      <c r="T67" s="128" t="n">
        <v>1</v>
      </c>
      <c r="U67" s="128" t="n">
        <v>3</v>
      </c>
      <c r="V67" s="128" t="n">
        <v>3</v>
      </c>
      <c r="W67" s="128" t="n">
        <v>3</v>
      </c>
      <c r="X67" s="128" t="n">
        <v>3</v>
      </c>
      <c r="Y67" s="128" t="n">
        <v>3</v>
      </c>
      <c r="Z67" s="128" t="n">
        <v>1</v>
      </c>
      <c r="AA67" s="128" t="n">
        <v>1</v>
      </c>
      <c r="AB67" s="128" t="n">
        <v>1</v>
      </c>
      <c r="AC67" s="128" t="n">
        <v>4</v>
      </c>
      <c r="AD67" s="128" t="n">
        <v>1</v>
      </c>
      <c r="AE67" s="128" t="n">
        <v>1</v>
      </c>
      <c r="AF67" s="128" t="n">
        <v>1</v>
      </c>
      <c r="AG67" s="128" t="n">
        <v>4</v>
      </c>
      <c r="AH67" s="128" t="n">
        <v>2</v>
      </c>
      <c r="AI67" s="128" t="n">
        <v>2</v>
      </c>
      <c r="AJ67" s="128" t="n">
        <v>2</v>
      </c>
      <c r="AK67" s="128" t="n">
        <v>2</v>
      </c>
      <c r="AL67" s="128" t="n">
        <v>1</v>
      </c>
      <c r="AM67" s="128" t="n">
        <v>2</v>
      </c>
      <c r="AN67" s="129">
        <f>SUM(F67:AM67)</f>
        <v/>
      </c>
      <c r="AO67" s="130">
        <f>+SUMPRODUCT(F$9:AM$9,F67:AM67)/5</f>
        <v/>
      </c>
      <c r="AP67" s="131">
        <f>IF(AO67&lt;=0.6,"BAJO IMPACTO",IF(AO67&lt;=0.8,"MEDIO IMPACTO RECOMENDABLE EVALUARLO",IF(AO67&lt;=1,"ALTO IMPACTO OBLIGATORIO ARTICULARLA A UNA DE LAS OPORTUNIDADES")))</f>
        <v/>
      </c>
      <c r="AQ67" s="42" t="n"/>
    </row>
    <row r="68" ht="26.4" customHeight="1">
      <c r="A68" s="42" t="n"/>
      <c r="B68" s="250" t="inlineStr">
        <is>
          <t>F18. El proceso cuenta con gestores en las seccionales y extensiones.</t>
        </is>
      </c>
      <c r="C68" s="127" t="n">
        <v>1</v>
      </c>
      <c r="D68" s="147" t="inlineStr">
        <is>
          <t>Transversal</t>
        </is>
      </c>
      <c r="E68" s="147" t="inlineStr">
        <is>
          <t>Talento Humano</t>
        </is>
      </c>
      <c r="F68" s="128" t="n">
        <v>3</v>
      </c>
      <c r="G68" s="128" t="n">
        <v>3</v>
      </c>
      <c r="H68" s="128" t="n">
        <v>1</v>
      </c>
      <c r="I68" s="128" t="n">
        <v>1</v>
      </c>
      <c r="J68" s="128" t="n">
        <v>2</v>
      </c>
      <c r="K68" s="128" t="n">
        <v>2</v>
      </c>
      <c r="L68" s="128" t="n">
        <v>2</v>
      </c>
      <c r="M68" s="128" t="n">
        <v>2</v>
      </c>
      <c r="N68" s="128" t="n">
        <v>2</v>
      </c>
      <c r="O68" s="128" t="n">
        <v>2</v>
      </c>
      <c r="P68" s="128" t="n">
        <v>4</v>
      </c>
      <c r="Q68" s="128" t="n">
        <v>4</v>
      </c>
      <c r="R68" s="128" t="n">
        <v>1</v>
      </c>
      <c r="S68" s="128" t="n">
        <v>1</v>
      </c>
      <c r="T68" s="128" t="n">
        <v>1</v>
      </c>
      <c r="U68" s="128" t="n">
        <v>4</v>
      </c>
      <c r="V68" s="128" t="n">
        <v>4</v>
      </c>
      <c r="W68" s="128" t="n">
        <v>4</v>
      </c>
      <c r="X68" s="128" t="n">
        <v>4</v>
      </c>
      <c r="Y68" s="128" t="n">
        <v>4</v>
      </c>
      <c r="Z68" s="128" t="n">
        <v>1</v>
      </c>
      <c r="AA68" s="128" t="n">
        <v>1</v>
      </c>
      <c r="AB68" s="128" t="n">
        <v>1</v>
      </c>
      <c r="AC68" s="128" t="n">
        <v>4</v>
      </c>
      <c r="AD68" s="128" t="n">
        <v>1</v>
      </c>
      <c r="AE68" s="128" t="n">
        <v>1</v>
      </c>
      <c r="AF68" s="128" t="n">
        <v>3</v>
      </c>
      <c r="AG68" s="128" t="n">
        <v>3</v>
      </c>
      <c r="AH68" s="128" t="n">
        <v>3</v>
      </c>
      <c r="AI68" s="128" t="n">
        <v>3</v>
      </c>
      <c r="AJ68" s="128" t="n">
        <v>1</v>
      </c>
      <c r="AK68" s="128" t="n">
        <v>4</v>
      </c>
      <c r="AL68" s="128" t="n">
        <v>1</v>
      </c>
      <c r="AM68" s="128" t="n">
        <v>3</v>
      </c>
      <c r="AN68" s="129">
        <f>SUM(F68:AM68)</f>
        <v/>
      </c>
      <c r="AO68" s="130">
        <f>+SUMPRODUCT(F$9:AM$9,F68:AM68)/5</f>
        <v/>
      </c>
      <c r="AP68" s="131">
        <f>IF(AO68&lt;=0.6,"BAJO IMPACTO",IF(AO68&lt;=0.8,"MEDIO IMPACTO RECOMENDABLE EVALUARLO",IF(AO68&lt;=1,"ALTO IMPACTO OBLIGATORIO ARTICULARLA A UNA DE LAS OPORTUNIDADES")))</f>
        <v/>
      </c>
      <c r="AQ68" s="42" t="n"/>
    </row>
    <row r="69" hidden="1" ht="26.4" customHeight="1">
      <c r="A69" s="42" t="n"/>
      <c r="B69" s="250" t="inlineStr">
        <is>
          <t>F19. Equipo de trabajo multidisciplinario que se apoya mutuamente.</t>
        </is>
      </c>
      <c r="C69" s="127" t="n">
        <v>0</v>
      </c>
      <c r="D69" s="147" t="inlineStr">
        <is>
          <t>Transversal</t>
        </is>
      </c>
      <c r="E69" s="147" t="inlineStr">
        <is>
          <t>Talento Humano</t>
        </is>
      </c>
      <c r="F69" s="128" t="n">
        <v>3</v>
      </c>
      <c r="G69" s="128" t="n"/>
      <c r="H69" s="128" t="n"/>
      <c r="I69" s="128" t="n"/>
      <c r="J69" s="128" t="n">
        <v>2</v>
      </c>
      <c r="K69" s="128" t="n"/>
      <c r="L69" s="128" t="n"/>
      <c r="M69" s="128" t="n"/>
      <c r="N69" s="128" t="n"/>
      <c r="O69" s="128" t="n"/>
      <c r="P69" s="128" t="n"/>
      <c r="Q69" s="128" t="n"/>
      <c r="R69" s="128" t="n">
        <v>3</v>
      </c>
      <c r="S69" s="128" t="n"/>
      <c r="T69" s="128" t="n"/>
      <c r="U69" s="128" t="n">
        <v>3</v>
      </c>
      <c r="V69" s="128" t="n"/>
      <c r="W69" s="128" t="n"/>
      <c r="X69" s="128" t="n"/>
      <c r="Y69" s="128" t="n"/>
      <c r="Z69" s="128" t="n"/>
      <c r="AA69" s="128" t="n"/>
      <c r="AB69" s="128" t="n"/>
      <c r="AC69" s="128" t="n"/>
      <c r="AD69" s="128" t="n"/>
      <c r="AE69" s="128" t="n"/>
      <c r="AF69" s="128" t="n">
        <v>3</v>
      </c>
      <c r="AG69" s="128" t="n"/>
      <c r="AH69" s="128" t="n"/>
      <c r="AI69" s="128" t="n"/>
      <c r="AJ69" s="128" t="n"/>
      <c r="AK69" s="128" t="n"/>
      <c r="AL69" s="128" t="n">
        <v>2</v>
      </c>
      <c r="AM69" s="128" t="n">
        <v>3</v>
      </c>
      <c r="AN69" s="129">
        <f>SUM(F69:AM69)</f>
        <v/>
      </c>
      <c r="AO69" s="130">
        <f>+SUMPRODUCT(F$9:AM$9,F69:AM69)/5</f>
        <v/>
      </c>
      <c r="AP69" s="131">
        <f>IF(AO69&lt;=0.6,"BAJO IMPACTO",IF(AO69&lt;=0.8,"MEDIO IMPACTO RECOMENDABLE EVALUARLO",IF(AO69&lt;=1,"ALTO IMPACTO OBLIGATORIO ARTICULARLA A UNA DE LAS OPORTUNIDADES")))</f>
        <v/>
      </c>
      <c r="AQ69" s="42" t="n"/>
    </row>
    <row r="70" hidden="1" ht="45" customHeight="1">
      <c r="A70" s="42" t="n"/>
      <c r="B70" s="250" t="inlineStr">
        <is>
          <t>F20. Cumplimiento en el 100% de las inducciones y reinducciones al personal.</t>
        </is>
      </c>
      <c r="C70" s="127" t="n">
        <v>0</v>
      </c>
      <c r="D70" s="147" t="inlineStr">
        <is>
          <t>Transversal</t>
        </is>
      </c>
      <c r="E70" s="147" t="inlineStr">
        <is>
          <t>Talento Humano</t>
        </is>
      </c>
      <c r="F70" s="128" t="n">
        <v>4</v>
      </c>
      <c r="G70" s="128" t="n"/>
      <c r="H70" s="128" t="n"/>
      <c r="I70" s="128" t="n"/>
      <c r="J70" s="128" t="n">
        <v>4</v>
      </c>
      <c r="K70" s="128" t="n"/>
      <c r="L70" s="128" t="n"/>
      <c r="M70" s="128" t="n"/>
      <c r="N70" s="128" t="n"/>
      <c r="O70" s="128" t="n"/>
      <c r="P70" s="128" t="n"/>
      <c r="Q70" s="128" t="n"/>
      <c r="R70" s="128" t="n">
        <v>1</v>
      </c>
      <c r="S70" s="128" t="n"/>
      <c r="T70" s="128" t="n"/>
      <c r="U70" s="128" t="n">
        <v>1</v>
      </c>
      <c r="V70" s="128" t="n"/>
      <c r="W70" s="128" t="n"/>
      <c r="X70" s="128" t="n"/>
      <c r="Y70" s="128" t="n"/>
      <c r="Z70" s="128" t="n"/>
      <c r="AA70" s="128" t="n"/>
      <c r="AB70" s="128" t="n"/>
      <c r="AC70" s="128" t="n"/>
      <c r="AD70" s="128" t="n"/>
      <c r="AE70" s="128" t="n"/>
      <c r="AF70" s="128" t="n">
        <v>4</v>
      </c>
      <c r="AG70" s="128" t="n"/>
      <c r="AH70" s="128" t="n"/>
      <c r="AI70" s="128" t="n"/>
      <c r="AJ70" s="128" t="n"/>
      <c r="AK70" s="128" t="n"/>
      <c r="AL70" s="128" t="n">
        <v>1</v>
      </c>
      <c r="AM70" s="128" t="n">
        <v>4</v>
      </c>
      <c r="AN70" s="129">
        <f>SUM(F70:AM70)</f>
        <v/>
      </c>
      <c r="AO70" s="130">
        <f>+SUMPRODUCT(F$9:AM$9,F70:AM70)/5</f>
        <v/>
      </c>
      <c r="AP70" s="131">
        <f>IF(AO70&lt;=0.6,"BAJO IMPACTO",IF(AO70&lt;=0.8,"MEDIO IMPACTO RECOMENDABLE EVALUARLO",IF(AO70&lt;=1,"ALTO IMPACTO OBLIGATORIO ARTICULARLA A UNA DE LAS OPORTUNIDADES")))</f>
        <v/>
      </c>
      <c r="AQ70" s="42" t="n"/>
    </row>
    <row r="71" ht="44.25" customHeight="1">
      <c r="A71" s="42" t="n"/>
      <c r="B71" s="250" t="inlineStr">
        <is>
          <t>F21. Trabajo articulado con las Oficinas de Atención al Ciudadano y la Oficina Asesora de Comunicaciones, en pro del servicio al cliente interno y temas relacionados con el Clima y Cultura Organizacional.</t>
        </is>
      </c>
      <c r="C71" s="127" t="n">
        <v>1</v>
      </c>
      <c r="D71" s="147" t="inlineStr">
        <is>
          <t>Transversal</t>
        </is>
      </c>
      <c r="E71" s="147" t="inlineStr">
        <is>
          <t>Talento Humano</t>
        </is>
      </c>
      <c r="F71" s="128" t="n">
        <v>3</v>
      </c>
      <c r="G71" s="128" t="n">
        <v>3</v>
      </c>
      <c r="H71" s="128" t="n">
        <v>3</v>
      </c>
      <c r="I71" s="128" t="n">
        <v>3</v>
      </c>
      <c r="J71" s="128" t="n">
        <v>1</v>
      </c>
      <c r="K71" s="128" t="n">
        <v>1</v>
      </c>
      <c r="L71" s="128" t="n">
        <v>1</v>
      </c>
      <c r="M71" s="128" t="n">
        <v>1</v>
      </c>
      <c r="N71" s="128" t="n">
        <v>3</v>
      </c>
      <c r="O71" s="128" t="n">
        <v>4</v>
      </c>
      <c r="P71" s="128" t="n">
        <v>1</v>
      </c>
      <c r="Q71" s="128" t="n">
        <v>1</v>
      </c>
      <c r="R71" s="128" t="n">
        <v>1</v>
      </c>
      <c r="S71" s="128" t="n">
        <v>1</v>
      </c>
      <c r="T71" s="128" t="n">
        <v>1</v>
      </c>
      <c r="U71" s="128" t="n">
        <v>4</v>
      </c>
      <c r="V71" s="128" t="n">
        <v>4</v>
      </c>
      <c r="W71" s="128" t="n">
        <v>4</v>
      </c>
      <c r="X71" s="128" t="n">
        <v>4</v>
      </c>
      <c r="Y71" s="128" t="n">
        <v>4</v>
      </c>
      <c r="Z71" s="128" t="n">
        <v>1</v>
      </c>
      <c r="AA71" s="128" t="n">
        <v>1</v>
      </c>
      <c r="AB71" s="128" t="n">
        <v>1</v>
      </c>
      <c r="AC71" s="128" t="n">
        <v>4</v>
      </c>
      <c r="AD71" s="128" t="n">
        <v>1</v>
      </c>
      <c r="AE71" s="128" t="n">
        <v>3</v>
      </c>
      <c r="AF71" s="128" t="n">
        <v>3</v>
      </c>
      <c r="AG71" s="128" t="n">
        <v>2</v>
      </c>
      <c r="AH71" s="128" t="n">
        <v>2</v>
      </c>
      <c r="AI71" s="128" t="n">
        <v>2</v>
      </c>
      <c r="AJ71" s="128" t="n">
        <v>1</v>
      </c>
      <c r="AK71" s="128" t="n">
        <v>4</v>
      </c>
      <c r="AL71" s="128" t="n">
        <v>1</v>
      </c>
      <c r="AM71" s="128" t="n">
        <v>3</v>
      </c>
      <c r="AN71" s="129">
        <f>SUM(F71:AM71)</f>
        <v/>
      </c>
      <c r="AO71" s="130">
        <f>+SUMPRODUCT(F$9:AM$9,F71:AM71)/5</f>
        <v/>
      </c>
      <c r="AP71" s="131">
        <f>IF(AO71&lt;=0.6,"BAJO IMPACTO",IF(AO71&lt;=0.8,"MEDIO IMPACTO RECOMENDABLE EVALUARLO",IF(AO71&lt;=1,"ALTO IMPACTO OBLIGATORIO ARTICULARLA A UNA DE LAS OPORTUNIDADES")))</f>
        <v/>
      </c>
      <c r="AQ71" s="42" t="n"/>
    </row>
    <row r="72" hidden="1" ht="44.25" customHeight="1">
      <c r="A72" s="42" t="n"/>
      <c r="B72" s="250" t="inlineStr">
        <is>
          <t>F22. Cumplimiento de la normatividad legal vigente en relación con el proceso de Gestión de Talento Humano</t>
        </is>
      </c>
      <c r="C72" s="127" t="n">
        <v>0</v>
      </c>
      <c r="D72" s="147" t="inlineStr">
        <is>
          <t>Transversal</t>
        </is>
      </c>
      <c r="E72" s="147" t="inlineStr">
        <is>
          <t>Talento Humano</t>
        </is>
      </c>
      <c r="F72" s="128" t="n">
        <v>4</v>
      </c>
      <c r="G72" s="128" t="n"/>
      <c r="H72" s="128" t="n"/>
      <c r="I72" s="128" t="n"/>
      <c r="J72" s="128" t="n">
        <v>4</v>
      </c>
      <c r="K72" s="128" t="n"/>
      <c r="L72" s="128" t="n"/>
      <c r="M72" s="128" t="n"/>
      <c r="N72" s="128" t="n"/>
      <c r="O72" s="128" t="n"/>
      <c r="P72" s="128" t="n"/>
      <c r="Q72" s="128" t="n"/>
      <c r="R72" s="128" t="n">
        <v>1</v>
      </c>
      <c r="S72" s="128" t="n"/>
      <c r="T72" s="128" t="n"/>
      <c r="U72" s="128" t="n">
        <v>4</v>
      </c>
      <c r="V72" s="128" t="n"/>
      <c r="W72" s="128" t="n"/>
      <c r="X72" s="128" t="n"/>
      <c r="Y72" s="128" t="n"/>
      <c r="Z72" s="128" t="n"/>
      <c r="AA72" s="128" t="n"/>
      <c r="AB72" s="128" t="n"/>
      <c r="AC72" s="128" t="n"/>
      <c r="AD72" s="128" t="n"/>
      <c r="AE72" s="128" t="n"/>
      <c r="AF72" s="128" t="n">
        <v>4</v>
      </c>
      <c r="AG72" s="128" t="n"/>
      <c r="AH72" s="128" t="n"/>
      <c r="AI72" s="128" t="n"/>
      <c r="AJ72" s="128" t="n"/>
      <c r="AK72" s="128" t="n"/>
      <c r="AL72" s="128" t="n">
        <v>1</v>
      </c>
      <c r="AM72" s="128" t="n">
        <v>4</v>
      </c>
      <c r="AN72" s="129">
        <f>SUM(F72:AM72)</f>
        <v/>
      </c>
      <c r="AO72" s="130">
        <f>+SUMPRODUCT(F$9:AM$9,F72:AM72)/5</f>
        <v/>
      </c>
      <c r="AP72" s="131">
        <f>IF(AO72&lt;=0.6,"BAJO IMPACTO",IF(AO72&lt;=0.8,"MEDIO IMPACTO RECOMENDABLE EVALUARLO",IF(AO72&lt;=1,"ALTO IMPACTO OBLIGATORIO ARTICULARLA A UNA DE LAS OPORTUNIDADES")))</f>
        <v/>
      </c>
      <c r="AQ72" s="42" t="n"/>
    </row>
    <row r="73" ht="14.4" customHeight="1" thickBot="1">
      <c r="A73" s="42" t="n"/>
      <c r="B73" s="143" t="inlineStr">
        <is>
          <t>OPORTUNIDADES</t>
        </is>
      </c>
      <c r="C73" s="144" t="n"/>
      <c r="D73" s="144" t="n"/>
      <c r="E73" s="144" t="n"/>
      <c r="F73" s="144" t="n"/>
      <c r="G73" s="144" t="n"/>
      <c r="H73" s="144" t="n"/>
      <c r="I73" s="144" t="n"/>
      <c r="J73" s="144" t="n"/>
      <c r="K73" s="144" t="n"/>
      <c r="L73" s="144" t="n"/>
      <c r="M73" s="144" t="n"/>
      <c r="N73" s="144" t="n"/>
      <c r="O73" s="144" t="n"/>
      <c r="P73" s="144" t="n"/>
      <c r="Q73" s="144" t="n"/>
      <c r="R73" s="144" t="n"/>
      <c r="S73" s="144" t="n"/>
      <c r="T73" s="144" t="n"/>
      <c r="U73" s="144" t="n"/>
      <c r="V73" s="144" t="n"/>
      <c r="W73" s="144" t="n"/>
      <c r="X73" s="144" t="n"/>
      <c r="Y73" s="144" t="n"/>
      <c r="Z73" s="144" t="n"/>
      <c r="AA73" s="144" t="n"/>
      <c r="AB73" s="144" t="n"/>
      <c r="AC73" s="144" t="n"/>
      <c r="AD73" s="144" t="n"/>
      <c r="AE73" s="144" t="n"/>
      <c r="AF73" s="144" t="n"/>
      <c r="AG73" s="144" t="n"/>
      <c r="AH73" s="144" t="n"/>
      <c r="AI73" s="144" t="n"/>
      <c r="AJ73" s="144" t="n"/>
      <c r="AK73" s="144" t="n"/>
      <c r="AL73" s="144" t="n"/>
      <c r="AM73" s="144" t="n"/>
      <c r="AN73" s="145" t="n"/>
      <c r="AO73" s="145" t="n"/>
      <c r="AP73" s="146" t="n"/>
      <c r="AQ73" s="42" t="n"/>
    </row>
    <row r="74" ht="37.5" customHeight="1">
      <c r="A74" s="42" t="n"/>
      <c r="B74" s="251" t="inlineStr">
        <is>
          <t>O1. Apoyo de caja de compensación familiar para actividades de capacitación y de bienestar social laboral.</t>
        </is>
      </c>
      <c r="C74" s="127" t="n">
        <v>1</v>
      </c>
      <c r="D74" s="147" t="inlineStr">
        <is>
          <t>Transversal</t>
        </is>
      </c>
      <c r="E74" s="147" t="inlineStr">
        <is>
          <t>Talento Humano</t>
        </is>
      </c>
      <c r="F74" s="237" t="n">
        <v>5</v>
      </c>
      <c r="G74" s="237" t="n">
        <v>5</v>
      </c>
      <c r="H74" s="237" t="n">
        <v>2</v>
      </c>
      <c r="I74" s="237" t="n">
        <v>2</v>
      </c>
      <c r="J74" s="237" t="n">
        <v>1</v>
      </c>
      <c r="K74" s="237" t="n">
        <v>1</v>
      </c>
      <c r="L74" s="237" t="n">
        <v>1</v>
      </c>
      <c r="M74" s="237" t="n">
        <v>1</v>
      </c>
      <c r="N74" s="237" t="n">
        <v>4</v>
      </c>
      <c r="O74" s="237" t="n">
        <v>5</v>
      </c>
      <c r="P74" s="237" t="n">
        <v>1</v>
      </c>
      <c r="Q74" s="237" t="n">
        <v>1</v>
      </c>
      <c r="R74" s="237" t="n">
        <v>1</v>
      </c>
      <c r="S74" s="237" t="n">
        <v>1</v>
      </c>
      <c r="T74" s="237" t="n">
        <v>1</v>
      </c>
      <c r="U74" s="237" t="n">
        <v>4</v>
      </c>
      <c r="V74" s="237" t="n">
        <v>4</v>
      </c>
      <c r="W74" s="237" t="n">
        <v>4</v>
      </c>
      <c r="X74" s="237" t="n">
        <v>4</v>
      </c>
      <c r="Y74" s="237" t="n">
        <v>4</v>
      </c>
      <c r="Z74" s="237" t="n">
        <v>1</v>
      </c>
      <c r="AA74" s="237" t="n">
        <v>4</v>
      </c>
      <c r="AB74" s="237" t="n">
        <v>1</v>
      </c>
      <c r="AC74" s="237" t="n">
        <v>4</v>
      </c>
      <c r="AD74" s="237" t="n">
        <v>1</v>
      </c>
      <c r="AE74" s="237" t="n">
        <v>1</v>
      </c>
      <c r="AF74" s="237" t="n">
        <v>1</v>
      </c>
      <c r="AG74" s="237" t="n">
        <v>4</v>
      </c>
      <c r="AH74" s="237" t="n">
        <v>1</v>
      </c>
      <c r="AI74" s="237" t="n">
        <v>1</v>
      </c>
      <c r="AJ74" s="237" t="n">
        <v>2</v>
      </c>
      <c r="AK74" s="237" t="n">
        <v>4</v>
      </c>
      <c r="AL74" s="237" t="n">
        <v>1</v>
      </c>
      <c r="AM74" s="237" t="n">
        <v>5</v>
      </c>
      <c r="AN74" s="129">
        <f>SUM(F74:AM74)</f>
        <v/>
      </c>
      <c r="AO74" s="130">
        <f>+SUMPRODUCT(F$9:AM$9,F74:AM74)/5</f>
        <v/>
      </c>
      <c r="AP74" s="131">
        <f>IF(AO74&lt;=0.6,"BAJO IMPACTO",IF(AO74&lt;=0.8,"MEDIO IMPACTO RECOMENDABLE EVALUARLO",IF(AO74&lt;=1,"ALTO IMPACTO OBLIGATORIO ARTICULARLA A UNA DE LAS OPORTUNIDADES")))</f>
        <v/>
      </c>
      <c r="AQ74" s="42" t="n"/>
    </row>
    <row r="75" ht="37.5" customHeight="1">
      <c r="A75" s="42" t="n"/>
      <c r="B75" s="250" t="inlineStr">
        <is>
          <t>O2. Oferta en el mercado de nuevos sistemas de información para la liquidación de nómina.</t>
        </is>
      </c>
      <c r="C75" s="127" t="n">
        <v>1</v>
      </c>
      <c r="D75" s="147" t="inlineStr">
        <is>
          <t>Transversal</t>
        </is>
      </c>
      <c r="E75" s="147" t="inlineStr">
        <is>
          <t>Talento Humano</t>
        </is>
      </c>
      <c r="F75" s="128" t="n">
        <v>4</v>
      </c>
      <c r="G75" s="128" t="n">
        <v>3</v>
      </c>
      <c r="H75" s="128" t="n">
        <v>1</v>
      </c>
      <c r="I75" s="128" t="n">
        <v>1</v>
      </c>
      <c r="J75" s="128" t="n">
        <v>1</v>
      </c>
      <c r="K75" s="128" t="n">
        <v>1</v>
      </c>
      <c r="L75" s="128" t="n">
        <v>1</v>
      </c>
      <c r="M75" s="128" t="n">
        <v>3</v>
      </c>
      <c r="N75" s="128" t="n">
        <v>3</v>
      </c>
      <c r="O75" s="128" t="n">
        <v>4</v>
      </c>
      <c r="P75" s="128" t="n">
        <v>3</v>
      </c>
      <c r="Q75" s="128" t="n">
        <v>3</v>
      </c>
      <c r="R75" s="128" t="n">
        <v>1</v>
      </c>
      <c r="S75" s="128" t="n">
        <v>1</v>
      </c>
      <c r="T75" s="128" t="n">
        <v>1</v>
      </c>
      <c r="U75" s="128" t="n">
        <v>4</v>
      </c>
      <c r="V75" s="128" t="n">
        <v>4</v>
      </c>
      <c r="W75" s="128" t="n">
        <v>4</v>
      </c>
      <c r="X75" s="128" t="n">
        <v>4</v>
      </c>
      <c r="Y75" s="128" t="n">
        <v>4</v>
      </c>
      <c r="Z75" s="128" t="n">
        <v>1</v>
      </c>
      <c r="AA75" s="128" t="n">
        <v>4</v>
      </c>
      <c r="AB75" s="128" t="n">
        <v>4</v>
      </c>
      <c r="AC75" s="128" t="n">
        <v>4</v>
      </c>
      <c r="AD75" s="128" t="n">
        <v>4</v>
      </c>
      <c r="AE75" s="128" t="n">
        <v>3</v>
      </c>
      <c r="AF75" s="128" t="n">
        <v>1</v>
      </c>
      <c r="AG75" s="128" t="n">
        <v>1</v>
      </c>
      <c r="AH75" s="128" t="n">
        <v>1</v>
      </c>
      <c r="AI75" s="128" t="n">
        <v>1</v>
      </c>
      <c r="AJ75" s="128" t="n">
        <v>1</v>
      </c>
      <c r="AK75" s="128" t="n">
        <v>3</v>
      </c>
      <c r="AL75" s="128" t="n">
        <v>3</v>
      </c>
      <c r="AM75" s="128" t="n">
        <v>4</v>
      </c>
      <c r="AN75" s="129">
        <f>SUM(F75:AM75)</f>
        <v/>
      </c>
      <c r="AO75" s="130">
        <f>+SUMPRODUCT(F$9:AM$9,F75:AM75)/5</f>
        <v/>
      </c>
      <c r="AP75" s="131">
        <f>IF(AO75&lt;=0.6,"BAJO IMPACTO",IF(AO75&lt;=0.8,"MEDIO IMPACTO RECOMENDABLE EVALUARLO",IF(AO75&lt;=1,"ALTO IMPACTO OBLIGATORIO ARTICULARLA A UNA DE LAS OPORTUNIDADES")))</f>
        <v/>
      </c>
      <c r="AQ75" s="42" t="n"/>
    </row>
    <row r="76" ht="31.5" customHeight="1" thickBot="1">
      <c r="A76" s="42" t="n"/>
      <c r="B76" s="250" t="inlineStr">
        <is>
          <t>O3. Oferta en el mercado de operador para realizar los pagos de seguridad social y parafiscales.</t>
        </is>
      </c>
      <c r="C76" s="127" t="n">
        <v>1</v>
      </c>
      <c r="D76" s="147" t="inlineStr">
        <is>
          <t>Transversal</t>
        </is>
      </c>
      <c r="E76" s="147" t="inlineStr">
        <is>
          <t>Talento Humano</t>
        </is>
      </c>
      <c r="F76" s="128" t="n">
        <v>4</v>
      </c>
      <c r="G76" s="128" t="n">
        <v>3</v>
      </c>
      <c r="H76" s="128" t="n">
        <v>1</v>
      </c>
      <c r="I76" s="128" t="n">
        <v>1</v>
      </c>
      <c r="J76" s="128" t="n">
        <v>1</v>
      </c>
      <c r="K76" s="128" t="n">
        <v>1</v>
      </c>
      <c r="L76" s="128" t="n">
        <v>1</v>
      </c>
      <c r="M76" s="128" t="n">
        <v>3</v>
      </c>
      <c r="N76" s="128" t="n">
        <v>3</v>
      </c>
      <c r="O76" s="128" t="n">
        <v>4</v>
      </c>
      <c r="P76" s="128" t="n">
        <v>3</v>
      </c>
      <c r="Q76" s="128" t="n">
        <v>3</v>
      </c>
      <c r="R76" s="128" t="n">
        <v>1</v>
      </c>
      <c r="S76" s="128" t="n">
        <v>1</v>
      </c>
      <c r="T76" s="128" t="n">
        <v>1</v>
      </c>
      <c r="U76" s="128" t="n">
        <v>4</v>
      </c>
      <c r="V76" s="128" t="n">
        <v>4</v>
      </c>
      <c r="W76" s="128" t="n">
        <v>4</v>
      </c>
      <c r="X76" s="128" t="n">
        <v>4</v>
      </c>
      <c r="Y76" s="128" t="n">
        <v>4</v>
      </c>
      <c r="Z76" s="128" t="n">
        <v>1</v>
      </c>
      <c r="AA76" s="128" t="n">
        <v>4</v>
      </c>
      <c r="AB76" s="128" t="n">
        <v>4</v>
      </c>
      <c r="AC76" s="128" t="n">
        <v>4</v>
      </c>
      <c r="AD76" s="128" t="n">
        <v>4</v>
      </c>
      <c r="AE76" s="128" t="n">
        <v>3</v>
      </c>
      <c r="AF76" s="128" t="n">
        <v>1</v>
      </c>
      <c r="AG76" s="128" t="n">
        <v>1</v>
      </c>
      <c r="AH76" s="128" t="n">
        <v>1</v>
      </c>
      <c r="AI76" s="128" t="n">
        <v>1</v>
      </c>
      <c r="AJ76" s="128" t="n">
        <v>1</v>
      </c>
      <c r="AK76" s="128" t="n">
        <v>3</v>
      </c>
      <c r="AL76" s="128" t="n">
        <v>3</v>
      </c>
      <c r="AM76" s="128" t="n">
        <v>4</v>
      </c>
      <c r="AN76" s="129">
        <f>SUM(F76:AM76)</f>
        <v/>
      </c>
      <c r="AO76" s="130">
        <f>+SUMPRODUCT(F$9:AM$9,F76:AM76)/5</f>
        <v/>
      </c>
      <c r="AP76" s="131">
        <f>IF(AO76&lt;=0.6,"BAJO IMPACTO",IF(AO76&lt;=0.8,"MEDIO IMPACTO RECOMENDABLE EVALUARLO",IF(AO76&lt;=1,"ALTO IMPACTO OBLIGATORIO ARTICULARLA A UNA DE LAS OPORTUNIDADES")))</f>
        <v/>
      </c>
      <c r="AQ76" s="42" t="n"/>
    </row>
    <row r="77" ht="27" customHeight="1" thickBot="1">
      <c r="A77" s="42" t="n"/>
      <c r="B77" s="251" t="inlineStr">
        <is>
          <t>O4. Posibilidad de utilizar la plataforma de EPS en línea para realizar afiliaciones.</t>
        </is>
      </c>
      <c r="C77" s="127" t="n">
        <v>1</v>
      </c>
      <c r="D77" s="147" t="inlineStr">
        <is>
          <t>Transversal</t>
        </is>
      </c>
      <c r="E77" s="147" t="inlineStr">
        <is>
          <t>Talento Humano</t>
        </is>
      </c>
      <c r="F77" s="128" t="n">
        <v>4</v>
      </c>
      <c r="G77" s="128" t="n">
        <v>3</v>
      </c>
      <c r="H77" s="128" t="n">
        <v>1</v>
      </c>
      <c r="I77" s="128" t="n">
        <v>1</v>
      </c>
      <c r="J77" s="128" t="n">
        <v>1</v>
      </c>
      <c r="K77" s="128" t="n">
        <v>1</v>
      </c>
      <c r="L77" s="128" t="n">
        <v>1</v>
      </c>
      <c r="M77" s="128" t="n">
        <v>3</v>
      </c>
      <c r="N77" s="128" t="n">
        <v>3</v>
      </c>
      <c r="O77" s="128" t="n">
        <v>4</v>
      </c>
      <c r="P77" s="128" t="n">
        <v>3</v>
      </c>
      <c r="Q77" s="128" t="n">
        <v>3</v>
      </c>
      <c r="R77" s="128" t="n">
        <v>1</v>
      </c>
      <c r="S77" s="128" t="n">
        <v>1</v>
      </c>
      <c r="T77" s="128" t="n">
        <v>1</v>
      </c>
      <c r="U77" s="128" t="n">
        <v>4</v>
      </c>
      <c r="V77" s="128" t="n">
        <v>4</v>
      </c>
      <c r="W77" s="128" t="n">
        <v>4</v>
      </c>
      <c r="X77" s="128" t="n">
        <v>4</v>
      </c>
      <c r="Y77" s="128" t="n">
        <v>4</v>
      </c>
      <c r="Z77" s="128" t="n">
        <v>1</v>
      </c>
      <c r="AA77" s="128" t="n">
        <v>4</v>
      </c>
      <c r="AB77" s="128" t="n">
        <v>4</v>
      </c>
      <c r="AC77" s="128" t="n">
        <v>4</v>
      </c>
      <c r="AD77" s="128" t="n">
        <v>4</v>
      </c>
      <c r="AE77" s="128" t="n">
        <v>3</v>
      </c>
      <c r="AF77" s="128" t="n">
        <v>1</v>
      </c>
      <c r="AG77" s="128" t="n">
        <v>1</v>
      </c>
      <c r="AH77" s="128" t="n">
        <v>1</v>
      </c>
      <c r="AI77" s="128" t="n">
        <v>1</v>
      </c>
      <c r="AJ77" s="128" t="n">
        <v>1</v>
      </c>
      <c r="AK77" s="128" t="n">
        <v>3</v>
      </c>
      <c r="AL77" s="128" t="n">
        <v>3</v>
      </c>
      <c r="AM77" s="128" t="n">
        <v>4</v>
      </c>
      <c r="AN77" s="129">
        <f>SUM(F77:AM77)</f>
        <v/>
      </c>
      <c r="AO77" s="130">
        <f>+SUMPRODUCT(F$9:AM$9,F77:AM77)/5</f>
        <v/>
      </c>
      <c r="AP77" s="131">
        <f>IF(AO77&lt;=0.6,"BAJO IMPACTO",IF(AO77&lt;=0.8,"MEDIO IMPACTO RECOMENDABLE EVALUARLO",IF(AO77&lt;=1,"ALTO IMPACTO OBLIGATORIO ARTICULARLA A UNA DE LAS OPORTUNIDADES")))</f>
        <v/>
      </c>
      <c r="AQ77" s="42" t="n"/>
    </row>
    <row r="78" ht="27.6" customHeight="1">
      <c r="A78" s="42" t="n"/>
      <c r="B78" s="251" t="inlineStr">
        <is>
          <t xml:space="preserve">O5. Oferta en el mercado de plataformas virtuales para capacitación, formación y eduación para el trabajo y el desarrollo humano. </t>
        </is>
      </c>
      <c r="C78" s="127" t="n">
        <v>1</v>
      </c>
      <c r="D78" s="147" t="inlineStr">
        <is>
          <t>Transversal</t>
        </is>
      </c>
      <c r="E78" s="147" t="inlineStr">
        <is>
          <t>Talento Humano</t>
        </is>
      </c>
      <c r="F78" s="128" t="n">
        <v>4</v>
      </c>
      <c r="G78" s="128" t="n">
        <v>3</v>
      </c>
      <c r="H78" s="128" t="n">
        <v>1</v>
      </c>
      <c r="I78" s="128" t="n">
        <v>1</v>
      </c>
      <c r="J78" s="128" t="n">
        <v>1</v>
      </c>
      <c r="K78" s="128" t="n">
        <v>1</v>
      </c>
      <c r="L78" s="128" t="n">
        <v>1</v>
      </c>
      <c r="M78" s="128" t="n">
        <v>3</v>
      </c>
      <c r="N78" s="128" t="n">
        <v>3</v>
      </c>
      <c r="O78" s="128" t="n">
        <v>4</v>
      </c>
      <c r="P78" s="128" t="n">
        <v>3</v>
      </c>
      <c r="Q78" s="128" t="n">
        <v>3</v>
      </c>
      <c r="R78" s="128" t="n">
        <v>1</v>
      </c>
      <c r="S78" s="128" t="n">
        <v>1</v>
      </c>
      <c r="T78" s="128" t="n">
        <v>1</v>
      </c>
      <c r="U78" s="128" t="n">
        <v>4</v>
      </c>
      <c r="V78" s="128" t="n">
        <v>4</v>
      </c>
      <c r="W78" s="128" t="n">
        <v>4</v>
      </c>
      <c r="X78" s="128" t="n">
        <v>4</v>
      </c>
      <c r="Y78" s="128" t="n">
        <v>4</v>
      </c>
      <c r="Z78" s="128" t="n">
        <v>1</v>
      </c>
      <c r="AA78" s="128" t="n">
        <v>4</v>
      </c>
      <c r="AB78" s="128" t="n">
        <v>4</v>
      </c>
      <c r="AC78" s="128" t="n">
        <v>4</v>
      </c>
      <c r="AD78" s="128" t="n">
        <v>4</v>
      </c>
      <c r="AE78" s="128" t="n">
        <v>3</v>
      </c>
      <c r="AF78" s="128" t="n">
        <v>1</v>
      </c>
      <c r="AG78" s="128" t="n">
        <v>1</v>
      </c>
      <c r="AH78" s="128" t="n">
        <v>1</v>
      </c>
      <c r="AI78" s="128" t="n">
        <v>1</v>
      </c>
      <c r="AJ78" s="128" t="n">
        <v>1</v>
      </c>
      <c r="AK78" s="128" t="n">
        <v>3</v>
      </c>
      <c r="AL78" s="128" t="n">
        <v>3</v>
      </c>
      <c r="AM78" s="128" t="n">
        <v>4</v>
      </c>
      <c r="AN78" s="129">
        <f>SUM(F78:AM78)</f>
        <v/>
      </c>
      <c r="AO78" s="130">
        <f>+SUMPRODUCT(F$9:AM$9,F78:AM78)/5</f>
        <v/>
      </c>
      <c r="AP78" s="131">
        <f>IF(AO78&lt;=0.6,"BAJO IMPACTO",IF(AO78&lt;=0.8,"MEDIO IMPACTO RECOMENDABLE EVALUARLO",IF(AO78&lt;=1,"ALTO IMPACTO OBLIGATORIO ARTICULARLA A UNA DE LAS OPORTUNIDADES")))</f>
        <v/>
      </c>
      <c r="AQ78" s="42" t="n"/>
    </row>
    <row r="79" hidden="1">
      <c r="A79" s="42" t="n"/>
      <c r="B79" s="126" t="n"/>
      <c r="C79" s="127" t="n"/>
      <c r="D79" s="127" t="n"/>
      <c r="E79" s="127" t="n"/>
      <c r="F79" s="128" t="n"/>
      <c r="G79" s="128" t="n"/>
      <c r="H79" s="128" t="n"/>
      <c r="I79" s="128" t="n"/>
      <c r="J79" s="128" t="n"/>
      <c r="K79" s="128" t="n"/>
      <c r="L79" s="128" t="n"/>
      <c r="M79" s="128" t="n"/>
      <c r="N79" s="128" t="n"/>
      <c r="O79" s="128" t="n"/>
      <c r="P79" s="128" t="n"/>
      <c r="Q79" s="128" t="n"/>
      <c r="R79" s="128" t="n"/>
      <c r="S79" s="128" t="n"/>
      <c r="T79" s="128" t="n"/>
      <c r="U79" s="128" t="n"/>
      <c r="V79" s="128" t="n"/>
      <c r="W79" s="128" t="n"/>
      <c r="X79" s="128" t="n"/>
      <c r="Y79" s="128" t="n"/>
      <c r="Z79" s="128" t="n"/>
      <c r="AA79" s="128" t="n"/>
      <c r="AB79" s="128" t="n"/>
      <c r="AC79" s="128" t="n"/>
      <c r="AD79" s="128" t="n"/>
      <c r="AE79" s="128" t="n"/>
      <c r="AF79" s="128" t="n"/>
      <c r="AG79" s="128" t="n"/>
      <c r="AH79" s="128" t="n"/>
      <c r="AI79" s="128" t="n"/>
      <c r="AJ79" s="128" t="n"/>
      <c r="AK79" s="128" t="n"/>
      <c r="AL79" s="128" t="n"/>
      <c r="AM79" s="128" t="n"/>
      <c r="AN79" s="129">
        <f>SUM(F79:AM79)</f>
        <v/>
      </c>
      <c r="AO79" s="130">
        <f>+SUMPRODUCT(F$9:AM$9,F79:AM79)/5</f>
        <v/>
      </c>
      <c r="AP79" s="131">
        <f>IF(AO79&lt;=0.6,"BAJO IMPACTO",IF(AO79&lt;=0.8,"MEDIO IMPACTO RECOMENDABLE EVALUARLO",IF(AO79&lt;=1,"ALTO IMPACTO OBLIGATORIO ARTICULARLA A UNA DE LAS OPORTUNIDADES")))</f>
        <v/>
      </c>
      <c r="AQ79" s="42" t="n"/>
    </row>
    <row r="80" hidden="1">
      <c r="A80" s="42" t="n"/>
      <c r="B80" s="126" t="n"/>
      <c r="C80" s="127" t="n"/>
      <c r="D80" s="127" t="n"/>
      <c r="E80" s="127" t="n"/>
      <c r="F80" s="128" t="n"/>
      <c r="G80" s="128" t="n"/>
      <c r="H80" s="128" t="n"/>
      <c r="I80" s="128" t="n"/>
      <c r="J80" s="128" t="n"/>
      <c r="K80" s="128" t="n"/>
      <c r="L80" s="128" t="n"/>
      <c r="M80" s="128" t="n"/>
      <c r="N80" s="128" t="n"/>
      <c r="O80" s="128" t="n"/>
      <c r="P80" s="128" t="n"/>
      <c r="Q80" s="128" t="n"/>
      <c r="R80" s="128" t="n"/>
      <c r="S80" s="128" t="n"/>
      <c r="T80" s="128" t="n"/>
      <c r="U80" s="128" t="n"/>
      <c r="V80" s="128" t="n"/>
      <c r="W80" s="128" t="n"/>
      <c r="X80" s="128" t="n"/>
      <c r="Y80" s="128" t="n"/>
      <c r="Z80" s="128" t="n"/>
      <c r="AA80" s="128" t="n"/>
      <c r="AB80" s="128" t="n"/>
      <c r="AC80" s="128" t="n"/>
      <c r="AD80" s="128" t="n"/>
      <c r="AE80" s="128" t="n"/>
      <c r="AF80" s="128" t="n"/>
      <c r="AG80" s="128" t="n"/>
      <c r="AH80" s="128" t="n"/>
      <c r="AI80" s="128" t="n"/>
      <c r="AJ80" s="128" t="n"/>
      <c r="AK80" s="128" t="n"/>
      <c r="AL80" s="128" t="n"/>
      <c r="AM80" s="128" t="n"/>
      <c r="AN80" s="129">
        <f>SUM(F80:AM80)</f>
        <v/>
      </c>
      <c r="AO80" s="130">
        <f>+SUMPRODUCT(F$9:AM$9,F80:AM80)/5</f>
        <v/>
      </c>
      <c r="AP80" s="131">
        <f>IF(AO80&lt;=0.6,"BAJO IMPACTO",IF(AO80&lt;=0.8,"MEDIO IMPACTO RECOMENDABLE EVALUARLO",IF(AO80&lt;=1,"ALTO IMPACTO OBLIGATORIO ARTICULARLA A UNA DE LAS OPORTUNIDADES")))</f>
        <v/>
      </c>
      <c r="AQ80" s="42" t="n"/>
    </row>
    <row r="81" hidden="1">
      <c r="A81" s="42" t="n"/>
      <c r="B81" s="126" t="n"/>
      <c r="C81" s="127" t="n"/>
      <c r="D81" s="127" t="n"/>
      <c r="E81" s="127" t="n"/>
      <c r="F81" s="128" t="n"/>
      <c r="G81" s="128" t="n"/>
      <c r="H81" s="128" t="n"/>
      <c r="I81" s="128" t="n"/>
      <c r="J81" s="128" t="n"/>
      <c r="K81" s="128" t="n"/>
      <c r="L81" s="128" t="n"/>
      <c r="M81" s="128" t="n"/>
      <c r="N81" s="128" t="n"/>
      <c r="O81" s="128" t="n"/>
      <c r="P81" s="128" t="n"/>
      <c r="Q81" s="128" t="n"/>
      <c r="R81" s="128" t="n"/>
      <c r="S81" s="128" t="n"/>
      <c r="T81" s="128" t="n"/>
      <c r="U81" s="128" t="n"/>
      <c r="V81" s="128" t="n"/>
      <c r="W81" s="128" t="n"/>
      <c r="X81" s="128" t="n"/>
      <c r="Y81" s="128" t="n"/>
      <c r="Z81" s="128" t="n"/>
      <c r="AA81" s="128" t="n"/>
      <c r="AB81" s="128" t="n"/>
      <c r="AC81" s="128" t="n"/>
      <c r="AD81" s="128" t="n"/>
      <c r="AE81" s="128" t="n"/>
      <c r="AF81" s="128" t="n"/>
      <c r="AG81" s="128" t="n"/>
      <c r="AH81" s="128" t="n"/>
      <c r="AI81" s="128" t="n"/>
      <c r="AJ81" s="128" t="n"/>
      <c r="AK81" s="128" t="n"/>
      <c r="AL81" s="128" t="n"/>
      <c r="AM81" s="128" t="n"/>
      <c r="AN81" s="129">
        <f>SUM(F81:AM81)</f>
        <v/>
      </c>
      <c r="AO81" s="130">
        <f>+SUMPRODUCT(F$9:AM$9,F81:AM81)/5</f>
        <v/>
      </c>
      <c r="AP81" s="131">
        <f>IF(AO81&lt;=0.6,"BAJO IMPACTO",IF(AO81&lt;=0.8,"MEDIO IMPACTO RECOMENDABLE EVALUARLO",IF(AO81&lt;=1,"ALTO IMPACTO OBLIGATORIO ARTICULARLA A UNA DE LAS OPORTUNIDADES")))</f>
        <v/>
      </c>
      <c r="AQ81" s="42" t="n"/>
    </row>
    <row r="82" hidden="1">
      <c r="A82" s="42" t="n"/>
      <c r="B82" s="126" t="n"/>
      <c r="C82" s="127" t="n"/>
      <c r="D82" s="127" t="n"/>
      <c r="E82" s="127" t="n"/>
      <c r="F82" s="128" t="n"/>
      <c r="G82" s="128" t="n"/>
      <c r="H82" s="128" t="n"/>
      <c r="I82" s="128" t="n"/>
      <c r="J82" s="128" t="n"/>
      <c r="K82" s="128" t="n"/>
      <c r="L82" s="128" t="n"/>
      <c r="M82" s="128" t="n"/>
      <c r="N82" s="128" t="n"/>
      <c r="O82" s="128" t="n"/>
      <c r="P82" s="128" t="n"/>
      <c r="Q82" s="128" t="n"/>
      <c r="R82" s="128" t="n"/>
      <c r="S82" s="128" t="n"/>
      <c r="T82" s="128" t="n"/>
      <c r="U82" s="128" t="n"/>
      <c r="V82" s="128" t="n"/>
      <c r="W82" s="128" t="n"/>
      <c r="X82" s="128" t="n"/>
      <c r="Y82" s="128" t="n"/>
      <c r="Z82" s="128" t="n"/>
      <c r="AA82" s="128" t="n"/>
      <c r="AB82" s="128" t="n"/>
      <c r="AC82" s="128" t="n"/>
      <c r="AD82" s="128" t="n"/>
      <c r="AE82" s="128" t="n"/>
      <c r="AF82" s="128" t="n"/>
      <c r="AG82" s="128" t="n"/>
      <c r="AH82" s="128" t="n"/>
      <c r="AI82" s="128" t="n"/>
      <c r="AJ82" s="128" t="n"/>
      <c r="AK82" s="128" t="n"/>
      <c r="AL82" s="128" t="n"/>
      <c r="AM82" s="128" t="n"/>
      <c r="AN82" s="129">
        <f>SUM(F82:AM82)</f>
        <v/>
      </c>
      <c r="AO82" s="130">
        <f>+SUMPRODUCT(F$9:AM$9,F82:AM82)/5</f>
        <v/>
      </c>
      <c r="AP82" s="131">
        <f>IF(AO82&lt;=0.6,"BAJO IMPACTO",IF(AO82&lt;=0.8,"MEDIO IMPACTO RECOMENDABLE EVALUARLO",IF(AO82&lt;=1,"ALTO IMPACTO OBLIGATORIO ARTICULARLA A UNA DE LAS OPORTUNIDADES")))</f>
        <v/>
      </c>
      <c r="AQ82" s="42" t="n"/>
    </row>
    <row r="83" hidden="1" ht="14.4" customHeight="1" thickBot="1">
      <c r="A83" s="42" t="n"/>
      <c r="B83" s="132" t="n"/>
      <c r="C83" s="133" t="n"/>
      <c r="D83" s="133" t="n"/>
      <c r="E83" s="133" t="n"/>
      <c r="F83" s="134" t="n"/>
      <c r="G83" s="134" t="n"/>
      <c r="H83" s="134" t="n"/>
      <c r="I83" s="134" t="n"/>
      <c r="J83" s="134" t="n"/>
      <c r="K83" s="134" t="n"/>
      <c r="L83" s="134" t="n"/>
      <c r="M83" s="134" t="n"/>
      <c r="N83" s="134" t="n"/>
      <c r="O83" s="134" t="n"/>
      <c r="P83" s="134" t="n"/>
      <c r="Q83" s="134" t="n"/>
      <c r="R83" s="134" t="n"/>
      <c r="S83" s="134" t="n"/>
      <c r="T83" s="134" t="n"/>
      <c r="U83" s="134" t="n"/>
      <c r="V83" s="134" t="n"/>
      <c r="W83" s="134" t="n"/>
      <c r="X83" s="134" t="n"/>
      <c r="Y83" s="134" t="n"/>
      <c r="Z83" s="134" t="n"/>
      <c r="AA83" s="134" t="n"/>
      <c r="AB83" s="134" t="n"/>
      <c r="AC83" s="134" t="n"/>
      <c r="AD83" s="134" t="n"/>
      <c r="AE83" s="134" t="n"/>
      <c r="AF83" s="134" t="n"/>
      <c r="AG83" s="134" t="n"/>
      <c r="AH83" s="134" t="n"/>
      <c r="AI83" s="134" t="n"/>
      <c r="AJ83" s="134" t="n"/>
      <c r="AK83" s="134" t="n"/>
      <c r="AL83" s="134" t="n"/>
      <c r="AM83" s="134" t="n"/>
      <c r="AN83" s="135">
        <f>SUM(F83:AM83)</f>
        <v/>
      </c>
      <c r="AO83" s="136">
        <f>+SUMPRODUCT(F$9:AM$9,F83:AM83)/5</f>
        <v/>
      </c>
      <c r="AP83" s="131">
        <f>IF(AO83&lt;=0.6,"BAJO IMPACTO",IF(AO83&lt;=0.8,"MEDIO IMPACTO RECOMENDABLE EVALUARLO",IF(AO83&lt;=1,"ALTO IMPACTO OBLIGATORIO ARTICULARLA A UNA DE LAS OPORTUNIDADES")))</f>
        <v/>
      </c>
      <c r="AQ83" s="42" t="n"/>
    </row>
    <row r="84" ht="14.4" customHeight="1">
      <c r="A84" s="42" t="n"/>
      <c r="B84" s="296" t="n"/>
      <c r="C84" s="42" t="n"/>
      <c r="D84" s="377" t="n"/>
      <c r="E84" s="296" t="n"/>
      <c r="AQ84" s="42" t="n"/>
    </row>
    <row r="85" ht="14.4" customHeight="1">
      <c r="A85" s="42" t="n"/>
      <c r="B85" s="296" t="n"/>
      <c r="C85" s="42" t="n"/>
      <c r="D85" s="377" t="n"/>
      <c r="E85" s="296" t="n"/>
      <c r="AQ85" s="42" t="n"/>
    </row>
    <row r="86" ht="63.75" customHeight="1">
      <c r="A86" s="42" t="n"/>
      <c r="B86" s="470" t="inlineStr">
        <is>
          <t>Diagonal 18 No. 20-29 Fusagasugá – Cundinamarca
Teléfono (601) 8281483 Línea Gratuita 018000180414
www.ucundinamarca.edu.co   E-mail: info@ucundinamarca.edu.co
NIT: 890.680.062-2</t>
        </is>
      </c>
      <c r="AQ86" s="42" t="n"/>
    </row>
    <row r="87" ht="14.4" customHeight="1">
      <c r="A87" s="42" t="n"/>
      <c r="B87" s="296" t="n"/>
      <c r="C87" s="42" t="n"/>
      <c r="D87" s="377" t="n"/>
      <c r="E87" s="296" t="n"/>
      <c r="AQ87" s="42" t="n"/>
    </row>
    <row r="88" ht="30" customHeight="1">
      <c r="A88" s="42" t="n"/>
      <c r="B88" s="471" t="inlineStr">
        <is>
          <t>Documento controlado por el Sistema de Gestión de la Calidad
Asegúrese que corresponde a la última versión consultando el Portal Institucional</t>
        </is>
      </c>
      <c r="AQ88" s="42" t="n"/>
    </row>
  </sheetData>
  <sheetProtection selectLockedCells="1" selectUnlockedCells="0" algorithmName="SHA-512" sheet="1" objects="0" insertRows="0" insertHyperlinks="0" autoFilter="0" scenarios="0" formatColumns="0" deleteColumns="0" insertColumns="0" pivotTables="0" deleteRows="0" formatCells="0" saltValue="tlutKMjXICYsVDKblSS5Og==" formatRows="0" sort="0" spinCount="100000" hashValue="W/2pMdUniTkrxLcZvnbiC6F8qo7mEBZ3sDD+gAASQgovVOnloLR5WkBtuHmV6DHYV2wV8uWmTjTv3uYcjxjPBQ=="/>
  <mergeCells count="13">
    <mergeCell ref="B7:C8"/>
    <mergeCell ref="AP7:AP9"/>
    <mergeCell ref="D7:D8"/>
    <mergeCell ref="C3:AO4"/>
    <mergeCell ref="E7:E8"/>
    <mergeCell ref="C1:AO1"/>
    <mergeCell ref="AN7:AN8"/>
    <mergeCell ref="B88:AP88"/>
    <mergeCell ref="B1:B4"/>
    <mergeCell ref="B86:AP86"/>
    <mergeCell ref="C2:AO2"/>
    <mergeCell ref="F7:AM7"/>
    <mergeCell ref="AO7:AO8"/>
  </mergeCells>
  <conditionalFormatting sqref="C10:E31 C32:C34 C41:C48 C51:E72 C74:E83">
    <cfRule type="iconSet" priority="56">
      <iconSet>
        <cfvo type="percent" val="0"/>
        <cfvo type="percent" val="33"/>
        <cfvo type="percent" val="67"/>
      </iconSet>
    </cfRule>
  </conditionalFormatting>
  <conditionalFormatting sqref="AP51:AP72">
    <cfRule type="cellIs" priority="41" operator="equal" dxfId="0">
      <formula>"ALTO IMPACTO OBLIGATORIO ARTICULARLA A UNA DE LAS OPORTUNIDADES"</formula>
    </cfRule>
    <cfRule type="cellIs" priority="42" operator="equal" dxfId="1">
      <formula>"MEDIO IMPACTO RECOMENDABLE EVALUARLO"</formula>
    </cfRule>
    <cfRule type="cellIs" priority="43" operator="equal" dxfId="2">
      <formula>"BAJO IMPACTO"</formula>
    </cfRule>
  </conditionalFormatting>
  <conditionalFormatting sqref="AP74:AP83">
    <cfRule type="cellIs" priority="38" operator="equal" dxfId="0">
      <formula>"ALTO IMPACTO OBLIGATORIO ARTICULARLA A UNA DE LAS OPORTUNIDADES"</formula>
    </cfRule>
    <cfRule type="cellIs" priority="39" operator="equal" dxfId="1">
      <formula>"MEDIO IMPACTO RECOMENDABLE EVALUARLO"</formula>
    </cfRule>
    <cfRule type="cellIs" priority="40" operator="equal" dxfId="2">
      <formula>"BAJO IMPACTO"</formula>
    </cfRule>
  </conditionalFormatting>
  <conditionalFormatting sqref="AP41:AP48">
    <cfRule type="cellIs" priority="35" operator="equal" dxfId="2">
      <formula>"ALTO IMPACTO OBLIGATORIO ARTICULARLA A UNO DE LOS RIESGOS"</formula>
    </cfRule>
    <cfRule type="cellIs" priority="36" operator="equal" dxfId="1">
      <formula>"MEDIO IMPACTO RECOMENDABLE EVALUARLO EN EL RIESGO"</formula>
    </cfRule>
    <cfRule type="cellIs" priority="37" operator="equal" dxfId="0">
      <formula>"BAJO IMPACTO"</formula>
    </cfRule>
  </conditionalFormatting>
  <conditionalFormatting sqref="C35">
    <cfRule type="iconSet" priority="34">
      <iconSet>
        <cfvo type="percent" val="0"/>
        <cfvo type="percent" val="33"/>
        <cfvo type="percent" val="67"/>
      </iconSet>
    </cfRule>
  </conditionalFormatting>
  <conditionalFormatting sqref="AP35">
    <cfRule type="cellIs" priority="30" operator="equal" dxfId="2">
      <formula>"ALTO IMPACTO OBLIGATORIO ARTICULARLA A UNO DE LOS RIESGOS"</formula>
    </cfRule>
    <cfRule type="cellIs" priority="31" operator="equal" dxfId="1">
      <formula>"MEDIO IMPACTO RECOMENDABLE EVALUARLO EN EL RIESGO"</formula>
    </cfRule>
    <cfRule type="cellIs" priority="32" operator="equal" dxfId="0">
      <formula>"BAJO IMPACTO"</formula>
    </cfRule>
  </conditionalFormatting>
  <conditionalFormatting sqref="AP49">
    <cfRule type="cellIs" priority="25" operator="equal" dxfId="2">
      <formula>"ALTO IMPACTO OBLIGATORIO ARTICULARLA A UNO DE LOS RIESGOS"</formula>
    </cfRule>
    <cfRule type="cellIs" priority="26" operator="equal" dxfId="1">
      <formula>"MEDIO IMPACTO RECOMENDABLE EVALUARLO EN EL RIESGO"</formula>
    </cfRule>
    <cfRule type="cellIs" priority="27" operator="equal" dxfId="0">
      <formula>"BAJO IMPACTO"</formula>
    </cfRule>
  </conditionalFormatting>
  <conditionalFormatting sqref="C36">
    <cfRule type="iconSet" priority="22">
      <iconSet>
        <cfvo type="percent" val="0"/>
        <cfvo type="percent" val="33"/>
        <cfvo type="percent" val="67"/>
      </iconSet>
    </cfRule>
  </conditionalFormatting>
  <conditionalFormatting sqref="D32:D36">
    <cfRule type="iconSet" priority="20">
      <iconSet>
        <cfvo type="percent" val="0"/>
        <cfvo type="percent" val="33"/>
        <cfvo type="percent" val="67"/>
      </iconSet>
    </cfRule>
  </conditionalFormatting>
  <conditionalFormatting sqref="E32:E36">
    <cfRule type="iconSet" priority="16">
      <iconSet>
        <cfvo type="percent" val="0"/>
        <cfvo type="percent" val="33"/>
        <cfvo type="percent" val="67"/>
      </iconSet>
    </cfRule>
  </conditionalFormatting>
  <conditionalFormatting sqref="AP10:AP39">
    <cfRule type="cellIs" priority="52" operator="equal" dxfId="2">
      <formula>"ALTO IMPACTO OBLIGATORIO ARTICULARLA A UNO DE LOS RIESGOS"</formula>
    </cfRule>
    <cfRule type="cellIs" priority="53" operator="equal" dxfId="1">
      <formula>"MEDIO IMPACTO RECOMENDABLE EVALUARLO EN EL RIESGO"</formula>
    </cfRule>
    <cfRule type="cellIs" priority="54" operator="equal" dxfId="0">
      <formula>"BAJO IMPACTO"</formula>
    </cfRule>
  </conditionalFormatting>
  <conditionalFormatting sqref="D41:D49">
    <cfRule type="iconSet" priority="1502">
      <iconSet>
        <cfvo type="percent" val="0"/>
        <cfvo type="percent" val="33"/>
        <cfvo type="percent" val="67"/>
      </iconSet>
    </cfRule>
  </conditionalFormatting>
  <conditionalFormatting sqref="E41:E49">
    <cfRule type="iconSet" priority="1503">
      <iconSet>
        <cfvo type="percent" val="0"/>
        <cfvo type="percent" val="33"/>
        <cfvo type="percent" val="67"/>
      </iconSet>
    </cfRule>
  </conditionalFormatting>
  <conditionalFormatting sqref="C49">
    <cfRule type="iconSet" priority="6">
      <iconSet>
        <cfvo type="percent" val="0"/>
        <cfvo type="percent" val="33"/>
        <cfvo type="percent" val="67"/>
      </iconSet>
    </cfRule>
  </conditionalFormatting>
  <conditionalFormatting sqref="D37:D39">
    <cfRule type="iconSet" priority="1728">
      <iconSet>
        <cfvo type="percent" val="0"/>
        <cfvo type="percent" val="33"/>
        <cfvo type="percent" val="67"/>
      </iconSet>
    </cfRule>
  </conditionalFormatting>
  <conditionalFormatting sqref="E37:E39">
    <cfRule type="iconSet" priority="1729">
      <iconSet>
        <cfvo type="percent" val="0"/>
        <cfvo type="percent" val="33"/>
        <cfvo type="percent" val="67"/>
      </iconSet>
    </cfRule>
  </conditionalFormatting>
  <conditionalFormatting sqref="C37">
    <cfRule type="iconSet" priority="4">
      <iconSet>
        <cfvo type="percent" val="0"/>
        <cfvo type="percent" val="33"/>
        <cfvo type="percent" val="67"/>
      </iconSet>
    </cfRule>
  </conditionalFormatting>
  <conditionalFormatting sqref="C38:C39">
    <cfRule type="iconSet" priority="2">
      <iconSet>
        <cfvo type="percent" val="0"/>
        <cfvo type="percent" val="33"/>
        <cfvo type="percent" val="67"/>
      </iconSet>
    </cfRule>
  </conditionalFormatting>
  <dataValidations xWindow="723" yWindow="312" count="2">
    <dataValidation sqref="D10:D39 D41:D49 D51:D72 D74:D78" showDropDown="0" showInputMessage="1" showErrorMessage="1" allowBlank="1" prompt="Seleccione sede, seccional o extensión según corresponda"/>
    <dataValidation sqref="F9:AM9" showDropDown="0" showInputMessage="1" showErrorMessage="1" allowBlank="1" prompt="Establezca un peso porcentual (%) por cada parte interesada, donde la suma de todas no supere el 100%. Ejemplo:_x000a__x000a_1 - Parte interesada 1: 30%_x000a_2 - Parte interesada 2: 20%_x000a_3 - Parte interesada 3: 50%"/>
  </dataValidations>
  <hyperlinks>
    <hyperlink ref="A8" location="'INICIO (2)'!A1" display="REGRESAR"/>
  </hyperlinks>
  <pageMargins left="0.7" right="0.7" top="0.75" bottom="0.75" header="0.3" footer="0.3"/>
  <pageSetup orientation="portrait" paperSize="9"/>
  <drawing xmlns:r="http://schemas.openxmlformats.org/officeDocument/2006/relationships" r:id="rId1"/>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JAIME ELDER ACOSTA RAMIREZ</dc:creator>
  <dcterms:created xmlns:dcterms="http://purl.org/dc/terms/" xmlns:xsi="http://www.w3.org/2001/XMLSchema-instance" xsi:type="dcterms:W3CDTF">2017-05-04T16:51:53Z</dcterms:created>
  <dcterms:modified xmlns:dcterms="http://purl.org/dc/terms/" xmlns:xsi="http://www.w3.org/2001/XMLSchema-instance" xsi:type="dcterms:W3CDTF">2026-08-05T13:40:32Z</dcterms:modified>
  <cp:lastModifiedBy>Paola Andrea Martinez Borda</cp:lastModifiedBy>
</cp:coreProperties>
</file>